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8184" yWindow="-12" windowWidth="8220" windowHeight="5268" tabRatio="883" firstSheet="9" activeTab="9"/>
  </bookViews>
  <sheets>
    <sheet name="事前提出資料について" sheetId="24" r:id="rId1"/>
    <sheet name="状況表" sheetId="1" r:id="rId2"/>
    <sheet name="【記載例】地密通所" sheetId="25" r:id="rId3"/>
    <sheet name="【記載例】シフト記号表（勤務時間帯）" sheetId="26" r:id="rId4"/>
    <sheet name="地密通所（1枚版）" sheetId="27" r:id="rId5"/>
    <sheet name="地密通所（100名）" sheetId="28" r:id="rId6"/>
    <sheet name="シフト記号表（勤務時間帯）" sheetId="29" r:id="rId7"/>
    <sheet name="記入方法" sheetId="30" r:id="rId8"/>
    <sheet name="プルダウン・リスト" sheetId="31" r:id="rId9"/>
    <sheet name="各種加算等自己点検シート" sheetId="34" r:id="rId10"/>
    <sheet name="各種加算等自己点検シート（通所介護相当サービス）" sheetId="33" r:id="rId11"/>
    <sheet name="（参考計算様式）要件職員割合計算用" sheetId="20" r:id="rId12"/>
    <sheet name="運営指導出席者名簿" sheetId="3" r:id="rId13"/>
    <sheet name="感染対策自主管理票" sheetId="6" r:id="rId14"/>
  </sheets>
  <definedNames>
    <definedName name="【記載例】シフト記号" localSheetId="6">'シフト記号表（勤務時間帯）'!$C$6:$C$35</definedName>
    <definedName name="【記載例】シフト記号">'【記載例】シフト記号表（勤務時間帯）'!$C$6:$C$35</definedName>
    <definedName name="_xlnm.Print_Area" localSheetId="2">【記載例】地密通所!$A$1:$BF$72</definedName>
    <definedName name="_xlnm.Print_Area" localSheetId="12">運営指導出席者名簿!$B$3:$D$20</definedName>
    <definedName name="_xlnm.Print_Area" localSheetId="10">'各種加算等自己点検シート（通所介護相当サービス）'!$A$1:$E$80</definedName>
    <definedName name="_xlnm.Print_Area" localSheetId="13">感染対策自主管理票!$A$1:$D$145</definedName>
    <definedName name="_xlnm.Print_Area" localSheetId="7">記入方法!$B$1:$P$84</definedName>
    <definedName name="_xlnm.Print_Area" localSheetId="0">事前提出資料について!$B$1:$D$24</definedName>
    <definedName name="_xlnm.Print_Area" localSheetId="1">状況表!$A$1:$AT$67</definedName>
    <definedName name="_xlnm.Print_Area" localSheetId="5">'地密通所（100名）'!$A$1:$BF$333</definedName>
    <definedName name="_xlnm.Print_Area" localSheetId="4">'地密通所（1枚版）'!$A$1:$BF$72</definedName>
    <definedName name="_xlnm.Print_Titles" localSheetId="9">各種加算等自己点検シート!$2:$2</definedName>
    <definedName name="_xlnm.Print_Titles" localSheetId="10">'各種加算等自己点検シート（通所介護相当サービス）'!$2:$2</definedName>
    <definedName name="_xlnm.Print_Titles" localSheetId="5">'地密通所（100名）'!$1:$21</definedName>
    <definedName name="_xlnm.Print_Titles" localSheetId="4">'地密通所（1枚版）'!$1:$21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S25" i="29" l="1"/>
  <c r="U25" i="29" s="1"/>
  <c r="Q25" i="29"/>
  <c r="K25" i="29"/>
  <c r="S24" i="29"/>
  <c r="U24" i="29" s="1"/>
  <c r="Q24" i="29"/>
  <c r="K24" i="29"/>
  <c r="S23" i="29"/>
  <c r="U23" i="29" s="1"/>
  <c r="Q23" i="29"/>
  <c r="K23" i="29"/>
  <c r="S22" i="29"/>
  <c r="U22" i="29" s="1"/>
  <c r="Q22" i="29"/>
  <c r="K22" i="29"/>
  <c r="S21" i="29"/>
  <c r="U21" i="29" s="1"/>
  <c r="Q21" i="29"/>
  <c r="K21" i="29"/>
  <c r="S20" i="29"/>
  <c r="U20" i="29" s="1"/>
  <c r="Q20" i="29"/>
  <c r="K20" i="29"/>
  <c r="S19" i="29"/>
  <c r="U19" i="29" s="1"/>
  <c r="Q19" i="29"/>
  <c r="K19" i="29"/>
  <c r="S18" i="29"/>
  <c r="U18" i="29" s="1"/>
  <c r="Q18" i="29"/>
  <c r="K18" i="29"/>
  <c r="S17" i="29"/>
  <c r="U17" i="29" s="1"/>
  <c r="Q17" i="29"/>
  <c r="K17" i="29"/>
  <c r="S16" i="29"/>
  <c r="U16" i="29" s="1"/>
  <c r="Q16" i="29"/>
  <c r="K16" i="29"/>
  <c r="S15" i="29"/>
  <c r="U15" i="29" s="1"/>
  <c r="Q15" i="29"/>
  <c r="K15" i="29"/>
  <c r="S14" i="29"/>
  <c r="U14" i="29" s="1"/>
  <c r="Q14" i="29"/>
  <c r="K14" i="29"/>
  <c r="S13" i="29"/>
  <c r="U13" i="29" s="1"/>
  <c r="Q13" i="29"/>
  <c r="K13" i="29"/>
  <c r="S12" i="29"/>
  <c r="U12" i="29" s="1"/>
  <c r="Q12" i="29"/>
  <c r="K12" i="29"/>
  <c r="S11" i="29"/>
  <c r="U11" i="29" s="1"/>
  <c r="Q11" i="29"/>
  <c r="K11" i="29"/>
  <c r="S10" i="29"/>
  <c r="U10" i="29" s="1"/>
  <c r="Q10" i="29"/>
  <c r="K10" i="29"/>
  <c r="S9" i="29"/>
  <c r="U9" i="29" s="1"/>
  <c r="Q9" i="29"/>
  <c r="K9" i="29"/>
  <c r="S8" i="29"/>
  <c r="U8" i="29" s="1"/>
  <c r="Q8" i="29"/>
  <c r="K8" i="29"/>
  <c r="S7" i="29"/>
  <c r="U7" i="29" s="1"/>
  <c r="Q7" i="29"/>
  <c r="K7" i="29"/>
  <c r="S6" i="29"/>
  <c r="U6" i="29" s="1"/>
  <c r="Q6" i="29"/>
  <c r="K6" i="29"/>
  <c r="AW333" i="28"/>
  <c r="AV333" i="28"/>
  <c r="AU333" i="28"/>
  <c r="AT333" i="28"/>
  <c r="AS333" i="28"/>
  <c r="AR333" i="28"/>
  <c r="AQ333" i="28"/>
  <c r="AP333" i="28"/>
  <c r="AO333" i="28"/>
  <c r="AN333" i="28"/>
  <c r="AM333" i="28"/>
  <c r="AL333" i="28"/>
  <c r="AK333" i="28"/>
  <c r="AJ333" i="28"/>
  <c r="AI333" i="28"/>
  <c r="AH333" i="28"/>
  <c r="AG333" i="28"/>
  <c r="AF333" i="28"/>
  <c r="AE333" i="28"/>
  <c r="AD333" i="28"/>
  <c r="AC333" i="28"/>
  <c r="AB333" i="28"/>
  <c r="AA333" i="28"/>
  <c r="Z333" i="28"/>
  <c r="Y333" i="28"/>
  <c r="X333" i="28"/>
  <c r="W333" i="28"/>
  <c r="V333" i="28"/>
  <c r="U333" i="28"/>
  <c r="T333" i="28"/>
  <c r="S333" i="28"/>
  <c r="AW328" i="28"/>
  <c r="AV328" i="28"/>
  <c r="AU328" i="28"/>
  <c r="AT328" i="28"/>
  <c r="AS328" i="28"/>
  <c r="AR328" i="28"/>
  <c r="AQ328" i="28"/>
  <c r="AP328" i="28"/>
  <c r="AO328" i="28"/>
  <c r="AN328" i="28"/>
  <c r="AM328" i="28"/>
  <c r="AL328" i="28"/>
  <c r="AK328" i="28"/>
  <c r="AJ328" i="28"/>
  <c r="AI328" i="28"/>
  <c r="AH328" i="28"/>
  <c r="AG328" i="28"/>
  <c r="AF328" i="28"/>
  <c r="AE328" i="28"/>
  <c r="AD328" i="28"/>
  <c r="AC328" i="28"/>
  <c r="AB328" i="28"/>
  <c r="AA328" i="28"/>
  <c r="Z328" i="28"/>
  <c r="Y328" i="28"/>
  <c r="X328" i="28"/>
  <c r="W328" i="28"/>
  <c r="V328" i="28"/>
  <c r="U328" i="28"/>
  <c r="T328" i="28"/>
  <c r="S328" i="28"/>
  <c r="AW321" i="28"/>
  <c r="AV321" i="28"/>
  <c r="AU321" i="28"/>
  <c r="AT321" i="28"/>
  <c r="AS321" i="28"/>
  <c r="AR321" i="28"/>
  <c r="AQ321" i="28"/>
  <c r="AP321" i="28"/>
  <c r="AO321" i="28"/>
  <c r="AN321" i="28"/>
  <c r="AM321" i="28"/>
  <c r="AL321" i="28"/>
  <c r="AK321" i="28"/>
  <c r="AJ321" i="28"/>
  <c r="AI321" i="28"/>
  <c r="AH321" i="28"/>
  <c r="AG321" i="28"/>
  <c r="AF321" i="28"/>
  <c r="AE321" i="28"/>
  <c r="AD321" i="28"/>
  <c r="AC321" i="28"/>
  <c r="AB321" i="28"/>
  <c r="AA321" i="28"/>
  <c r="Z321" i="28"/>
  <c r="Y321" i="28"/>
  <c r="X321" i="28"/>
  <c r="W321" i="28"/>
  <c r="V321" i="28"/>
  <c r="U321" i="28"/>
  <c r="T321" i="28"/>
  <c r="AX321" i="28" s="1"/>
  <c r="AZ321" i="28" s="1"/>
  <c r="S321" i="28"/>
  <c r="F321" i="28"/>
  <c r="AW320" i="28"/>
  <c r="AV320" i="28"/>
  <c r="AU320" i="28"/>
  <c r="AT320" i="28"/>
  <c r="AS320" i="28"/>
  <c r="AR320" i="28"/>
  <c r="AQ320" i="28"/>
  <c r="AP320" i="28"/>
  <c r="AO320" i="28"/>
  <c r="AN320" i="28"/>
  <c r="AM320" i="28"/>
  <c r="AL320" i="28"/>
  <c r="AK320" i="28"/>
  <c r="AJ320" i="28"/>
  <c r="AI320" i="28"/>
  <c r="AH320" i="28"/>
  <c r="AG320" i="28"/>
  <c r="AF320" i="28"/>
  <c r="AE320" i="28"/>
  <c r="AD320" i="28"/>
  <c r="AC320" i="28"/>
  <c r="AB320" i="28"/>
  <c r="AA320" i="28"/>
  <c r="Z320" i="28"/>
  <c r="Y320" i="28"/>
  <c r="X320" i="28"/>
  <c r="W320" i="28"/>
  <c r="V320" i="28"/>
  <c r="U320" i="28"/>
  <c r="T320" i="28"/>
  <c r="S320" i="28"/>
  <c r="AX320" i="28" s="1"/>
  <c r="AZ320" i="28" s="1"/>
  <c r="AW318" i="28"/>
  <c r="AV318" i="28"/>
  <c r="AU318" i="28"/>
  <c r="AT318" i="28"/>
  <c r="AS318" i="28"/>
  <c r="AR318" i="28"/>
  <c r="AQ318" i="28"/>
  <c r="AP318" i="28"/>
  <c r="AO318" i="28"/>
  <c r="AN318" i="28"/>
  <c r="AM318" i="28"/>
  <c r="AL318" i="28"/>
  <c r="AK318" i="28"/>
  <c r="AJ318" i="28"/>
  <c r="AI318" i="28"/>
  <c r="AH318" i="28"/>
  <c r="AG318" i="28"/>
  <c r="AF318" i="28"/>
  <c r="AE318" i="28"/>
  <c r="AD318" i="28"/>
  <c r="AC318" i="28"/>
  <c r="AB318" i="28"/>
  <c r="AA318" i="28"/>
  <c r="Z318" i="28"/>
  <c r="Y318" i="28"/>
  <c r="X318" i="28"/>
  <c r="W318" i="28"/>
  <c r="V318" i="28"/>
  <c r="U318" i="28"/>
  <c r="T318" i="28"/>
  <c r="S318" i="28"/>
  <c r="F318" i="28"/>
  <c r="AW317" i="28"/>
  <c r="AV317" i="28"/>
  <c r="AU317" i="28"/>
  <c r="AT317" i="28"/>
  <c r="AS317" i="28"/>
  <c r="AR317" i="28"/>
  <c r="AQ317" i="28"/>
  <c r="AP317" i="28"/>
  <c r="AO317" i="28"/>
  <c r="AN317" i="28"/>
  <c r="AM317" i="28"/>
  <c r="AL317" i="28"/>
  <c r="AK317" i="28"/>
  <c r="AJ317" i="28"/>
  <c r="AI317" i="28"/>
  <c r="AH317" i="28"/>
  <c r="AG317" i="28"/>
  <c r="AF317" i="28"/>
  <c r="AE317" i="28"/>
  <c r="AD317" i="28"/>
  <c r="AC317" i="28"/>
  <c r="AB317" i="28"/>
  <c r="AA317" i="28"/>
  <c r="Z317" i="28"/>
  <c r="Y317" i="28"/>
  <c r="X317" i="28"/>
  <c r="W317" i="28"/>
  <c r="V317" i="28"/>
  <c r="U317" i="28"/>
  <c r="AX317" i="28" s="1"/>
  <c r="AZ317" i="28" s="1"/>
  <c r="T317" i="28"/>
  <c r="S317" i="28"/>
  <c r="AW315" i="28"/>
  <c r="AV315" i="28"/>
  <c r="AU315" i="28"/>
  <c r="AT315" i="28"/>
  <c r="AS315" i="28"/>
  <c r="AR315" i="28"/>
  <c r="AQ315" i="28"/>
  <c r="AP315" i="28"/>
  <c r="AO315" i="28"/>
  <c r="AN315" i="28"/>
  <c r="AM315" i="28"/>
  <c r="AL315" i="28"/>
  <c r="AK315" i="28"/>
  <c r="AJ315" i="28"/>
  <c r="AI315" i="28"/>
  <c r="AH315" i="28"/>
  <c r="AG315" i="28"/>
  <c r="AF315" i="28"/>
  <c r="AE315" i="28"/>
  <c r="AD315" i="28"/>
  <c r="AC315" i="28"/>
  <c r="AB315" i="28"/>
  <c r="AA315" i="28"/>
  <c r="Z315" i="28"/>
  <c r="Y315" i="28"/>
  <c r="X315" i="28"/>
  <c r="W315" i="28"/>
  <c r="V315" i="28"/>
  <c r="U315" i="28"/>
  <c r="T315" i="28"/>
  <c r="AX315" i="28" s="1"/>
  <c r="AZ315" i="28" s="1"/>
  <c r="S315" i="28"/>
  <c r="F315" i="28"/>
  <c r="AW314" i="28"/>
  <c r="AV314" i="28"/>
  <c r="AU314" i="28"/>
  <c r="AT314" i="28"/>
  <c r="AS314" i="28"/>
  <c r="AR314" i="28"/>
  <c r="AQ314" i="28"/>
  <c r="AP314" i="28"/>
  <c r="AO314" i="28"/>
  <c r="AN314" i="28"/>
  <c r="AM314" i="28"/>
  <c r="AL314" i="28"/>
  <c r="AK314" i="28"/>
  <c r="AJ314" i="28"/>
  <c r="AI314" i="28"/>
  <c r="AH314" i="28"/>
  <c r="AG314" i="28"/>
  <c r="AF314" i="28"/>
  <c r="AE314" i="28"/>
  <c r="AD314" i="28"/>
  <c r="AC314" i="28"/>
  <c r="AB314" i="28"/>
  <c r="AA314" i="28"/>
  <c r="Z314" i="28"/>
  <c r="Y314" i="28"/>
  <c r="X314" i="28"/>
  <c r="W314" i="28"/>
  <c r="V314" i="28"/>
  <c r="U314" i="28"/>
  <c r="T314" i="28"/>
  <c r="S314" i="28"/>
  <c r="AX314" i="28" s="1"/>
  <c r="AZ314" i="28" s="1"/>
  <c r="AW312" i="28"/>
  <c r="AV312" i="28"/>
  <c r="AU312" i="28"/>
  <c r="AT312" i="28"/>
  <c r="AS312" i="28"/>
  <c r="AR312" i="28"/>
  <c r="AQ312" i="28"/>
  <c r="AP312" i="28"/>
  <c r="AO312" i="28"/>
  <c r="AN312" i="28"/>
  <c r="AM312" i="28"/>
  <c r="AL312" i="28"/>
  <c r="AK312" i="28"/>
  <c r="AJ312" i="28"/>
  <c r="AI312" i="28"/>
  <c r="AH312" i="28"/>
  <c r="AG312" i="28"/>
  <c r="AF312" i="28"/>
  <c r="AE312" i="28"/>
  <c r="AD312" i="28"/>
  <c r="AC312" i="28"/>
  <c r="AB312" i="28"/>
  <c r="AA312" i="28"/>
  <c r="Z312" i="28"/>
  <c r="Y312" i="28"/>
  <c r="X312" i="28"/>
  <c r="W312" i="28"/>
  <c r="V312" i="28"/>
  <c r="U312" i="28"/>
  <c r="T312" i="28"/>
  <c r="S312" i="28"/>
  <c r="AX312" i="28" s="1"/>
  <c r="AZ312" i="28" s="1"/>
  <c r="F312" i="28"/>
  <c r="AW311" i="28"/>
  <c r="AV311" i="28"/>
  <c r="AU311" i="28"/>
  <c r="AT311" i="28"/>
  <c r="AS311" i="28"/>
  <c r="AR311" i="28"/>
  <c r="AQ311" i="28"/>
  <c r="AP311" i="28"/>
  <c r="AO311" i="28"/>
  <c r="AN311" i="28"/>
  <c r="AM311" i="28"/>
  <c r="AL311" i="28"/>
  <c r="AK311" i="28"/>
  <c r="AJ311" i="28"/>
  <c r="AI311" i="28"/>
  <c r="AH311" i="28"/>
  <c r="AG311" i="28"/>
  <c r="AF311" i="28"/>
  <c r="AE311" i="28"/>
  <c r="AD311" i="28"/>
  <c r="AC311" i="28"/>
  <c r="AB311" i="28"/>
  <c r="AA311" i="28"/>
  <c r="Z311" i="28"/>
  <c r="Y311" i="28"/>
  <c r="X311" i="28"/>
  <c r="W311" i="28"/>
  <c r="V311" i="28"/>
  <c r="U311" i="28"/>
  <c r="T311" i="28"/>
  <c r="S311" i="28"/>
  <c r="AW309" i="28"/>
  <c r="AV309" i="28"/>
  <c r="AU309" i="28"/>
  <c r="AT309" i="28"/>
  <c r="AS309" i="28"/>
  <c r="AR309" i="28"/>
  <c r="AQ309" i="28"/>
  <c r="AP309" i="28"/>
  <c r="AO309" i="28"/>
  <c r="AN309" i="28"/>
  <c r="AM309" i="28"/>
  <c r="AL309" i="28"/>
  <c r="AK309" i="28"/>
  <c r="AJ309" i="28"/>
  <c r="AI309" i="28"/>
  <c r="AH309" i="28"/>
  <c r="AG309" i="28"/>
  <c r="AF309" i="28"/>
  <c r="AE309" i="28"/>
  <c r="AD309" i="28"/>
  <c r="AC309" i="28"/>
  <c r="AB309" i="28"/>
  <c r="AA309" i="28"/>
  <c r="Z309" i="28"/>
  <c r="Y309" i="28"/>
  <c r="X309" i="28"/>
  <c r="W309" i="28"/>
  <c r="V309" i="28"/>
  <c r="U309" i="28"/>
  <c r="T309" i="28"/>
  <c r="S309" i="28"/>
  <c r="F309" i="28"/>
  <c r="AW308" i="28"/>
  <c r="AV308" i="28"/>
  <c r="AU308" i="28"/>
  <c r="AT308" i="28"/>
  <c r="AS308" i="28"/>
  <c r="AR308" i="28"/>
  <c r="AQ308" i="28"/>
  <c r="AP308" i="28"/>
  <c r="AO308" i="28"/>
  <c r="AN308" i="28"/>
  <c r="AM308" i="28"/>
  <c r="AL308" i="28"/>
  <c r="AK308" i="28"/>
  <c r="AJ308" i="28"/>
  <c r="AI308" i="28"/>
  <c r="AH308" i="28"/>
  <c r="AG308" i="28"/>
  <c r="AF308" i="28"/>
  <c r="AE308" i="28"/>
  <c r="AD308" i="28"/>
  <c r="AC308" i="28"/>
  <c r="AB308" i="28"/>
  <c r="AA308" i="28"/>
  <c r="Z308" i="28"/>
  <c r="Y308" i="28"/>
  <c r="X308" i="28"/>
  <c r="W308" i="28"/>
  <c r="V308" i="28"/>
  <c r="U308" i="28"/>
  <c r="T308" i="28"/>
  <c r="S308" i="28"/>
  <c r="AX308" i="28" s="1"/>
  <c r="AZ308" i="28" s="1"/>
  <c r="AW306" i="28"/>
  <c r="AV306" i="28"/>
  <c r="AU306" i="28"/>
  <c r="AT306" i="28"/>
  <c r="AS306" i="28"/>
  <c r="AR306" i="28"/>
  <c r="AQ306" i="28"/>
  <c r="AP306" i="28"/>
  <c r="AO306" i="28"/>
  <c r="AN306" i="28"/>
  <c r="AM306" i="28"/>
  <c r="AL306" i="28"/>
  <c r="AK306" i="28"/>
  <c r="AJ306" i="28"/>
  <c r="AI306" i="28"/>
  <c r="AH306" i="28"/>
  <c r="AG306" i="28"/>
  <c r="AF306" i="28"/>
  <c r="AE306" i="28"/>
  <c r="AD306" i="28"/>
  <c r="AC306" i="28"/>
  <c r="AB306" i="28"/>
  <c r="AA306" i="28"/>
  <c r="Z306" i="28"/>
  <c r="Y306" i="28"/>
  <c r="X306" i="28"/>
  <c r="W306" i="28"/>
  <c r="V306" i="28"/>
  <c r="U306" i="28"/>
  <c r="T306" i="28"/>
  <c r="S306" i="28"/>
  <c r="AX306" i="28" s="1"/>
  <c r="AZ306" i="28" s="1"/>
  <c r="F306" i="28"/>
  <c r="AW305" i="28"/>
  <c r="AV305" i="28"/>
  <c r="AU305" i="28"/>
  <c r="AT305" i="28"/>
  <c r="AS305" i="28"/>
  <c r="AR305" i="28"/>
  <c r="AQ305" i="28"/>
  <c r="AP305" i="28"/>
  <c r="AO305" i="28"/>
  <c r="AN305" i="28"/>
  <c r="AM305" i="28"/>
  <c r="AL305" i="28"/>
  <c r="AK305" i="28"/>
  <c r="AJ305" i="28"/>
  <c r="AI305" i="28"/>
  <c r="AH305" i="28"/>
  <c r="AG305" i="28"/>
  <c r="AF305" i="28"/>
  <c r="AE305" i="28"/>
  <c r="AD305" i="28"/>
  <c r="AC305" i="28"/>
  <c r="AB305" i="28"/>
  <c r="AA305" i="28"/>
  <c r="Z305" i="28"/>
  <c r="Y305" i="28"/>
  <c r="X305" i="28"/>
  <c r="W305" i="28"/>
  <c r="V305" i="28"/>
  <c r="U305" i="28"/>
  <c r="AX305" i="28" s="1"/>
  <c r="AZ305" i="28" s="1"/>
  <c r="T305" i="28"/>
  <c r="S305" i="28"/>
  <c r="AW303" i="28"/>
  <c r="AV303" i="28"/>
  <c r="AU303" i="28"/>
  <c r="AT303" i="28"/>
  <c r="AS303" i="28"/>
  <c r="AR303" i="28"/>
  <c r="AQ303" i="28"/>
  <c r="AP303" i="28"/>
  <c r="AO303" i="28"/>
  <c r="AN303" i="28"/>
  <c r="AM303" i="28"/>
  <c r="AL303" i="28"/>
  <c r="AK303" i="28"/>
  <c r="AJ303" i="28"/>
  <c r="AI303" i="28"/>
  <c r="AH303" i="28"/>
  <c r="AG303" i="28"/>
  <c r="AF303" i="28"/>
  <c r="AE303" i="28"/>
  <c r="AD303" i="28"/>
  <c r="AC303" i="28"/>
  <c r="AB303" i="28"/>
  <c r="AA303" i="28"/>
  <c r="Z303" i="28"/>
  <c r="Y303" i="28"/>
  <c r="X303" i="28"/>
  <c r="W303" i="28"/>
  <c r="V303" i="28"/>
  <c r="U303" i="28"/>
  <c r="T303" i="28"/>
  <c r="S303" i="28"/>
  <c r="F303" i="28"/>
  <c r="AZ302" i="28"/>
  <c r="AW302" i="28"/>
  <c r="AV302" i="28"/>
  <c r="AU302" i="28"/>
  <c r="AT302" i="28"/>
  <c r="AS302" i="28"/>
  <c r="AR302" i="28"/>
  <c r="AQ302" i="28"/>
  <c r="AP302" i="28"/>
  <c r="AO302" i="28"/>
  <c r="AN302" i="28"/>
  <c r="AM302" i="28"/>
  <c r="AL302" i="28"/>
  <c r="AK302" i="28"/>
  <c r="AJ302" i="28"/>
  <c r="AI302" i="28"/>
  <c r="AH302" i="28"/>
  <c r="AG302" i="28"/>
  <c r="AF302" i="28"/>
  <c r="AE302" i="28"/>
  <c r="AD302" i="28"/>
  <c r="AC302" i="28"/>
  <c r="AB302" i="28"/>
  <c r="AA302" i="28"/>
  <c r="Z302" i="28"/>
  <c r="Y302" i="28"/>
  <c r="X302" i="28"/>
  <c r="W302" i="28"/>
  <c r="V302" i="28"/>
  <c r="U302" i="28"/>
  <c r="T302" i="28"/>
  <c r="S302" i="28"/>
  <c r="AX302" i="28" s="1"/>
  <c r="AW300" i="28"/>
  <c r="AV300" i="28"/>
  <c r="AU300" i="28"/>
  <c r="AT300" i="28"/>
  <c r="AS300" i="28"/>
  <c r="AR300" i="28"/>
  <c r="AQ300" i="28"/>
  <c r="AP300" i="28"/>
  <c r="AO300" i="28"/>
  <c r="AN300" i="28"/>
  <c r="AM300" i="28"/>
  <c r="AL300" i="28"/>
  <c r="AK300" i="28"/>
  <c r="AJ300" i="28"/>
  <c r="AI300" i="28"/>
  <c r="AH300" i="28"/>
  <c r="AG300" i="28"/>
  <c r="AF300" i="28"/>
  <c r="AE300" i="28"/>
  <c r="AD300" i="28"/>
  <c r="AC300" i="28"/>
  <c r="AB300" i="28"/>
  <c r="AA300" i="28"/>
  <c r="Z300" i="28"/>
  <c r="Y300" i="28"/>
  <c r="X300" i="28"/>
  <c r="W300" i="28"/>
  <c r="V300" i="28"/>
  <c r="U300" i="28"/>
  <c r="T300" i="28"/>
  <c r="S300" i="28"/>
  <c r="F300" i="28"/>
  <c r="AW299" i="28"/>
  <c r="AV299" i="28"/>
  <c r="AU299" i="28"/>
  <c r="AT299" i="28"/>
  <c r="AS299" i="28"/>
  <c r="AR299" i="28"/>
  <c r="AQ299" i="28"/>
  <c r="AP299" i="28"/>
  <c r="AO299" i="28"/>
  <c r="AN299" i="28"/>
  <c r="AM299" i="28"/>
  <c r="AL299" i="28"/>
  <c r="AK299" i="28"/>
  <c r="AJ299" i="28"/>
  <c r="AI299" i="28"/>
  <c r="AH299" i="28"/>
  <c r="AG299" i="28"/>
  <c r="AF299" i="28"/>
  <c r="AE299" i="28"/>
  <c r="AD299" i="28"/>
  <c r="AC299" i="28"/>
  <c r="AB299" i="28"/>
  <c r="AA299" i="28"/>
  <c r="Z299" i="28"/>
  <c r="Y299" i="28"/>
  <c r="X299" i="28"/>
  <c r="W299" i="28"/>
  <c r="V299" i="28"/>
  <c r="U299" i="28"/>
  <c r="AX299" i="28" s="1"/>
  <c r="AZ299" i="28" s="1"/>
  <c r="T299" i="28"/>
  <c r="S299" i="28"/>
  <c r="AW297" i="28"/>
  <c r="AV297" i="28"/>
  <c r="AU297" i="28"/>
  <c r="AT297" i="28"/>
  <c r="AS297" i="28"/>
  <c r="AR297" i="28"/>
  <c r="AQ297" i="28"/>
  <c r="AP297" i="28"/>
  <c r="AO297" i="28"/>
  <c r="AN297" i="28"/>
  <c r="AM297" i="28"/>
  <c r="AL297" i="28"/>
  <c r="AK297" i="28"/>
  <c r="AJ297" i="28"/>
  <c r="AI297" i="28"/>
  <c r="AH297" i="28"/>
  <c r="AG297" i="28"/>
  <c r="AF297" i="28"/>
  <c r="AE297" i="28"/>
  <c r="AD297" i="28"/>
  <c r="AC297" i="28"/>
  <c r="AB297" i="28"/>
  <c r="AA297" i="28"/>
  <c r="Z297" i="28"/>
  <c r="Y297" i="28"/>
  <c r="X297" i="28"/>
  <c r="W297" i="28"/>
  <c r="V297" i="28"/>
  <c r="U297" i="28"/>
  <c r="T297" i="28"/>
  <c r="AX297" i="28" s="1"/>
  <c r="AZ297" i="28" s="1"/>
  <c r="S297" i="28"/>
  <c r="F297" i="28"/>
  <c r="AZ296" i="28"/>
  <c r="AW296" i="28"/>
  <c r="AV296" i="28"/>
  <c r="AU296" i="28"/>
  <c r="AT296" i="28"/>
  <c r="AS296" i="28"/>
  <c r="AR296" i="28"/>
  <c r="AQ296" i="28"/>
  <c r="AP296" i="28"/>
  <c r="AO296" i="28"/>
  <c r="AN296" i="28"/>
  <c r="AM296" i="28"/>
  <c r="AL296" i="28"/>
  <c r="AK296" i="28"/>
  <c r="AJ296" i="28"/>
  <c r="AI296" i="28"/>
  <c r="AH296" i="28"/>
  <c r="AG296" i="28"/>
  <c r="AF296" i="28"/>
  <c r="AE296" i="28"/>
  <c r="AD296" i="28"/>
  <c r="AC296" i="28"/>
  <c r="AB296" i="28"/>
  <c r="AA296" i="28"/>
  <c r="Z296" i="28"/>
  <c r="Y296" i="28"/>
  <c r="X296" i="28"/>
  <c r="W296" i="28"/>
  <c r="V296" i="28"/>
  <c r="U296" i="28"/>
  <c r="T296" i="28"/>
  <c r="S296" i="28"/>
  <c r="AX296" i="28" s="1"/>
  <c r="AW294" i="28"/>
  <c r="AV294" i="28"/>
  <c r="AU294" i="28"/>
  <c r="AT294" i="28"/>
  <c r="AS294" i="28"/>
  <c r="AR294" i="28"/>
  <c r="AQ294" i="28"/>
  <c r="AP294" i="28"/>
  <c r="AO294" i="28"/>
  <c r="AN294" i="28"/>
  <c r="AM294" i="28"/>
  <c r="AL294" i="28"/>
  <c r="AK294" i="28"/>
  <c r="AJ294" i="28"/>
  <c r="AI294" i="28"/>
  <c r="AH294" i="28"/>
  <c r="AG294" i="28"/>
  <c r="AF294" i="28"/>
  <c r="AE294" i="28"/>
  <c r="AD294" i="28"/>
  <c r="AC294" i="28"/>
  <c r="AB294" i="28"/>
  <c r="AA294" i="28"/>
  <c r="Z294" i="28"/>
  <c r="Y294" i="28"/>
  <c r="X294" i="28"/>
  <c r="W294" i="28"/>
  <c r="V294" i="28"/>
  <c r="U294" i="28"/>
  <c r="T294" i="28"/>
  <c r="S294" i="28"/>
  <c r="AX294" i="28" s="1"/>
  <c r="AZ294" i="28" s="1"/>
  <c r="F294" i="28"/>
  <c r="AW293" i="28"/>
  <c r="AV293" i="28"/>
  <c r="AU293" i="28"/>
  <c r="AT293" i="28"/>
  <c r="AS293" i="28"/>
  <c r="AR293" i="28"/>
  <c r="AQ293" i="28"/>
  <c r="AP293" i="28"/>
  <c r="AO293" i="28"/>
  <c r="AN293" i="28"/>
  <c r="AM293" i="28"/>
  <c r="AL293" i="28"/>
  <c r="AK293" i="28"/>
  <c r="AJ293" i="28"/>
  <c r="AI293" i="28"/>
  <c r="AH293" i="28"/>
  <c r="AG293" i="28"/>
  <c r="AF293" i="28"/>
  <c r="AE293" i="28"/>
  <c r="AD293" i="28"/>
  <c r="AC293" i="28"/>
  <c r="AB293" i="28"/>
  <c r="AA293" i="28"/>
  <c r="Z293" i="28"/>
  <c r="Y293" i="28"/>
  <c r="X293" i="28"/>
  <c r="W293" i="28"/>
  <c r="V293" i="28"/>
  <c r="U293" i="28"/>
  <c r="T293" i="28"/>
  <c r="S293" i="28"/>
  <c r="AW291" i="28"/>
  <c r="AV291" i="28"/>
  <c r="AU291" i="28"/>
  <c r="AT291" i="28"/>
  <c r="AS291" i="28"/>
  <c r="AR291" i="28"/>
  <c r="AQ291" i="28"/>
  <c r="AP291" i="28"/>
  <c r="AO291" i="28"/>
  <c r="AN291" i="28"/>
  <c r="AM291" i="28"/>
  <c r="AL291" i="28"/>
  <c r="AK291" i="28"/>
  <c r="AJ291" i="28"/>
  <c r="AI291" i="28"/>
  <c r="AH291" i="28"/>
  <c r="AG291" i="28"/>
  <c r="AF291" i="28"/>
  <c r="AE291" i="28"/>
  <c r="AD291" i="28"/>
  <c r="AC291" i="28"/>
  <c r="AB291" i="28"/>
  <c r="AA291" i="28"/>
  <c r="Z291" i="28"/>
  <c r="Y291" i="28"/>
  <c r="X291" i="28"/>
  <c r="W291" i="28"/>
  <c r="V291" i="28"/>
  <c r="U291" i="28"/>
  <c r="T291" i="28"/>
  <c r="S291" i="28"/>
  <c r="F291" i="28"/>
  <c r="AZ290" i="28"/>
  <c r="AW290" i="28"/>
  <c r="AV290" i="28"/>
  <c r="AU290" i="28"/>
  <c r="AT290" i="28"/>
  <c r="AS290" i="28"/>
  <c r="AR290" i="28"/>
  <c r="AQ290" i="28"/>
  <c r="AP290" i="28"/>
  <c r="AO290" i="28"/>
  <c r="AN290" i="28"/>
  <c r="AM290" i="28"/>
  <c r="AL290" i="28"/>
  <c r="AK290" i="28"/>
  <c r="AJ290" i="28"/>
  <c r="AI290" i="28"/>
  <c r="AH290" i="28"/>
  <c r="AG290" i="28"/>
  <c r="AF290" i="28"/>
  <c r="AE290" i="28"/>
  <c r="AD290" i="28"/>
  <c r="AC290" i="28"/>
  <c r="AB290" i="28"/>
  <c r="AA290" i="28"/>
  <c r="Z290" i="28"/>
  <c r="Y290" i="28"/>
  <c r="X290" i="28"/>
  <c r="W290" i="28"/>
  <c r="V290" i="28"/>
  <c r="U290" i="28"/>
  <c r="T290" i="28"/>
  <c r="S290" i="28"/>
  <c r="AX290" i="28" s="1"/>
  <c r="AW288" i="28"/>
  <c r="AV288" i="28"/>
  <c r="AU288" i="28"/>
  <c r="AT288" i="28"/>
  <c r="AS288" i="28"/>
  <c r="AR288" i="28"/>
  <c r="AQ288" i="28"/>
  <c r="AP288" i="28"/>
  <c r="AO288" i="28"/>
  <c r="AN288" i="28"/>
  <c r="AM288" i="28"/>
  <c r="AL288" i="28"/>
  <c r="AK288" i="28"/>
  <c r="AJ288" i="28"/>
  <c r="AI288" i="28"/>
  <c r="AH288" i="28"/>
  <c r="AG288" i="28"/>
  <c r="AF288" i="28"/>
  <c r="AE288" i="28"/>
  <c r="AD288" i="28"/>
  <c r="AC288" i="28"/>
  <c r="AB288" i="28"/>
  <c r="AA288" i="28"/>
  <c r="Z288" i="28"/>
  <c r="Y288" i="28"/>
  <c r="X288" i="28"/>
  <c r="W288" i="28"/>
  <c r="V288" i="28"/>
  <c r="U288" i="28"/>
  <c r="T288" i="28"/>
  <c r="S288" i="28"/>
  <c r="AX288" i="28" s="1"/>
  <c r="AZ288" i="28" s="1"/>
  <c r="F288" i="28"/>
  <c r="AW287" i="28"/>
  <c r="AV287" i="28"/>
  <c r="AU287" i="28"/>
  <c r="AT287" i="28"/>
  <c r="AS287" i="28"/>
  <c r="AR287" i="28"/>
  <c r="AQ287" i="28"/>
  <c r="AP287" i="28"/>
  <c r="AO287" i="28"/>
  <c r="AN287" i="28"/>
  <c r="AM287" i="28"/>
  <c r="AL287" i="28"/>
  <c r="AK287" i="28"/>
  <c r="AJ287" i="28"/>
  <c r="AI287" i="28"/>
  <c r="AH287" i="28"/>
  <c r="AG287" i="28"/>
  <c r="AF287" i="28"/>
  <c r="AE287" i="28"/>
  <c r="AD287" i="28"/>
  <c r="AC287" i="28"/>
  <c r="AB287" i="28"/>
  <c r="AA287" i="28"/>
  <c r="Z287" i="28"/>
  <c r="Y287" i="28"/>
  <c r="X287" i="28"/>
  <c r="W287" i="28"/>
  <c r="V287" i="28"/>
  <c r="U287" i="28"/>
  <c r="T287" i="28"/>
  <c r="S287" i="28"/>
  <c r="AW285" i="28"/>
  <c r="AV285" i="28"/>
  <c r="AU285" i="28"/>
  <c r="AT285" i="28"/>
  <c r="AS285" i="28"/>
  <c r="AR285" i="28"/>
  <c r="AQ285" i="28"/>
  <c r="AP285" i="28"/>
  <c r="AO285" i="28"/>
  <c r="AN285" i="28"/>
  <c r="AM285" i="28"/>
  <c r="AL285" i="28"/>
  <c r="AK285" i="28"/>
  <c r="AJ285" i="28"/>
  <c r="AI285" i="28"/>
  <c r="AH285" i="28"/>
  <c r="AG285" i="28"/>
  <c r="AF285" i="28"/>
  <c r="AE285" i="28"/>
  <c r="AD285" i="28"/>
  <c r="AC285" i="28"/>
  <c r="AB285" i="28"/>
  <c r="AA285" i="28"/>
  <c r="Z285" i="28"/>
  <c r="Y285" i="28"/>
  <c r="X285" i="28"/>
  <c r="W285" i="28"/>
  <c r="V285" i="28"/>
  <c r="U285" i="28"/>
  <c r="T285" i="28"/>
  <c r="AX285" i="28" s="1"/>
  <c r="AZ285" i="28" s="1"/>
  <c r="S285" i="28"/>
  <c r="F285" i="28"/>
  <c r="AW284" i="28"/>
  <c r="AV284" i="28"/>
  <c r="AU284" i="28"/>
  <c r="AT284" i="28"/>
  <c r="AS284" i="28"/>
  <c r="AR284" i="28"/>
  <c r="AQ284" i="28"/>
  <c r="AP284" i="28"/>
  <c r="AO284" i="28"/>
  <c r="AN284" i="28"/>
  <c r="AM284" i="28"/>
  <c r="AL284" i="28"/>
  <c r="AK284" i="28"/>
  <c r="AJ284" i="28"/>
  <c r="AI284" i="28"/>
  <c r="AH284" i="28"/>
  <c r="AG284" i="28"/>
  <c r="AF284" i="28"/>
  <c r="AE284" i="28"/>
  <c r="AD284" i="28"/>
  <c r="AC284" i="28"/>
  <c r="AB284" i="28"/>
  <c r="AA284" i="28"/>
  <c r="Z284" i="28"/>
  <c r="Y284" i="28"/>
  <c r="X284" i="28"/>
  <c r="W284" i="28"/>
  <c r="V284" i="28"/>
  <c r="U284" i="28"/>
  <c r="T284" i="28"/>
  <c r="S284" i="28"/>
  <c r="AX284" i="28" s="1"/>
  <c r="AZ284" i="28" s="1"/>
  <c r="AW282" i="28"/>
  <c r="AV282" i="28"/>
  <c r="AU282" i="28"/>
  <c r="AT282" i="28"/>
  <c r="AS282" i="28"/>
  <c r="AR282" i="28"/>
  <c r="AQ282" i="28"/>
  <c r="AP282" i="28"/>
  <c r="AO282" i="28"/>
  <c r="AN282" i="28"/>
  <c r="AM282" i="28"/>
  <c r="AL282" i="28"/>
  <c r="AK282" i="28"/>
  <c r="AJ282" i="28"/>
  <c r="AI282" i="28"/>
  <c r="AH282" i="28"/>
  <c r="AG282" i="28"/>
  <c r="AF282" i="28"/>
  <c r="AE282" i="28"/>
  <c r="AD282" i="28"/>
  <c r="AC282" i="28"/>
  <c r="AB282" i="28"/>
  <c r="AA282" i="28"/>
  <c r="Z282" i="28"/>
  <c r="Y282" i="28"/>
  <c r="X282" i="28"/>
  <c r="W282" i="28"/>
  <c r="V282" i="28"/>
  <c r="U282" i="28"/>
  <c r="T282" i="28"/>
  <c r="S282" i="28"/>
  <c r="F282" i="28"/>
  <c r="AW281" i="28"/>
  <c r="AV281" i="28"/>
  <c r="AU281" i="28"/>
  <c r="AT281" i="28"/>
  <c r="AS281" i="28"/>
  <c r="AR281" i="28"/>
  <c r="AQ281" i="28"/>
  <c r="AP281" i="28"/>
  <c r="AO281" i="28"/>
  <c r="AN281" i="28"/>
  <c r="AM281" i="28"/>
  <c r="AL281" i="28"/>
  <c r="AK281" i="28"/>
  <c r="AJ281" i="28"/>
  <c r="AI281" i="28"/>
  <c r="AH281" i="28"/>
  <c r="AG281" i="28"/>
  <c r="AF281" i="28"/>
  <c r="AE281" i="28"/>
  <c r="AD281" i="28"/>
  <c r="AC281" i="28"/>
  <c r="AB281" i="28"/>
  <c r="AA281" i="28"/>
  <c r="Z281" i="28"/>
  <c r="Y281" i="28"/>
  <c r="X281" i="28"/>
  <c r="W281" i="28"/>
  <c r="V281" i="28"/>
  <c r="U281" i="28"/>
  <c r="AX281" i="28" s="1"/>
  <c r="AZ281" i="28" s="1"/>
  <c r="T281" i="28"/>
  <c r="S281" i="28"/>
  <c r="AW279" i="28"/>
  <c r="AV279" i="28"/>
  <c r="AU279" i="28"/>
  <c r="AT279" i="28"/>
  <c r="AS279" i="28"/>
  <c r="AR279" i="28"/>
  <c r="AQ279" i="28"/>
  <c r="AP279" i="28"/>
  <c r="AO279" i="28"/>
  <c r="AN279" i="28"/>
  <c r="AM279" i="28"/>
  <c r="AL279" i="28"/>
  <c r="AK279" i="28"/>
  <c r="AJ279" i="28"/>
  <c r="AI279" i="28"/>
  <c r="AH279" i="28"/>
  <c r="AG279" i="28"/>
  <c r="AF279" i="28"/>
  <c r="AE279" i="28"/>
  <c r="AD279" i="28"/>
  <c r="AC279" i="28"/>
  <c r="AB279" i="28"/>
  <c r="AA279" i="28"/>
  <c r="Z279" i="28"/>
  <c r="Y279" i="28"/>
  <c r="X279" i="28"/>
  <c r="W279" i="28"/>
  <c r="V279" i="28"/>
  <c r="U279" i="28"/>
  <c r="T279" i="28"/>
  <c r="S279" i="28"/>
  <c r="F279" i="28"/>
  <c r="AW278" i="28"/>
  <c r="AV278" i="28"/>
  <c r="AU278" i="28"/>
  <c r="AT278" i="28"/>
  <c r="AS278" i="28"/>
  <c r="AR278" i="28"/>
  <c r="AQ278" i="28"/>
  <c r="AP278" i="28"/>
  <c r="AO278" i="28"/>
  <c r="AN278" i="28"/>
  <c r="AM278" i="28"/>
  <c r="AL278" i="28"/>
  <c r="AK278" i="28"/>
  <c r="AJ278" i="28"/>
  <c r="AI278" i="28"/>
  <c r="AH278" i="28"/>
  <c r="AG278" i="28"/>
  <c r="AF278" i="28"/>
  <c r="AE278" i="28"/>
  <c r="AD278" i="28"/>
  <c r="AC278" i="28"/>
  <c r="AB278" i="28"/>
  <c r="AA278" i="28"/>
  <c r="Z278" i="28"/>
  <c r="Y278" i="28"/>
  <c r="X278" i="28"/>
  <c r="W278" i="28"/>
  <c r="V278" i="28"/>
  <c r="U278" i="28"/>
  <c r="T278" i="28"/>
  <c r="S278" i="28"/>
  <c r="AW276" i="28"/>
  <c r="AV276" i="28"/>
  <c r="AU276" i="28"/>
  <c r="AT276" i="28"/>
  <c r="AS276" i="28"/>
  <c r="AR276" i="28"/>
  <c r="AQ276" i="28"/>
  <c r="AP276" i="28"/>
  <c r="AO276" i="28"/>
  <c r="AN276" i="28"/>
  <c r="AM276" i="28"/>
  <c r="AL276" i="28"/>
  <c r="AK276" i="28"/>
  <c r="AJ276" i="28"/>
  <c r="AI276" i="28"/>
  <c r="AH276" i="28"/>
  <c r="AG276" i="28"/>
  <c r="AF276" i="28"/>
  <c r="AE276" i="28"/>
  <c r="AD276" i="28"/>
  <c r="AC276" i="28"/>
  <c r="AB276" i="28"/>
  <c r="AA276" i="28"/>
  <c r="Z276" i="28"/>
  <c r="Y276" i="28"/>
  <c r="X276" i="28"/>
  <c r="W276" i="28"/>
  <c r="V276" i="28"/>
  <c r="U276" i="28"/>
  <c r="T276" i="28"/>
  <c r="S276" i="28"/>
  <c r="F276" i="28"/>
  <c r="AW275" i="28"/>
  <c r="AV275" i="28"/>
  <c r="AU275" i="28"/>
  <c r="AT275" i="28"/>
  <c r="AS275" i="28"/>
  <c r="AR275" i="28"/>
  <c r="AQ275" i="28"/>
  <c r="AP275" i="28"/>
  <c r="AO275" i="28"/>
  <c r="AN275" i="28"/>
  <c r="AM275" i="28"/>
  <c r="AL275" i="28"/>
  <c r="AK275" i="28"/>
  <c r="AJ275" i="28"/>
  <c r="AI275" i="28"/>
  <c r="AH275" i="28"/>
  <c r="AG275" i="28"/>
  <c r="AF275" i="28"/>
  <c r="AE275" i="28"/>
  <c r="AD275" i="28"/>
  <c r="AC275" i="28"/>
  <c r="AB275" i="28"/>
  <c r="AA275" i="28"/>
  <c r="Z275" i="28"/>
  <c r="Y275" i="28"/>
  <c r="X275" i="28"/>
  <c r="W275" i="28"/>
  <c r="V275" i="28"/>
  <c r="U275" i="28"/>
  <c r="AX275" i="28" s="1"/>
  <c r="AZ275" i="28" s="1"/>
  <c r="T275" i="28"/>
  <c r="S275" i="28"/>
  <c r="AW273" i="28"/>
  <c r="AV273" i="28"/>
  <c r="AU273" i="28"/>
  <c r="AT273" i="28"/>
  <c r="AS273" i="28"/>
  <c r="AR273" i="28"/>
  <c r="AQ273" i="28"/>
  <c r="AP273" i="28"/>
  <c r="AO273" i="28"/>
  <c r="AN273" i="28"/>
  <c r="AM273" i="28"/>
  <c r="AL273" i="28"/>
  <c r="AK273" i="28"/>
  <c r="AJ273" i="28"/>
  <c r="AI273" i="28"/>
  <c r="AH273" i="28"/>
  <c r="AG273" i="28"/>
  <c r="AF273" i="28"/>
  <c r="AE273" i="28"/>
  <c r="AD273" i="28"/>
  <c r="AC273" i="28"/>
  <c r="AB273" i="28"/>
  <c r="AA273" i="28"/>
  <c r="Z273" i="28"/>
  <c r="Y273" i="28"/>
  <c r="X273" i="28"/>
  <c r="W273" i="28"/>
  <c r="V273" i="28"/>
  <c r="U273" i="28"/>
  <c r="T273" i="28"/>
  <c r="S273" i="28"/>
  <c r="F273" i="28"/>
  <c r="AW272" i="28"/>
  <c r="AV272" i="28"/>
  <c r="AU272" i="28"/>
  <c r="AT272" i="28"/>
  <c r="AS272" i="28"/>
  <c r="AR272" i="28"/>
  <c r="AQ272" i="28"/>
  <c r="AP272" i="28"/>
  <c r="AO272" i="28"/>
  <c r="AN272" i="28"/>
  <c r="AM272" i="28"/>
  <c r="AL272" i="28"/>
  <c r="AK272" i="28"/>
  <c r="AJ272" i="28"/>
  <c r="AI272" i="28"/>
  <c r="AH272" i="28"/>
  <c r="AG272" i="28"/>
  <c r="AF272" i="28"/>
  <c r="AE272" i="28"/>
  <c r="AD272" i="28"/>
  <c r="AC272" i="28"/>
  <c r="AB272" i="28"/>
  <c r="AA272" i="28"/>
  <c r="Z272" i="28"/>
  <c r="Y272" i="28"/>
  <c r="X272" i="28"/>
  <c r="W272" i="28"/>
  <c r="V272" i="28"/>
  <c r="U272" i="28"/>
  <c r="T272" i="28"/>
  <c r="S272" i="28"/>
  <c r="AW270" i="28"/>
  <c r="AV270" i="28"/>
  <c r="AU270" i="28"/>
  <c r="AT270" i="28"/>
  <c r="AS270" i="28"/>
  <c r="AR270" i="28"/>
  <c r="AQ270" i="28"/>
  <c r="AP270" i="28"/>
  <c r="AO270" i="28"/>
  <c r="AN270" i="28"/>
  <c r="AM270" i="28"/>
  <c r="AL270" i="28"/>
  <c r="AK270" i="28"/>
  <c r="AJ270" i="28"/>
  <c r="AI270" i="28"/>
  <c r="AH270" i="28"/>
  <c r="AG270" i="28"/>
  <c r="AF270" i="28"/>
  <c r="AE270" i="28"/>
  <c r="AD270" i="28"/>
  <c r="AC270" i="28"/>
  <c r="AB270" i="28"/>
  <c r="AA270" i="28"/>
  <c r="Z270" i="28"/>
  <c r="Y270" i="28"/>
  <c r="X270" i="28"/>
  <c r="W270" i="28"/>
  <c r="V270" i="28"/>
  <c r="U270" i="28"/>
  <c r="T270" i="28"/>
  <c r="S270" i="28"/>
  <c r="F270" i="28"/>
  <c r="AW269" i="28"/>
  <c r="AV269" i="28"/>
  <c r="AU269" i="28"/>
  <c r="AT269" i="28"/>
  <c r="AS269" i="28"/>
  <c r="AR269" i="28"/>
  <c r="AQ269" i="28"/>
  <c r="AP269" i="28"/>
  <c r="AO269" i="28"/>
  <c r="AN269" i="28"/>
  <c r="AM269" i="28"/>
  <c r="AL269" i="28"/>
  <c r="AK269" i="28"/>
  <c r="AJ269" i="28"/>
  <c r="AI269" i="28"/>
  <c r="AH269" i="28"/>
  <c r="AG269" i="28"/>
  <c r="AF269" i="28"/>
  <c r="AE269" i="28"/>
  <c r="AD269" i="28"/>
  <c r="AC269" i="28"/>
  <c r="AB269" i="28"/>
  <c r="AA269" i="28"/>
  <c r="Z269" i="28"/>
  <c r="Y269" i="28"/>
  <c r="X269" i="28"/>
  <c r="W269" i="28"/>
  <c r="V269" i="28"/>
  <c r="U269" i="28"/>
  <c r="AX269" i="28" s="1"/>
  <c r="AZ269" i="28" s="1"/>
  <c r="T269" i="28"/>
  <c r="S269" i="28"/>
  <c r="AW267" i="28"/>
  <c r="AV267" i="28"/>
  <c r="AU267" i="28"/>
  <c r="AT267" i="28"/>
  <c r="AS267" i="28"/>
  <c r="AR267" i="28"/>
  <c r="AQ267" i="28"/>
  <c r="AP267" i="28"/>
  <c r="AO267" i="28"/>
  <c r="AN267" i="28"/>
  <c r="AM267" i="28"/>
  <c r="AL267" i="28"/>
  <c r="AK267" i="28"/>
  <c r="AJ267" i="28"/>
  <c r="AI267" i="28"/>
  <c r="AH267" i="28"/>
  <c r="AG267" i="28"/>
  <c r="AF267" i="28"/>
  <c r="AE267" i="28"/>
  <c r="AD267" i="28"/>
  <c r="AC267" i="28"/>
  <c r="AB267" i="28"/>
  <c r="AA267" i="28"/>
  <c r="Z267" i="28"/>
  <c r="Y267" i="28"/>
  <c r="X267" i="28"/>
  <c r="W267" i="28"/>
  <c r="V267" i="28"/>
  <c r="U267" i="28"/>
  <c r="T267" i="28"/>
  <c r="S267" i="28"/>
  <c r="F267" i="28"/>
  <c r="AW266" i="28"/>
  <c r="AV266" i="28"/>
  <c r="AU266" i="28"/>
  <c r="AT266" i="28"/>
  <c r="AS266" i="28"/>
  <c r="AR266" i="28"/>
  <c r="AQ266" i="28"/>
  <c r="AP266" i="28"/>
  <c r="AO266" i="28"/>
  <c r="AN266" i="28"/>
  <c r="AM266" i="28"/>
  <c r="AL266" i="28"/>
  <c r="AK266" i="28"/>
  <c r="AJ266" i="28"/>
  <c r="AI266" i="28"/>
  <c r="AH266" i="28"/>
  <c r="AG266" i="28"/>
  <c r="AF266" i="28"/>
  <c r="AE266" i="28"/>
  <c r="AD266" i="28"/>
  <c r="AC266" i="28"/>
  <c r="AB266" i="28"/>
  <c r="AA266" i="28"/>
  <c r="Z266" i="28"/>
  <c r="Y266" i="28"/>
  <c r="X266" i="28"/>
  <c r="W266" i="28"/>
  <c r="V266" i="28"/>
  <c r="U266" i="28"/>
  <c r="T266" i="28"/>
  <c r="S266" i="28"/>
  <c r="AW264" i="28"/>
  <c r="AV264" i="28"/>
  <c r="AU264" i="28"/>
  <c r="AT264" i="28"/>
  <c r="AS264" i="28"/>
  <c r="AR264" i="28"/>
  <c r="AQ264" i="28"/>
  <c r="AP264" i="28"/>
  <c r="AO264" i="28"/>
  <c r="AN264" i="28"/>
  <c r="AM264" i="28"/>
  <c r="AL264" i="28"/>
  <c r="AK264" i="28"/>
  <c r="AJ264" i="28"/>
  <c r="AI264" i="28"/>
  <c r="AH264" i="28"/>
  <c r="AG264" i="28"/>
  <c r="AF264" i="28"/>
  <c r="AE264" i="28"/>
  <c r="AD264" i="28"/>
  <c r="AC264" i="28"/>
  <c r="AB264" i="28"/>
  <c r="AA264" i="28"/>
  <c r="Z264" i="28"/>
  <c r="Y264" i="28"/>
  <c r="X264" i="28"/>
  <c r="W264" i="28"/>
  <c r="V264" i="28"/>
  <c r="U264" i="28"/>
  <c r="T264" i="28"/>
  <c r="S264" i="28"/>
  <c r="F264" i="28"/>
  <c r="AW263" i="28"/>
  <c r="AV263" i="28"/>
  <c r="AU263" i="28"/>
  <c r="AT263" i="28"/>
  <c r="AS263" i="28"/>
  <c r="AR263" i="28"/>
  <c r="AQ263" i="28"/>
  <c r="AP263" i="28"/>
  <c r="AO263" i="28"/>
  <c r="AN263" i="28"/>
  <c r="AM263" i="28"/>
  <c r="AL263" i="28"/>
  <c r="AK263" i="28"/>
  <c r="AJ263" i="28"/>
  <c r="AI263" i="28"/>
  <c r="AH263" i="28"/>
  <c r="AG263" i="28"/>
  <c r="AF263" i="28"/>
  <c r="AE263" i="28"/>
  <c r="AD263" i="28"/>
  <c r="AC263" i="28"/>
  <c r="AB263" i="28"/>
  <c r="AA263" i="28"/>
  <c r="Z263" i="28"/>
  <c r="Y263" i="28"/>
  <c r="X263" i="28"/>
  <c r="W263" i="28"/>
  <c r="V263" i="28"/>
  <c r="U263" i="28"/>
  <c r="AX263" i="28" s="1"/>
  <c r="AZ263" i="28" s="1"/>
  <c r="T263" i="28"/>
  <c r="S263" i="28"/>
  <c r="AW261" i="28"/>
  <c r="AV261" i="28"/>
  <c r="AU261" i="28"/>
  <c r="AT261" i="28"/>
  <c r="AS261" i="28"/>
  <c r="AR261" i="28"/>
  <c r="AQ261" i="28"/>
  <c r="AP261" i="28"/>
  <c r="AO261" i="28"/>
  <c r="AN261" i="28"/>
  <c r="AM261" i="28"/>
  <c r="AL261" i="28"/>
  <c r="AK261" i="28"/>
  <c r="AJ261" i="28"/>
  <c r="AI261" i="28"/>
  <c r="AH261" i="28"/>
  <c r="AG261" i="28"/>
  <c r="AF261" i="28"/>
  <c r="AE261" i="28"/>
  <c r="AD261" i="28"/>
  <c r="AC261" i="28"/>
  <c r="AB261" i="28"/>
  <c r="AA261" i="28"/>
  <c r="Z261" i="28"/>
  <c r="Y261" i="28"/>
  <c r="X261" i="28"/>
  <c r="W261" i="28"/>
  <c r="V261" i="28"/>
  <c r="U261" i="28"/>
  <c r="T261" i="28"/>
  <c r="S261" i="28"/>
  <c r="F261" i="28"/>
  <c r="AZ260" i="28"/>
  <c r="AW260" i="28"/>
  <c r="AV260" i="28"/>
  <c r="AU260" i="28"/>
  <c r="AT260" i="28"/>
  <c r="AS260" i="28"/>
  <c r="AR260" i="28"/>
  <c r="AQ260" i="28"/>
  <c r="AP260" i="28"/>
  <c r="AO260" i="28"/>
  <c r="AN260" i="28"/>
  <c r="AM260" i="28"/>
  <c r="AL260" i="28"/>
  <c r="AK260" i="28"/>
  <c r="AJ260" i="28"/>
  <c r="AI260" i="28"/>
  <c r="AH260" i="28"/>
  <c r="AG260" i="28"/>
  <c r="AF260" i="28"/>
  <c r="AE260" i="28"/>
  <c r="AD260" i="28"/>
  <c r="AC260" i="28"/>
  <c r="AB260" i="28"/>
  <c r="AA260" i="28"/>
  <c r="Z260" i="28"/>
  <c r="Y260" i="28"/>
  <c r="X260" i="28"/>
  <c r="W260" i="28"/>
  <c r="V260" i="28"/>
  <c r="U260" i="28"/>
  <c r="T260" i="28"/>
  <c r="S260" i="28"/>
  <c r="AX260" i="28" s="1"/>
  <c r="AW258" i="28"/>
  <c r="AV258" i="28"/>
  <c r="AU258" i="28"/>
  <c r="AT258" i="28"/>
  <c r="AS258" i="28"/>
  <c r="AR258" i="28"/>
  <c r="AQ258" i="28"/>
  <c r="AP258" i="28"/>
  <c r="AO258" i="28"/>
  <c r="AN258" i="28"/>
  <c r="AM258" i="28"/>
  <c r="AL258" i="28"/>
  <c r="AK258" i="28"/>
  <c r="AJ258" i="28"/>
  <c r="AI258" i="28"/>
  <c r="AH258" i="28"/>
  <c r="AG258" i="28"/>
  <c r="AF258" i="28"/>
  <c r="AE258" i="28"/>
  <c r="AD258" i="28"/>
  <c r="AC258" i="28"/>
  <c r="AB258" i="28"/>
  <c r="AA258" i="28"/>
  <c r="Z258" i="28"/>
  <c r="Y258" i="28"/>
  <c r="X258" i="28"/>
  <c r="W258" i="28"/>
  <c r="V258" i="28"/>
  <c r="U258" i="28"/>
  <c r="T258" i="28"/>
  <c r="S258" i="28"/>
  <c r="F258" i="28"/>
  <c r="AW257" i="28"/>
  <c r="AV257" i="28"/>
  <c r="AU257" i="28"/>
  <c r="AT257" i="28"/>
  <c r="AS257" i="28"/>
  <c r="AR257" i="28"/>
  <c r="AQ257" i="28"/>
  <c r="AP257" i="28"/>
  <c r="AO257" i="28"/>
  <c r="AN257" i="28"/>
  <c r="AM257" i="28"/>
  <c r="AL257" i="28"/>
  <c r="AK257" i="28"/>
  <c r="AJ257" i="28"/>
  <c r="AI257" i="28"/>
  <c r="AH257" i="28"/>
  <c r="AG257" i="28"/>
  <c r="AF257" i="28"/>
  <c r="AE257" i="28"/>
  <c r="AD257" i="28"/>
  <c r="AC257" i="28"/>
  <c r="AB257" i="28"/>
  <c r="AA257" i="28"/>
  <c r="Z257" i="28"/>
  <c r="Y257" i="28"/>
  <c r="X257" i="28"/>
  <c r="W257" i="28"/>
  <c r="V257" i="28"/>
  <c r="U257" i="28"/>
  <c r="AX257" i="28" s="1"/>
  <c r="AZ257" i="28" s="1"/>
  <c r="T257" i="28"/>
  <c r="S257" i="28"/>
  <c r="AW255" i="28"/>
  <c r="AV255" i="28"/>
  <c r="AU255" i="28"/>
  <c r="AT255" i="28"/>
  <c r="AS255" i="28"/>
  <c r="AR255" i="28"/>
  <c r="AQ255" i="28"/>
  <c r="AP255" i="28"/>
  <c r="AO255" i="28"/>
  <c r="AN255" i="28"/>
  <c r="AM255" i="28"/>
  <c r="AL255" i="28"/>
  <c r="AK255" i="28"/>
  <c r="AJ255" i="28"/>
  <c r="AI255" i="28"/>
  <c r="AH255" i="28"/>
  <c r="AG255" i="28"/>
  <c r="AF255" i="28"/>
  <c r="AE255" i="28"/>
  <c r="AD255" i="28"/>
  <c r="AC255" i="28"/>
  <c r="AB255" i="28"/>
  <c r="AA255" i="28"/>
  <c r="Z255" i="28"/>
  <c r="Y255" i="28"/>
  <c r="X255" i="28"/>
  <c r="W255" i="28"/>
  <c r="V255" i="28"/>
  <c r="U255" i="28"/>
  <c r="T255" i="28"/>
  <c r="S255" i="28"/>
  <c r="F255" i="28"/>
  <c r="AZ254" i="28"/>
  <c r="AW254" i="28"/>
  <c r="AV254" i="28"/>
  <c r="AU254" i="28"/>
  <c r="AT254" i="28"/>
  <c r="AS254" i="28"/>
  <c r="AR254" i="28"/>
  <c r="AQ254" i="28"/>
  <c r="AP254" i="28"/>
  <c r="AO254" i="28"/>
  <c r="AN254" i="28"/>
  <c r="AM254" i="28"/>
  <c r="AL254" i="28"/>
  <c r="AK254" i="28"/>
  <c r="AJ254" i="28"/>
  <c r="AI254" i="28"/>
  <c r="AH254" i="28"/>
  <c r="AG254" i="28"/>
  <c r="AF254" i="28"/>
  <c r="AE254" i="28"/>
  <c r="AD254" i="28"/>
  <c r="AC254" i="28"/>
  <c r="AB254" i="28"/>
  <c r="AA254" i="28"/>
  <c r="Z254" i="28"/>
  <c r="Y254" i="28"/>
  <c r="X254" i="28"/>
  <c r="W254" i="28"/>
  <c r="V254" i="28"/>
  <c r="U254" i="28"/>
  <c r="T254" i="28"/>
  <c r="S254" i="28"/>
  <c r="AX254" i="28" s="1"/>
  <c r="AW252" i="28"/>
  <c r="AV252" i="28"/>
  <c r="AU252" i="28"/>
  <c r="AT252" i="28"/>
  <c r="AS252" i="28"/>
  <c r="AR252" i="28"/>
  <c r="AQ252" i="28"/>
  <c r="AP252" i="28"/>
  <c r="AO252" i="28"/>
  <c r="AN252" i="28"/>
  <c r="AM252" i="28"/>
  <c r="AL252" i="28"/>
  <c r="AK252" i="28"/>
  <c r="AJ252" i="28"/>
  <c r="AI252" i="28"/>
  <c r="AH252" i="28"/>
  <c r="AG252" i="28"/>
  <c r="AF252" i="28"/>
  <c r="AE252" i="28"/>
  <c r="AD252" i="28"/>
  <c r="AC252" i="28"/>
  <c r="AB252" i="28"/>
  <c r="AA252" i="28"/>
  <c r="Z252" i="28"/>
  <c r="Y252" i="28"/>
  <c r="X252" i="28"/>
  <c r="W252" i="28"/>
  <c r="V252" i="28"/>
  <c r="U252" i="28"/>
  <c r="T252" i="28"/>
  <c r="S252" i="28"/>
  <c r="F252" i="28"/>
  <c r="AW251" i="28"/>
  <c r="AV251" i="28"/>
  <c r="AU251" i="28"/>
  <c r="AT251" i="28"/>
  <c r="AS251" i="28"/>
  <c r="AR251" i="28"/>
  <c r="AQ251" i="28"/>
  <c r="AP251" i="28"/>
  <c r="AO251" i="28"/>
  <c r="AN251" i="28"/>
  <c r="AM251" i="28"/>
  <c r="AL251" i="28"/>
  <c r="AK251" i="28"/>
  <c r="AJ251" i="28"/>
  <c r="AI251" i="28"/>
  <c r="AH251" i="28"/>
  <c r="AG251" i="28"/>
  <c r="AF251" i="28"/>
  <c r="AE251" i="28"/>
  <c r="AD251" i="28"/>
  <c r="AC251" i="28"/>
  <c r="AB251" i="28"/>
  <c r="AA251" i="28"/>
  <c r="Z251" i="28"/>
  <c r="Y251" i="28"/>
  <c r="X251" i="28"/>
  <c r="W251" i="28"/>
  <c r="AX251" i="28" s="1"/>
  <c r="AZ251" i="28" s="1"/>
  <c r="V251" i="28"/>
  <c r="U251" i="28"/>
  <c r="T251" i="28"/>
  <c r="S251" i="28"/>
  <c r="AW249" i="28"/>
  <c r="AV249" i="28"/>
  <c r="AU249" i="28"/>
  <c r="AT249" i="28"/>
  <c r="AS249" i="28"/>
  <c r="AR249" i="28"/>
  <c r="AQ249" i="28"/>
  <c r="AP249" i="28"/>
  <c r="AO249" i="28"/>
  <c r="AN249" i="28"/>
  <c r="AM249" i="28"/>
  <c r="AL249" i="28"/>
  <c r="AK249" i="28"/>
  <c r="AJ249" i="28"/>
  <c r="AI249" i="28"/>
  <c r="AH249" i="28"/>
  <c r="AG249" i="28"/>
  <c r="AF249" i="28"/>
  <c r="AE249" i="28"/>
  <c r="AD249" i="28"/>
  <c r="AC249" i="28"/>
  <c r="AB249" i="28"/>
  <c r="AA249" i="28"/>
  <c r="Z249" i="28"/>
  <c r="Y249" i="28"/>
  <c r="X249" i="28"/>
  <c r="W249" i="28"/>
  <c r="V249" i="28"/>
  <c r="U249" i="28"/>
  <c r="T249" i="28"/>
  <c r="S249" i="28"/>
  <c r="F249" i="28"/>
  <c r="AW248" i="28"/>
  <c r="AV248" i="28"/>
  <c r="AU248" i="28"/>
  <c r="AT248" i="28"/>
  <c r="AS248" i="28"/>
  <c r="AR248" i="28"/>
  <c r="AQ248" i="28"/>
  <c r="AP248" i="28"/>
  <c r="AO248" i="28"/>
  <c r="AN248" i="28"/>
  <c r="AM248" i="28"/>
  <c r="AL248" i="28"/>
  <c r="AK248" i="28"/>
  <c r="AJ248" i="28"/>
  <c r="AI248" i="28"/>
  <c r="AH248" i="28"/>
  <c r="AG248" i="28"/>
  <c r="AF248" i="28"/>
  <c r="AE248" i="28"/>
  <c r="AD248" i="28"/>
  <c r="AC248" i="28"/>
  <c r="AB248" i="28"/>
  <c r="AA248" i="28"/>
  <c r="Z248" i="28"/>
  <c r="Y248" i="28"/>
  <c r="X248" i="28"/>
  <c r="W248" i="28"/>
  <c r="V248" i="28"/>
  <c r="U248" i="28"/>
  <c r="T248" i="28"/>
  <c r="S248" i="28"/>
  <c r="AW246" i="28"/>
  <c r="AV246" i="28"/>
  <c r="AU246" i="28"/>
  <c r="AT246" i="28"/>
  <c r="AS246" i="28"/>
  <c r="AR246" i="28"/>
  <c r="AQ246" i="28"/>
  <c r="AP246" i="28"/>
  <c r="AO246" i="28"/>
  <c r="AN246" i="28"/>
  <c r="AM246" i="28"/>
  <c r="AL246" i="28"/>
  <c r="AK246" i="28"/>
  <c r="AJ246" i="28"/>
  <c r="AI246" i="28"/>
  <c r="AH246" i="28"/>
  <c r="AG246" i="28"/>
  <c r="AF246" i="28"/>
  <c r="AE246" i="28"/>
  <c r="AD246" i="28"/>
  <c r="AC246" i="28"/>
  <c r="AB246" i="28"/>
  <c r="AA246" i="28"/>
  <c r="Z246" i="28"/>
  <c r="Y246" i="28"/>
  <c r="X246" i="28"/>
  <c r="W246" i="28"/>
  <c r="V246" i="28"/>
  <c r="U246" i="28"/>
  <c r="T246" i="28"/>
  <c r="S246" i="28"/>
  <c r="F246" i="28"/>
  <c r="AW245" i="28"/>
  <c r="AV245" i="28"/>
  <c r="AU245" i="28"/>
  <c r="AT245" i="28"/>
  <c r="AS245" i="28"/>
  <c r="AR245" i="28"/>
  <c r="AQ245" i="28"/>
  <c r="AP245" i="28"/>
  <c r="AO245" i="28"/>
  <c r="AN245" i="28"/>
  <c r="AM245" i="28"/>
  <c r="AL245" i="28"/>
  <c r="AK245" i="28"/>
  <c r="AJ245" i="28"/>
  <c r="AI245" i="28"/>
  <c r="AH245" i="28"/>
  <c r="AG245" i="28"/>
  <c r="AF245" i="28"/>
  <c r="AE245" i="28"/>
  <c r="AD245" i="28"/>
  <c r="AC245" i="28"/>
  <c r="AB245" i="28"/>
  <c r="AA245" i="28"/>
  <c r="Z245" i="28"/>
  <c r="Y245" i="28"/>
  <c r="X245" i="28"/>
  <c r="W245" i="28"/>
  <c r="V245" i="28"/>
  <c r="U245" i="28"/>
  <c r="AX245" i="28" s="1"/>
  <c r="AZ245" i="28" s="1"/>
  <c r="T245" i="28"/>
  <c r="S245" i="28"/>
  <c r="AW243" i="28"/>
  <c r="AV243" i="28"/>
  <c r="AU243" i="28"/>
  <c r="AT243" i="28"/>
  <c r="AS243" i="28"/>
  <c r="AR243" i="28"/>
  <c r="AQ243" i="28"/>
  <c r="AP243" i="28"/>
  <c r="AO243" i="28"/>
  <c r="AN243" i="28"/>
  <c r="AM243" i="28"/>
  <c r="AL243" i="28"/>
  <c r="AK243" i="28"/>
  <c r="AJ243" i="28"/>
  <c r="AI243" i="28"/>
  <c r="AH243" i="28"/>
  <c r="AG243" i="28"/>
  <c r="AF243" i="28"/>
  <c r="AE243" i="28"/>
  <c r="AD243" i="28"/>
  <c r="AC243" i="28"/>
  <c r="AB243" i="28"/>
  <c r="AA243" i="28"/>
  <c r="Z243" i="28"/>
  <c r="Y243" i="28"/>
  <c r="X243" i="28"/>
  <c r="W243" i="28"/>
  <c r="V243" i="28"/>
  <c r="U243" i="28"/>
  <c r="T243" i="28"/>
  <c r="S243" i="28"/>
  <c r="F243" i="28"/>
  <c r="AW242" i="28"/>
  <c r="AV242" i="28"/>
  <c r="AU242" i="28"/>
  <c r="AT242" i="28"/>
  <c r="AS242" i="28"/>
  <c r="AR242" i="28"/>
  <c r="AQ242" i="28"/>
  <c r="AP242" i="28"/>
  <c r="AO242" i="28"/>
  <c r="AN242" i="28"/>
  <c r="AM242" i="28"/>
  <c r="AL242" i="28"/>
  <c r="AK242" i="28"/>
  <c r="AJ242" i="28"/>
  <c r="AI242" i="28"/>
  <c r="AH242" i="28"/>
  <c r="AG242" i="28"/>
  <c r="AF242" i="28"/>
  <c r="AE242" i="28"/>
  <c r="AD242" i="28"/>
  <c r="AC242" i="28"/>
  <c r="AB242" i="28"/>
  <c r="AA242" i="28"/>
  <c r="Z242" i="28"/>
  <c r="Y242" i="28"/>
  <c r="X242" i="28"/>
  <c r="W242" i="28"/>
  <c r="V242" i="28"/>
  <c r="U242" i="28"/>
  <c r="T242" i="28"/>
  <c r="S242" i="28"/>
  <c r="AW240" i="28"/>
  <c r="AV240" i="28"/>
  <c r="AU240" i="28"/>
  <c r="AT240" i="28"/>
  <c r="AS240" i="28"/>
  <c r="AR240" i="28"/>
  <c r="AQ240" i="28"/>
  <c r="AP240" i="28"/>
  <c r="AO240" i="28"/>
  <c r="AN240" i="28"/>
  <c r="AM240" i="28"/>
  <c r="AL240" i="28"/>
  <c r="AK240" i="28"/>
  <c r="AJ240" i="28"/>
  <c r="AI240" i="28"/>
  <c r="AH240" i="28"/>
  <c r="AG240" i="28"/>
  <c r="AF240" i="28"/>
  <c r="AE240" i="28"/>
  <c r="AD240" i="28"/>
  <c r="AC240" i="28"/>
  <c r="AB240" i="28"/>
  <c r="AA240" i="28"/>
  <c r="Z240" i="28"/>
  <c r="Y240" i="28"/>
  <c r="X240" i="28"/>
  <c r="W240" i="28"/>
  <c r="V240" i="28"/>
  <c r="U240" i="28"/>
  <c r="T240" i="28"/>
  <c r="S240" i="28"/>
  <c r="AX240" i="28" s="1"/>
  <c r="AZ240" i="28" s="1"/>
  <c r="F240" i="28"/>
  <c r="AW239" i="28"/>
  <c r="AV239" i="28"/>
  <c r="AU239" i="28"/>
  <c r="AT239" i="28"/>
  <c r="AS239" i="28"/>
  <c r="AR239" i="28"/>
  <c r="AQ239" i="28"/>
  <c r="AP239" i="28"/>
  <c r="AO239" i="28"/>
  <c r="AN239" i="28"/>
  <c r="AM239" i="28"/>
  <c r="AL239" i="28"/>
  <c r="AK239" i="28"/>
  <c r="AJ239" i="28"/>
  <c r="AI239" i="28"/>
  <c r="AH239" i="28"/>
  <c r="AG239" i="28"/>
  <c r="AF239" i="28"/>
  <c r="AE239" i="28"/>
  <c r="AD239" i="28"/>
  <c r="AC239" i="28"/>
  <c r="AB239" i="28"/>
  <c r="AA239" i="28"/>
  <c r="Z239" i="28"/>
  <c r="Y239" i="28"/>
  <c r="X239" i="28"/>
  <c r="W239" i="28"/>
  <c r="AX239" i="28" s="1"/>
  <c r="AZ239" i="28" s="1"/>
  <c r="V239" i="28"/>
  <c r="U239" i="28"/>
  <c r="T239" i="28"/>
  <c r="S239" i="28"/>
  <c r="AW237" i="28"/>
  <c r="AV237"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S237" i="28"/>
  <c r="F237" i="28"/>
  <c r="AW236" i="28"/>
  <c r="AV236" i="28"/>
  <c r="AU236" i="28"/>
  <c r="AT236" i="28"/>
  <c r="AS236" i="28"/>
  <c r="AR236" i="28"/>
  <c r="AQ236" i="28"/>
  <c r="AP236" i="28"/>
  <c r="AO236" i="28"/>
  <c r="AN236" i="28"/>
  <c r="AM236" i="28"/>
  <c r="AL236" i="28"/>
  <c r="AK236" i="28"/>
  <c r="AJ236" i="28"/>
  <c r="AI236" i="28"/>
  <c r="AH236" i="28"/>
  <c r="AG236" i="28"/>
  <c r="AF236" i="28"/>
  <c r="AE236" i="28"/>
  <c r="AD236" i="28"/>
  <c r="AC236" i="28"/>
  <c r="AB236" i="28"/>
  <c r="AA236" i="28"/>
  <c r="Z236" i="28"/>
  <c r="Y236" i="28"/>
  <c r="X236" i="28"/>
  <c r="W236" i="28"/>
  <c r="V236" i="28"/>
  <c r="U236" i="28"/>
  <c r="T236" i="28"/>
  <c r="S236" i="28"/>
  <c r="AX236" i="28" s="1"/>
  <c r="AZ236" i="28" s="1"/>
  <c r="AW234" i="28"/>
  <c r="AV234" i="28"/>
  <c r="AU234" i="28"/>
  <c r="AT234" i="28"/>
  <c r="AS234" i="28"/>
  <c r="AR234" i="28"/>
  <c r="AQ234" i="28"/>
  <c r="AP234" i="28"/>
  <c r="AO234" i="28"/>
  <c r="AN234" i="28"/>
  <c r="AM234" i="28"/>
  <c r="AL234" i="28"/>
  <c r="AK234" i="28"/>
  <c r="AJ234" i="28"/>
  <c r="AI234" i="28"/>
  <c r="AH234" i="28"/>
  <c r="AG234" i="28"/>
  <c r="AF234" i="28"/>
  <c r="AE234" i="28"/>
  <c r="AD234" i="28"/>
  <c r="AC234" i="28"/>
  <c r="AB234" i="28"/>
  <c r="AA234" i="28"/>
  <c r="Z234" i="28"/>
  <c r="Y234" i="28"/>
  <c r="X234" i="28"/>
  <c r="W234" i="28"/>
  <c r="V234" i="28"/>
  <c r="U234" i="28"/>
  <c r="T234" i="28"/>
  <c r="S234" i="28"/>
  <c r="F234" i="28"/>
  <c r="AW233" i="28"/>
  <c r="AV233"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AX233" i="28" s="1"/>
  <c r="AZ233" i="28" s="1"/>
  <c r="T233" i="28"/>
  <c r="S233" i="28"/>
  <c r="AW231" i="28"/>
  <c r="AV231"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T231" i="28"/>
  <c r="S231" i="28"/>
  <c r="F231" i="28"/>
  <c r="AW230" i="28"/>
  <c r="AV230" i="28"/>
  <c r="AU230" i="28"/>
  <c r="AT230" i="28"/>
  <c r="AS230" i="28"/>
  <c r="AR230" i="28"/>
  <c r="AQ230" i="28"/>
  <c r="AP230" i="28"/>
  <c r="AO230" i="28"/>
  <c r="AN230" i="28"/>
  <c r="AM230" i="28"/>
  <c r="AL230" i="28"/>
  <c r="AK230" i="28"/>
  <c r="AJ230" i="28"/>
  <c r="AI230" i="28"/>
  <c r="AH230" i="28"/>
  <c r="AG230" i="28"/>
  <c r="AF230" i="28"/>
  <c r="AE230" i="28"/>
  <c r="AD230" i="28"/>
  <c r="AC230" i="28"/>
  <c r="AB230" i="28"/>
  <c r="AA230" i="28"/>
  <c r="Z230" i="28"/>
  <c r="Y230" i="28"/>
  <c r="X230" i="28"/>
  <c r="W230" i="28"/>
  <c r="V230" i="28"/>
  <c r="U230" i="28"/>
  <c r="T230" i="28"/>
  <c r="S230" i="28"/>
  <c r="AW228" i="28"/>
  <c r="AV228" i="28"/>
  <c r="AU228" i="28"/>
  <c r="AT228" i="28"/>
  <c r="AS228" i="28"/>
  <c r="AR228" i="28"/>
  <c r="AQ228" i="28"/>
  <c r="AP228" i="28"/>
  <c r="AO228" i="28"/>
  <c r="AN228" i="28"/>
  <c r="AM228" i="28"/>
  <c r="AL228" i="28"/>
  <c r="AK228" i="28"/>
  <c r="AJ228" i="28"/>
  <c r="AI228" i="28"/>
  <c r="AH228" i="28"/>
  <c r="AG228" i="28"/>
  <c r="AF228" i="28"/>
  <c r="AE228" i="28"/>
  <c r="AD228" i="28"/>
  <c r="AC228" i="28"/>
  <c r="AB228" i="28"/>
  <c r="AA228" i="28"/>
  <c r="Z228" i="28"/>
  <c r="Y228" i="28"/>
  <c r="X228" i="28"/>
  <c r="W228" i="28"/>
  <c r="V228" i="28"/>
  <c r="U228" i="28"/>
  <c r="T228" i="28"/>
  <c r="S228" i="28"/>
  <c r="F228" i="28"/>
  <c r="AW227" i="28"/>
  <c r="AV227" i="28"/>
  <c r="AU227" i="28"/>
  <c r="AT227" i="28"/>
  <c r="AS227" i="28"/>
  <c r="AR227" i="28"/>
  <c r="AQ227" i="28"/>
  <c r="AP227" i="28"/>
  <c r="AO227" i="28"/>
  <c r="AN227" i="28"/>
  <c r="AM227" i="28"/>
  <c r="AL227" i="28"/>
  <c r="AK227" i="28"/>
  <c r="AJ227" i="28"/>
  <c r="AI227" i="28"/>
  <c r="AH227" i="28"/>
  <c r="AG227" i="28"/>
  <c r="AF227" i="28"/>
  <c r="AE227" i="28"/>
  <c r="AD227" i="28"/>
  <c r="AC227" i="28"/>
  <c r="AB227" i="28"/>
  <c r="AA227" i="28"/>
  <c r="Z227" i="28"/>
  <c r="Y227" i="28"/>
  <c r="X227" i="28"/>
  <c r="W227" i="28"/>
  <c r="V227" i="28"/>
  <c r="U227" i="28"/>
  <c r="AX227" i="28" s="1"/>
  <c r="AZ227" i="28" s="1"/>
  <c r="T227" i="28"/>
  <c r="S227" i="28"/>
  <c r="AW225" i="28"/>
  <c r="AV225" i="28"/>
  <c r="AU225" i="28"/>
  <c r="AT225" i="28"/>
  <c r="AS225" i="28"/>
  <c r="AR225" i="28"/>
  <c r="AQ225" i="28"/>
  <c r="AP225" i="28"/>
  <c r="AO225" i="28"/>
  <c r="AN225" i="28"/>
  <c r="AM225" i="28"/>
  <c r="AL225" i="28"/>
  <c r="AK225" i="28"/>
  <c r="AJ225" i="28"/>
  <c r="AI225" i="28"/>
  <c r="AH225" i="28"/>
  <c r="AG225" i="28"/>
  <c r="AF225" i="28"/>
  <c r="AE225" i="28"/>
  <c r="AD225" i="28"/>
  <c r="AC225" i="28"/>
  <c r="AB225" i="28"/>
  <c r="AA225" i="28"/>
  <c r="Z225" i="28"/>
  <c r="Y225" i="28"/>
  <c r="X225" i="28"/>
  <c r="W225" i="28"/>
  <c r="V225" i="28"/>
  <c r="U225" i="28"/>
  <c r="T225" i="28"/>
  <c r="S225" i="28"/>
  <c r="F225" i="28"/>
  <c r="AW224" i="28"/>
  <c r="AV224" i="28"/>
  <c r="AU224" i="28"/>
  <c r="AT224" i="28"/>
  <c r="AS224" i="28"/>
  <c r="AR224" i="28"/>
  <c r="AQ224" i="28"/>
  <c r="AP224" i="28"/>
  <c r="AO224" i="28"/>
  <c r="AN224" i="28"/>
  <c r="AM224" i="28"/>
  <c r="AL224" i="28"/>
  <c r="AK224" i="28"/>
  <c r="AJ224" i="28"/>
  <c r="AI224" i="28"/>
  <c r="AH224" i="28"/>
  <c r="AG224" i="28"/>
  <c r="AF224" i="28"/>
  <c r="AE224" i="28"/>
  <c r="AD224" i="28"/>
  <c r="AC224" i="28"/>
  <c r="AB224" i="28"/>
  <c r="AA224" i="28"/>
  <c r="Z224" i="28"/>
  <c r="Y224" i="28"/>
  <c r="X224" i="28"/>
  <c r="W224" i="28"/>
  <c r="V224" i="28"/>
  <c r="U224" i="28"/>
  <c r="T224" i="28"/>
  <c r="S224" i="28"/>
  <c r="AW222" i="28"/>
  <c r="AV222" i="28"/>
  <c r="AU222" i="28"/>
  <c r="AT222" i="28"/>
  <c r="AS222" i="28"/>
  <c r="AR222" i="28"/>
  <c r="AQ222" i="28"/>
  <c r="AP222" i="28"/>
  <c r="AO222" i="28"/>
  <c r="AN222" i="28"/>
  <c r="AM222" i="28"/>
  <c r="AL222" i="28"/>
  <c r="AK222" i="28"/>
  <c r="AJ222" i="28"/>
  <c r="AI222" i="28"/>
  <c r="AH222" i="28"/>
  <c r="AG222" i="28"/>
  <c r="AF222" i="28"/>
  <c r="AE222" i="28"/>
  <c r="AD222" i="28"/>
  <c r="AC222" i="28"/>
  <c r="AB222" i="28"/>
  <c r="AA222" i="28"/>
  <c r="Z222" i="28"/>
  <c r="Y222" i="28"/>
  <c r="X222" i="28"/>
  <c r="W222" i="28"/>
  <c r="V222" i="28"/>
  <c r="U222" i="28"/>
  <c r="T222" i="28"/>
  <c r="S222" i="28"/>
  <c r="F222" i="28"/>
  <c r="AW221" i="28"/>
  <c r="AV221" i="28"/>
  <c r="AU221" i="28"/>
  <c r="AT221" i="28"/>
  <c r="AS221" i="28"/>
  <c r="AR221" i="28"/>
  <c r="AQ221" i="28"/>
  <c r="AP221" i="28"/>
  <c r="AO221" i="28"/>
  <c r="AN221" i="28"/>
  <c r="AM221" i="28"/>
  <c r="AL221" i="28"/>
  <c r="AK221" i="28"/>
  <c r="AJ221" i="28"/>
  <c r="AI221" i="28"/>
  <c r="AH221" i="28"/>
  <c r="AG221" i="28"/>
  <c r="AF221" i="28"/>
  <c r="AE221" i="28"/>
  <c r="AD221" i="28"/>
  <c r="AC221" i="28"/>
  <c r="AB221" i="28"/>
  <c r="AA221" i="28"/>
  <c r="Z221" i="28"/>
  <c r="Y221" i="28"/>
  <c r="X221" i="28"/>
  <c r="W221" i="28"/>
  <c r="V221" i="28"/>
  <c r="U221" i="28"/>
  <c r="AX221" i="28" s="1"/>
  <c r="AZ221" i="28" s="1"/>
  <c r="T221" i="28"/>
  <c r="S221" i="28"/>
  <c r="AW219" i="28"/>
  <c r="AV219" i="28"/>
  <c r="AU219" i="28"/>
  <c r="AT219" i="28"/>
  <c r="AS219" i="28"/>
  <c r="AR219" i="28"/>
  <c r="AQ219" i="28"/>
  <c r="AP219" i="28"/>
  <c r="AO219" i="28"/>
  <c r="AN219" i="28"/>
  <c r="AM219" i="28"/>
  <c r="AL219" i="28"/>
  <c r="AK219" i="28"/>
  <c r="AJ219" i="28"/>
  <c r="AI219" i="28"/>
  <c r="AH219" i="28"/>
  <c r="AG219" i="28"/>
  <c r="AF219" i="28"/>
  <c r="AE219" i="28"/>
  <c r="AD219" i="28"/>
  <c r="AC219" i="28"/>
  <c r="AB219" i="28"/>
  <c r="AA219" i="28"/>
  <c r="Z219" i="28"/>
  <c r="Y219" i="28"/>
  <c r="X219" i="28"/>
  <c r="W219" i="28"/>
  <c r="V219" i="28"/>
  <c r="U219" i="28"/>
  <c r="T219" i="28"/>
  <c r="S219" i="28"/>
  <c r="F219" i="28"/>
  <c r="AW218" i="28"/>
  <c r="AV218" i="28"/>
  <c r="AU218" i="28"/>
  <c r="AT218" i="28"/>
  <c r="AS218" i="28"/>
  <c r="AR218" i="28"/>
  <c r="AQ218" i="28"/>
  <c r="AP218" i="28"/>
  <c r="AO218" i="28"/>
  <c r="AN218" i="28"/>
  <c r="AM218" i="28"/>
  <c r="AL218" i="28"/>
  <c r="AK218" i="28"/>
  <c r="AJ218" i="28"/>
  <c r="AI218" i="28"/>
  <c r="AH218" i="28"/>
  <c r="AG218" i="28"/>
  <c r="AF218" i="28"/>
  <c r="AE218" i="28"/>
  <c r="AD218" i="28"/>
  <c r="AC218" i="28"/>
  <c r="AB218" i="28"/>
  <c r="AA218" i="28"/>
  <c r="Z218" i="28"/>
  <c r="Y218" i="28"/>
  <c r="X218" i="28"/>
  <c r="W218" i="28"/>
  <c r="V218" i="28"/>
  <c r="U218" i="28"/>
  <c r="T218" i="28"/>
  <c r="S218" i="28"/>
  <c r="AW216" i="28"/>
  <c r="AV216" i="28"/>
  <c r="AU216" i="28"/>
  <c r="AT216" i="28"/>
  <c r="AS216" i="28"/>
  <c r="AR216" i="28"/>
  <c r="AQ216" i="28"/>
  <c r="AP216" i="28"/>
  <c r="AO216" i="28"/>
  <c r="AN216" i="28"/>
  <c r="AM216" i="28"/>
  <c r="AL216" i="28"/>
  <c r="AK216" i="28"/>
  <c r="AJ216" i="28"/>
  <c r="AI216" i="28"/>
  <c r="AH216" i="28"/>
  <c r="AG216" i="28"/>
  <c r="AF216" i="28"/>
  <c r="AE216" i="28"/>
  <c r="AD216" i="28"/>
  <c r="AC216" i="28"/>
  <c r="AB216" i="28"/>
  <c r="AA216" i="28"/>
  <c r="Z216" i="28"/>
  <c r="Y216" i="28"/>
  <c r="X216" i="28"/>
  <c r="W216" i="28"/>
  <c r="V216" i="28"/>
  <c r="U216" i="28"/>
  <c r="T216" i="28"/>
  <c r="S216" i="28"/>
  <c r="AX216" i="28" s="1"/>
  <c r="AZ216" i="28" s="1"/>
  <c r="F216" i="28"/>
  <c r="AW215" i="28"/>
  <c r="AV215" i="28"/>
  <c r="AU215" i="28"/>
  <c r="AT215" i="28"/>
  <c r="AS215" i="28"/>
  <c r="AR215" i="28"/>
  <c r="AQ215" i="28"/>
  <c r="AP215" i="28"/>
  <c r="AO215" i="28"/>
  <c r="AN215" i="28"/>
  <c r="AM215" i="28"/>
  <c r="AL215" i="28"/>
  <c r="AK215" i="28"/>
  <c r="AJ215" i="28"/>
  <c r="AI215" i="28"/>
  <c r="AH215" i="28"/>
  <c r="AG215" i="28"/>
  <c r="AF215" i="28"/>
  <c r="AE215" i="28"/>
  <c r="AD215" i="28"/>
  <c r="AC215" i="28"/>
  <c r="AB215" i="28"/>
  <c r="AA215" i="28"/>
  <c r="Z215" i="28"/>
  <c r="Y215" i="28"/>
  <c r="X215" i="28"/>
  <c r="W215" i="28"/>
  <c r="AX215" i="28" s="1"/>
  <c r="AZ215" i="28" s="1"/>
  <c r="V215" i="28"/>
  <c r="U215" i="28"/>
  <c r="T215" i="28"/>
  <c r="S215" i="28"/>
  <c r="AW213" i="28"/>
  <c r="AV213"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S213" i="28"/>
  <c r="F213" i="28"/>
  <c r="AW212" i="28"/>
  <c r="AV212" i="28"/>
  <c r="AU212" i="28"/>
  <c r="AT212" i="28"/>
  <c r="AS212" i="28"/>
  <c r="AR212" i="28"/>
  <c r="AQ212" i="28"/>
  <c r="AP212" i="28"/>
  <c r="AO212" i="28"/>
  <c r="AN212" i="28"/>
  <c r="AM212" i="28"/>
  <c r="AL212" i="28"/>
  <c r="AK212" i="28"/>
  <c r="AJ212" i="28"/>
  <c r="AI212" i="28"/>
  <c r="AH212" i="28"/>
  <c r="AG212" i="28"/>
  <c r="AF212" i="28"/>
  <c r="AE212" i="28"/>
  <c r="AD212" i="28"/>
  <c r="AC212" i="28"/>
  <c r="AB212" i="28"/>
  <c r="AA212" i="28"/>
  <c r="Z212" i="28"/>
  <c r="Y212" i="28"/>
  <c r="X212" i="28"/>
  <c r="W212" i="28"/>
  <c r="V212" i="28"/>
  <c r="U212" i="28"/>
  <c r="T212" i="28"/>
  <c r="S212" i="28"/>
  <c r="AW210" i="28"/>
  <c r="AV210" i="28"/>
  <c r="AU210" i="28"/>
  <c r="AT210" i="28"/>
  <c r="AS210" i="28"/>
  <c r="AR210" i="28"/>
  <c r="AQ210" i="28"/>
  <c r="AP210" i="28"/>
  <c r="AO210" i="28"/>
  <c r="AN210" i="28"/>
  <c r="AM210" i="28"/>
  <c r="AL210" i="28"/>
  <c r="AK210" i="28"/>
  <c r="AJ210" i="28"/>
  <c r="AI210" i="28"/>
  <c r="AH210" i="28"/>
  <c r="AG210" i="28"/>
  <c r="AF210" i="28"/>
  <c r="AE210" i="28"/>
  <c r="AD210" i="28"/>
  <c r="AC210" i="28"/>
  <c r="AB210" i="28"/>
  <c r="AA210" i="28"/>
  <c r="Z210" i="28"/>
  <c r="Y210" i="28"/>
  <c r="X210" i="28"/>
  <c r="W210" i="28"/>
  <c r="V210" i="28"/>
  <c r="U210" i="28"/>
  <c r="T210" i="28"/>
  <c r="S210" i="28"/>
  <c r="AX210" i="28" s="1"/>
  <c r="AZ210" i="28" s="1"/>
  <c r="F210" i="28"/>
  <c r="AW209" i="28"/>
  <c r="AV209"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AX209" i="28" s="1"/>
  <c r="AZ209" i="28" s="1"/>
  <c r="Y209" i="28"/>
  <c r="X209" i="28"/>
  <c r="W209" i="28"/>
  <c r="V209" i="28"/>
  <c r="U209" i="28"/>
  <c r="T209" i="28"/>
  <c r="S209" i="28"/>
  <c r="AW207" i="28"/>
  <c r="AV207" i="28"/>
  <c r="AU207" i="28"/>
  <c r="AT207" i="28"/>
  <c r="AS207" i="28"/>
  <c r="AR207" i="28"/>
  <c r="AQ207" i="28"/>
  <c r="AP207" i="28"/>
  <c r="AO207" i="28"/>
  <c r="AN207" i="28"/>
  <c r="AM207" i="28"/>
  <c r="AL207" i="28"/>
  <c r="AK207" i="28"/>
  <c r="AJ207" i="28"/>
  <c r="AI207" i="28"/>
  <c r="AH207" i="28"/>
  <c r="AG207" i="28"/>
  <c r="AF207" i="28"/>
  <c r="AE207" i="28"/>
  <c r="AD207" i="28"/>
  <c r="AC207" i="28"/>
  <c r="AB207" i="28"/>
  <c r="AA207" i="28"/>
  <c r="Z207" i="28"/>
  <c r="Y207" i="28"/>
  <c r="X207" i="28"/>
  <c r="W207" i="28"/>
  <c r="V207" i="28"/>
  <c r="U207" i="28"/>
  <c r="T207" i="28"/>
  <c r="S207" i="28"/>
  <c r="F207" i="28"/>
  <c r="AW206" i="28"/>
  <c r="AV206" i="28"/>
  <c r="AU206" i="28"/>
  <c r="AT206" i="28"/>
  <c r="AS206" i="28"/>
  <c r="AR206" i="28"/>
  <c r="AQ206" i="28"/>
  <c r="AP206" i="28"/>
  <c r="AO206" i="28"/>
  <c r="AN206" i="28"/>
  <c r="AM206" i="28"/>
  <c r="AL206" i="28"/>
  <c r="AK206" i="28"/>
  <c r="AJ206" i="28"/>
  <c r="AI206" i="28"/>
  <c r="AH206" i="28"/>
  <c r="AG206" i="28"/>
  <c r="AF206" i="28"/>
  <c r="AE206" i="28"/>
  <c r="AD206" i="28"/>
  <c r="AC206" i="28"/>
  <c r="AB206" i="28"/>
  <c r="AA206" i="28"/>
  <c r="Z206" i="28"/>
  <c r="Y206" i="28"/>
  <c r="X206" i="28"/>
  <c r="W206" i="28"/>
  <c r="V206" i="28"/>
  <c r="U206" i="28"/>
  <c r="T206" i="28"/>
  <c r="S206" i="28"/>
  <c r="AX206" i="28" s="1"/>
  <c r="AZ206" i="28" s="1"/>
  <c r="AW204" i="28"/>
  <c r="AV204" i="28"/>
  <c r="AU204" i="28"/>
  <c r="AT204" i="28"/>
  <c r="AS204" i="28"/>
  <c r="AR204" i="28"/>
  <c r="AQ204" i="28"/>
  <c r="AP204" i="28"/>
  <c r="AO204" i="28"/>
  <c r="AN204" i="28"/>
  <c r="AM204" i="28"/>
  <c r="AL204" i="28"/>
  <c r="AK204" i="28"/>
  <c r="AJ204" i="28"/>
  <c r="AI204" i="28"/>
  <c r="AH204" i="28"/>
  <c r="AG204" i="28"/>
  <c r="AF204" i="28"/>
  <c r="AE204" i="28"/>
  <c r="AD204" i="28"/>
  <c r="AC204" i="28"/>
  <c r="AB204" i="28"/>
  <c r="AA204" i="28"/>
  <c r="Z204" i="28"/>
  <c r="Y204" i="28"/>
  <c r="X204" i="28"/>
  <c r="W204" i="28"/>
  <c r="V204" i="28"/>
  <c r="U204" i="28"/>
  <c r="T204" i="28"/>
  <c r="S204" i="28"/>
  <c r="AX204" i="28" s="1"/>
  <c r="AZ204" i="28" s="1"/>
  <c r="F204" i="28"/>
  <c r="AW203" i="28"/>
  <c r="AV203" i="28"/>
  <c r="AU203" i="28"/>
  <c r="AT203" i="28"/>
  <c r="AS203" i="28"/>
  <c r="AR203" i="28"/>
  <c r="AQ203" i="28"/>
  <c r="AP203" i="28"/>
  <c r="AO203" i="28"/>
  <c r="AN203" i="28"/>
  <c r="AM203" i="28"/>
  <c r="AL203" i="28"/>
  <c r="AK203" i="28"/>
  <c r="AJ203" i="28"/>
  <c r="AI203" i="28"/>
  <c r="AH203" i="28"/>
  <c r="AG203" i="28"/>
  <c r="AF203" i="28"/>
  <c r="AE203" i="28"/>
  <c r="AD203" i="28"/>
  <c r="AC203" i="28"/>
  <c r="AB203" i="28"/>
  <c r="AA203" i="28"/>
  <c r="Z203" i="28"/>
  <c r="Y203" i="28"/>
  <c r="X203" i="28"/>
  <c r="W203" i="28"/>
  <c r="V203" i="28"/>
  <c r="U203" i="28"/>
  <c r="AX203" i="28" s="1"/>
  <c r="AZ203" i="28" s="1"/>
  <c r="T203" i="28"/>
  <c r="S203" i="28"/>
  <c r="AW201" i="28"/>
  <c r="AV201" i="28"/>
  <c r="AU201" i="28"/>
  <c r="AT201" i="28"/>
  <c r="AS201" i="28"/>
  <c r="AR201" i="28"/>
  <c r="AQ201" i="28"/>
  <c r="AP201" i="28"/>
  <c r="AO201" i="28"/>
  <c r="AN201" i="28"/>
  <c r="AM201" i="28"/>
  <c r="AL201" i="28"/>
  <c r="AK201" i="28"/>
  <c r="AJ201" i="28"/>
  <c r="AI201" i="28"/>
  <c r="AH201" i="28"/>
  <c r="AG201" i="28"/>
  <c r="AF201" i="28"/>
  <c r="AE201" i="28"/>
  <c r="AD201" i="28"/>
  <c r="AC201" i="28"/>
  <c r="AB201" i="28"/>
  <c r="AA201" i="28"/>
  <c r="Z201" i="28"/>
  <c r="Y201" i="28"/>
  <c r="X201" i="28"/>
  <c r="W201" i="28"/>
  <c r="V201" i="28"/>
  <c r="U201" i="28"/>
  <c r="T201" i="28"/>
  <c r="AX201" i="28" s="1"/>
  <c r="AZ201" i="28" s="1"/>
  <c r="S201" i="28"/>
  <c r="F201" i="28"/>
  <c r="AW200" i="28"/>
  <c r="AV200" i="28"/>
  <c r="AU200" i="28"/>
  <c r="AT200" i="28"/>
  <c r="AS200" i="28"/>
  <c r="AR200" i="28"/>
  <c r="AQ200" i="28"/>
  <c r="AP200" i="28"/>
  <c r="AO200" i="28"/>
  <c r="AN200" i="28"/>
  <c r="AM200" i="28"/>
  <c r="AL200" i="28"/>
  <c r="AK200" i="28"/>
  <c r="AJ200" i="28"/>
  <c r="AI200" i="28"/>
  <c r="AH200" i="28"/>
  <c r="AG200" i="28"/>
  <c r="AF200" i="28"/>
  <c r="AE200" i="28"/>
  <c r="AD200" i="28"/>
  <c r="AC200" i="28"/>
  <c r="AB200" i="28"/>
  <c r="AA200" i="28"/>
  <c r="Z200" i="28"/>
  <c r="Y200" i="28"/>
  <c r="X200" i="28"/>
  <c r="W200" i="28"/>
  <c r="V200" i="28"/>
  <c r="U200" i="28"/>
  <c r="T200" i="28"/>
  <c r="S200" i="28"/>
  <c r="AW198" i="28"/>
  <c r="AV198"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AX198" i="28" s="1"/>
  <c r="AZ198" i="28" s="1"/>
  <c r="Y198" i="28"/>
  <c r="X198" i="28"/>
  <c r="W198" i="28"/>
  <c r="V198" i="28"/>
  <c r="U198" i="28"/>
  <c r="T198" i="28"/>
  <c r="S198" i="28"/>
  <c r="F198" i="28"/>
  <c r="AW197" i="28"/>
  <c r="AV197" i="28"/>
  <c r="AU197" i="28"/>
  <c r="AT197" i="28"/>
  <c r="AS197" i="28"/>
  <c r="AR197" i="28"/>
  <c r="AQ197" i="28"/>
  <c r="AP197" i="28"/>
  <c r="AO197" i="28"/>
  <c r="AN197" i="28"/>
  <c r="AM197" i="28"/>
  <c r="AL197" i="28"/>
  <c r="AK197" i="28"/>
  <c r="AJ197" i="28"/>
  <c r="AI197" i="28"/>
  <c r="AH197" i="28"/>
  <c r="AG197" i="28"/>
  <c r="AF197" i="28"/>
  <c r="AE197" i="28"/>
  <c r="AD197" i="28"/>
  <c r="AC197" i="28"/>
  <c r="AB197" i="28"/>
  <c r="AA197" i="28"/>
  <c r="Z197" i="28"/>
  <c r="Y197" i="28"/>
  <c r="X197" i="28"/>
  <c r="W197" i="28"/>
  <c r="V197" i="28"/>
  <c r="U197" i="28"/>
  <c r="AX197" i="28" s="1"/>
  <c r="AZ197" i="28" s="1"/>
  <c r="T197" i="28"/>
  <c r="S197" i="28"/>
  <c r="AW195" i="28"/>
  <c r="AV195" i="28"/>
  <c r="AU195" i="28"/>
  <c r="AT195" i="28"/>
  <c r="AS195" i="28"/>
  <c r="AR195" i="28"/>
  <c r="AQ195" i="28"/>
  <c r="AP195" i="28"/>
  <c r="AO195" i="28"/>
  <c r="AN195" i="28"/>
  <c r="AM195" i="28"/>
  <c r="AL195" i="28"/>
  <c r="AK195" i="28"/>
  <c r="AJ195" i="28"/>
  <c r="AI195" i="28"/>
  <c r="AH195" i="28"/>
  <c r="AG195" i="28"/>
  <c r="AF195" i="28"/>
  <c r="AE195" i="28"/>
  <c r="AD195" i="28"/>
  <c r="AC195" i="28"/>
  <c r="AB195" i="28"/>
  <c r="AA195" i="28"/>
  <c r="Z195" i="28"/>
  <c r="Y195" i="28"/>
  <c r="X195" i="28"/>
  <c r="W195" i="28"/>
  <c r="V195" i="28"/>
  <c r="U195" i="28"/>
  <c r="T195" i="28"/>
  <c r="S195" i="28"/>
  <c r="F195" i="28"/>
  <c r="AW194" i="28"/>
  <c r="AV194"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Y194" i="28"/>
  <c r="X194" i="28"/>
  <c r="W194" i="28"/>
  <c r="V194" i="28"/>
  <c r="U194" i="28"/>
  <c r="T194" i="28"/>
  <c r="S194" i="28"/>
  <c r="AW192" i="28"/>
  <c r="AV192" i="28"/>
  <c r="AU192" i="28"/>
  <c r="AT192" i="28"/>
  <c r="AS192" i="28"/>
  <c r="AR192" i="28"/>
  <c r="AQ192" i="28"/>
  <c r="AP192" i="28"/>
  <c r="AO192" i="28"/>
  <c r="AN192" i="28"/>
  <c r="AM192" i="28"/>
  <c r="AL192" i="28"/>
  <c r="AK192" i="28"/>
  <c r="AJ192" i="28"/>
  <c r="AI192" i="28"/>
  <c r="AH192" i="28"/>
  <c r="AG192" i="28"/>
  <c r="AF192" i="28"/>
  <c r="AE192" i="28"/>
  <c r="AD192" i="28"/>
  <c r="AC192" i="28"/>
  <c r="AB192" i="28"/>
  <c r="AA192" i="28"/>
  <c r="Z192" i="28"/>
  <c r="AX192" i="28" s="1"/>
  <c r="AZ192" i="28" s="1"/>
  <c r="Y192" i="28"/>
  <c r="X192" i="28"/>
  <c r="W192" i="28"/>
  <c r="V192" i="28"/>
  <c r="U192" i="28"/>
  <c r="T192" i="28"/>
  <c r="S192" i="28"/>
  <c r="F192" i="28"/>
  <c r="AW191" i="28"/>
  <c r="AV191" i="28"/>
  <c r="AU191" i="28"/>
  <c r="AT191" i="28"/>
  <c r="AS191" i="28"/>
  <c r="AR191" i="28"/>
  <c r="AQ191" i="28"/>
  <c r="AP191" i="28"/>
  <c r="AO191" i="28"/>
  <c r="AN191" i="28"/>
  <c r="AM191" i="28"/>
  <c r="AL191" i="28"/>
  <c r="AK191" i="28"/>
  <c r="AJ191" i="28"/>
  <c r="AI191" i="28"/>
  <c r="AH191" i="28"/>
  <c r="AG191" i="28"/>
  <c r="AF191" i="28"/>
  <c r="AE191" i="28"/>
  <c r="AD191" i="28"/>
  <c r="AC191" i="28"/>
  <c r="AB191" i="28"/>
  <c r="AA191" i="28"/>
  <c r="Z191" i="28"/>
  <c r="Y191" i="28"/>
  <c r="X191" i="28"/>
  <c r="W191" i="28"/>
  <c r="V191" i="28"/>
  <c r="U191" i="28"/>
  <c r="T191" i="28"/>
  <c r="S191" i="28"/>
  <c r="AX191" i="28" s="1"/>
  <c r="AZ191" i="28" s="1"/>
  <c r="AW189" i="28"/>
  <c r="AV189" i="28"/>
  <c r="AU189" i="28"/>
  <c r="AT189" i="28"/>
  <c r="AS189" i="28"/>
  <c r="AR189" i="28"/>
  <c r="AQ189" i="28"/>
  <c r="AP189" i="28"/>
  <c r="AO189" i="28"/>
  <c r="AN189" i="28"/>
  <c r="AM189" i="28"/>
  <c r="AL189" i="28"/>
  <c r="AK189" i="28"/>
  <c r="AJ189" i="28"/>
  <c r="AI189" i="28"/>
  <c r="AH189" i="28"/>
  <c r="AG189" i="28"/>
  <c r="AF189" i="28"/>
  <c r="AE189" i="28"/>
  <c r="AD189" i="28"/>
  <c r="AC189" i="28"/>
  <c r="AB189" i="28"/>
  <c r="AA189" i="28"/>
  <c r="Z189" i="28"/>
  <c r="Y189" i="28"/>
  <c r="X189" i="28"/>
  <c r="W189" i="28"/>
  <c r="V189" i="28"/>
  <c r="U189" i="28"/>
  <c r="T189" i="28"/>
  <c r="AX189" i="28" s="1"/>
  <c r="AZ189" i="28" s="1"/>
  <c r="S189" i="28"/>
  <c r="F189" i="28"/>
  <c r="AW188" i="28"/>
  <c r="AV188" i="28"/>
  <c r="AU188" i="28"/>
  <c r="AT188" i="28"/>
  <c r="AS188" i="28"/>
  <c r="AR188" i="28"/>
  <c r="AQ188" i="28"/>
  <c r="AP188" i="28"/>
  <c r="AO188" i="28"/>
  <c r="AN188" i="28"/>
  <c r="AM188" i="28"/>
  <c r="AL188" i="28"/>
  <c r="AK188" i="28"/>
  <c r="AJ188" i="28"/>
  <c r="AI188" i="28"/>
  <c r="AH188" i="28"/>
  <c r="AG188" i="28"/>
  <c r="AF188" i="28"/>
  <c r="AE188" i="28"/>
  <c r="AD188" i="28"/>
  <c r="AC188" i="28"/>
  <c r="AB188" i="28"/>
  <c r="AA188" i="28"/>
  <c r="Z188" i="28"/>
  <c r="Y188" i="28"/>
  <c r="X188" i="28"/>
  <c r="W188" i="28"/>
  <c r="V188" i="28"/>
  <c r="U188" i="28"/>
  <c r="T188" i="28"/>
  <c r="S188" i="28"/>
  <c r="AW186" i="28"/>
  <c r="AV186"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AX186" i="28" s="1"/>
  <c r="AZ186" i="28" s="1"/>
  <c r="Y186" i="28"/>
  <c r="X186" i="28"/>
  <c r="W186" i="28"/>
  <c r="V186" i="28"/>
  <c r="U186" i="28"/>
  <c r="T186" i="28"/>
  <c r="S186" i="28"/>
  <c r="F186" i="28"/>
  <c r="AW185" i="28"/>
  <c r="AV185" i="28"/>
  <c r="AU185" i="28"/>
  <c r="AT185" i="28"/>
  <c r="AS185" i="28"/>
  <c r="AR185" i="28"/>
  <c r="AQ185" i="28"/>
  <c r="AP185" i="28"/>
  <c r="AO185" i="28"/>
  <c r="AN185" i="28"/>
  <c r="AM185" i="28"/>
  <c r="AL185" i="28"/>
  <c r="AK185" i="28"/>
  <c r="AJ185" i="28"/>
  <c r="AI185" i="28"/>
  <c r="AH185" i="28"/>
  <c r="AG185" i="28"/>
  <c r="AF185" i="28"/>
  <c r="AE185" i="28"/>
  <c r="AD185" i="28"/>
  <c r="AC185" i="28"/>
  <c r="AB185" i="28"/>
  <c r="AA185" i="28"/>
  <c r="Z185" i="28"/>
  <c r="Y185" i="28"/>
  <c r="X185" i="28"/>
  <c r="W185" i="28"/>
  <c r="V185" i="28"/>
  <c r="U185" i="28"/>
  <c r="T185" i="28"/>
  <c r="S185" i="28"/>
  <c r="AX185" i="28" s="1"/>
  <c r="AZ185" i="28" s="1"/>
  <c r="AW183" i="28"/>
  <c r="AV183" i="28"/>
  <c r="AU183" i="28"/>
  <c r="AT183" i="28"/>
  <c r="AS183" i="28"/>
  <c r="AR183" i="28"/>
  <c r="AQ183" i="28"/>
  <c r="AP183" i="28"/>
  <c r="AO183" i="28"/>
  <c r="AN183" i="28"/>
  <c r="AM183" i="28"/>
  <c r="AL183" i="28"/>
  <c r="AK183" i="28"/>
  <c r="AJ183" i="28"/>
  <c r="AI183" i="28"/>
  <c r="AH183" i="28"/>
  <c r="AG183" i="28"/>
  <c r="AF183" i="28"/>
  <c r="AE183" i="28"/>
  <c r="AD183" i="28"/>
  <c r="AC183" i="28"/>
  <c r="AB183" i="28"/>
  <c r="AA183" i="28"/>
  <c r="Z183" i="28"/>
  <c r="AX183" i="28" s="1"/>
  <c r="AZ183" i="28" s="1"/>
  <c r="Y183" i="28"/>
  <c r="X183" i="28"/>
  <c r="W183" i="28"/>
  <c r="V183" i="28"/>
  <c r="U183" i="28"/>
  <c r="T183" i="28"/>
  <c r="S183" i="28"/>
  <c r="F183" i="28"/>
  <c r="AW182" i="28"/>
  <c r="AV182"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Y182" i="28"/>
  <c r="X182" i="28"/>
  <c r="W182" i="28"/>
  <c r="V182" i="28"/>
  <c r="U182" i="28"/>
  <c r="T182" i="28"/>
  <c r="S182" i="28"/>
  <c r="AX182" i="28" s="1"/>
  <c r="AZ182" i="28" s="1"/>
  <c r="AW180" i="28"/>
  <c r="AV180" i="28"/>
  <c r="AU180" i="28"/>
  <c r="AT180" i="28"/>
  <c r="AS180" i="28"/>
  <c r="AR180" i="28"/>
  <c r="AQ180" i="28"/>
  <c r="AP180" i="28"/>
  <c r="AO180" i="28"/>
  <c r="AN180" i="28"/>
  <c r="AM180" i="28"/>
  <c r="AL180" i="28"/>
  <c r="AK180" i="28"/>
  <c r="AJ180" i="28"/>
  <c r="AI180" i="28"/>
  <c r="AH180" i="28"/>
  <c r="AG180" i="28"/>
  <c r="AF180" i="28"/>
  <c r="AE180" i="28"/>
  <c r="AD180" i="28"/>
  <c r="AC180" i="28"/>
  <c r="AB180" i="28"/>
  <c r="AA180" i="28"/>
  <c r="Z180" i="28"/>
  <c r="Y180" i="28"/>
  <c r="X180" i="28"/>
  <c r="W180" i="28"/>
  <c r="V180" i="28"/>
  <c r="U180" i="28"/>
  <c r="T180" i="28"/>
  <c r="S180" i="28"/>
  <c r="AX180" i="28" s="1"/>
  <c r="AZ180" i="28" s="1"/>
  <c r="F180" i="28"/>
  <c r="AW179" i="28"/>
  <c r="AV179" i="28"/>
  <c r="AU179" i="28"/>
  <c r="AT179" i="28"/>
  <c r="AS179" i="28"/>
  <c r="AR179" i="28"/>
  <c r="AQ179" i="28"/>
  <c r="AP179" i="28"/>
  <c r="AO179" i="28"/>
  <c r="AN179" i="28"/>
  <c r="AM179" i="28"/>
  <c r="AL179" i="28"/>
  <c r="AK179" i="28"/>
  <c r="AJ179" i="28"/>
  <c r="AI179" i="28"/>
  <c r="AH179" i="28"/>
  <c r="AG179" i="28"/>
  <c r="AF179" i="28"/>
  <c r="AE179" i="28"/>
  <c r="AD179" i="28"/>
  <c r="AC179" i="28"/>
  <c r="AB179" i="28"/>
  <c r="AA179" i="28"/>
  <c r="Z179" i="28"/>
  <c r="Y179" i="28"/>
  <c r="X179" i="28"/>
  <c r="W179" i="28"/>
  <c r="AX179" i="28" s="1"/>
  <c r="AZ179" i="28" s="1"/>
  <c r="V179" i="28"/>
  <c r="U179" i="28"/>
  <c r="T179" i="28"/>
  <c r="S179" i="28"/>
  <c r="AW177" i="28"/>
  <c r="AV177" i="28"/>
  <c r="AU177" i="28"/>
  <c r="AT177" i="28"/>
  <c r="AS177" i="28"/>
  <c r="AR177" i="28"/>
  <c r="AQ177" i="28"/>
  <c r="AP177" i="28"/>
  <c r="AO177" i="28"/>
  <c r="AN177" i="28"/>
  <c r="AM177" i="28"/>
  <c r="AL177" i="28"/>
  <c r="AK177" i="28"/>
  <c r="AJ177" i="28"/>
  <c r="AI177" i="28"/>
  <c r="AH177" i="28"/>
  <c r="AG177" i="28"/>
  <c r="AF177" i="28"/>
  <c r="AE177" i="28"/>
  <c r="AD177" i="28"/>
  <c r="AC177" i="28"/>
  <c r="AB177" i="28"/>
  <c r="AA177" i="28"/>
  <c r="Z177" i="28"/>
  <c r="Y177" i="28"/>
  <c r="X177" i="28"/>
  <c r="W177" i="28"/>
  <c r="V177" i="28"/>
  <c r="U177" i="28"/>
  <c r="T177" i="28"/>
  <c r="S177" i="28"/>
  <c r="AX177" i="28" s="1"/>
  <c r="AZ177" i="28" s="1"/>
  <c r="F177" i="28"/>
  <c r="AW176" i="28"/>
  <c r="AV176"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Y176" i="28"/>
  <c r="X176" i="28"/>
  <c r="W176" i="28"/>
  <c r="V176" i="28"/>
  <c r="U176" i="28"/>
  <c r="T176" i="28"/>
  <c r="S176" i="28"/>
  <c r="AX176" i="28" s="1"/>
  <c r="AZ176" i="28" s="1"/>
  <c r="AW174" i="28"/>
  <c r="AV174"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V174" i="28"/>
  <c r="U174" i="28"/>
  <c r="T174" i="28"/>
  <c r="S174" i="28"/>
  <c r="AX174" i="28" s="1"/>
  <c r="AZ174" i="28" s="1"/>
  <c r="F174" i="28"/>
  <c r="AW173" i="28"/>
  <c r="AV173" i="28"/>
  <c r="AU173" i="28"/>
  <c r="AT173" i="28"/>
  <c r="AS173" i="28"/>
  <c r="AR173" i="28"/>
  <c r="AQ173" i="28"/>
  <c r="AP173" i="28"/>
  <c r="AO173" i="28"/>
  <c r="AN173" i="28"/>
  <c r="AM173" i="28"/>
  <c r="AL173" i="28"/>
  <c r="AK173" i="28"/>
  <c r="AJ173" i="28"/>
  <c r="AI173" i="28"/>
  <c r="AH173" i="28"/>
  <c r="AG173" i="28"/>
  <c r="AF173" i="28"/>
  <c r="AE173" i="28"/>
  <c r="AD173" i="28"/>
  <c r="AC173" i="28"/>
  <c r="AB173" i="28"/>
  <c r="AA173" i="28"/>
  <c r="Z173" i="28"/>
  <c r="Y173" i="28"/>
  <c r="X173" i="28"/>
  <c r="W173" i="28"/>
  <c r="AX173" i="28" s="1"/>
  <c r="AZ173" i="28" s="1"/>
  <c r="V173" i="28"/>
  <c r="U173" i="28"/>
  <c r="T173" i="28"/>
  <c r="S173" i="28"/>
  <c r="AW171" i="28"/>
  <c r="AV171" i="28"/>
  <c r="AU171" i="28"/>
  <c r="AT171" i="28"/>
  <c r="AS171" i="28"/>
  <c r="AR171" i="28"/>
  <c r="AQ171" i="28"/>
  <c r="AP171" i="28"/>
  <c r="AO171" i="28"/>
  <c r="AN171" i="28"/>
  <c r="AM171" i="28"/>
  <c r="AL171" i="28"/>
  <c r="AK171" i="28"/>
  <c r="AJ171" i="28"/>
  <c r="AI171" i="28"/>
  <c r="AH171" i="28"/>
  <c r="AG171" i="28"/>
  <c r="AF171" i="28"/>
  <c r="AE171" i="28"/>
  <c r="AD171" i="28"/>
  <c r="AC171" i="28"/>
  <c r="AB171" i="28"/>
  <c r="AA171" i="28"/>
  <c r="Z171" i="28"/>
  <c r="Y171" i="28"/>
  <c r="X171" i="28"/>
  <c r="W171" i="28"/>
  <c r="V171" i="28"/>
  <c r="U171" i="28"/>
  <c r="T171" i="28"/>
  <c r="S171" i="28"/>
  <c r="AX171" i="28" s="1"/>
  <c r="AZ171" i="28" s="1"/>
  <c r="F171" i="28"/>
  <c r="AW170" i="28"/>
  <c r="AV170"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Y170" i="28"/>
  <c r="X170" i="28"/>
  <c r="W170" i="28"/>
  <c r="V170" i="28"/>
  <c r="U170" i="28"/>
  <c r="T170" i="28"/>
  <c r="S170" i="28"/>
  <c r="AX170" i="28" s="1"/>
  <c r="AZ170" i="28" s="1"/>
  <c r="AW168" i="28"/>
  <c r="AV168"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V168" i="28"/>
  <c r="U168" i="28"/>
  <c r="T168" i="28"/>
  <c r="S168" i="28"/>
  <c r="AX168" i="28" s="1"/>
  <c r="AZ168" i="28" s="1"/>
  <c r="F168" i="28"/>
  <c r="AW167" i="28"/>
  <c r="AV167" i="28"/>
  <c r="AU167" i="28"/>
  <c r="AT167" i="28"/>
  <c r="AS167" i="28"/>
  <c r="AR167" i="28"/>
  <c r="AQ167" i="28"/>
  <c r="AP167" i="28"/>
  <c r="AO167" i="28"/>
  <c r="AN167" i="28"/>
  <c r="AM167" i="28"/>
  <c r="AL167" i="28"/>
  <c r="AK167" i="28"/>
  <c r="AJ167" i="28"/>
  <c r="AI167" i="28"/>
  <c r="AH167" i="28"/>
  <c r="AG167" i="28"/>
  <c r="AF167" i="28"/>
  <c r="AE167" i="28"/>
  <c r="AD167" i="28"/>
  <c r="AC167" i="28"/>
  <c r="AB167" i="28"/>
  <c r="AA167" i="28"/>
  <c r="Z167" i="28"/>
  <c r="Y167" i="28"/>
  <c r="X167" i="28"/>
  <c r="W167" i="28"/>
  <c r="V167" i="28"/>
  <c r="AX167" i="28" s="1"/>
  <c r="AZ167" i="28" s="1"/>
  <c r="U167" i="28"/>
  <c r="T167" i="28"/>
  <c r="S167" i="28"/>
  <c r="AW165" i="28"/>
  <c r="AV165" i="28"/>
  <c r="AU165" i="28"/>
  <c r="AT165" i="28"/>
  <c r="AS165" i="28"/>
  <c r="AR165" i="28"/>
  <c r="AQ165" i="28"/>
  <c r="AP165" i="28"/>
  <c r="AO165" i="28"/>
  <c r="AN165" i="28"/>
  <c r="AM165" i="28"/>
  <c r="AL165" i="28"/>
  <c r="AK165" i="28"/>
  <c r="AJ165" i="28"/>
  <c r="AI165" i="28"/>
  <c r="AH165" i="28"/>
  <c r="AG165" i="28"/>
  <c r="AF165" i="28"/>
  <c r="AE165" i="28"/>
  <c r="AD165" i="28"/>
  <c r="AC165" i="28"/>
  <c r="AB165" i="28"/>
  <c r="AA165" i="28"/>
  <c r="Z165" i="28"/>
  <c r="Y165" i="28"/>
  <c r="X165" i="28"/>
  <c r="W165" i="28"/>
  <c r="V165" i="28"/>
  <c r="U165" i="28"/>
  <c r="T165" i="28"/>
  <c r="S165" i="28"/>
  <c r="AX165" i="28" s="1"/>
  <c r="AZ165" i="28" s="1"/>
  <c r="F165" i="28"/>
  <c r="AW164" i="28"/>
  <c r="AV164"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S164" i="28"/>
  <c r="AX164" i="28" s="1"/>
  <c r="AZ164" i="28" s="1"/>
  <c r="AW162" i="28"/>
  <c r="AV162" i="28"/>
  <c r="AU162" i="28"/>
  <c r="AT162" i="28"/>
  <c r="AS162" i="28"/>
  <c r="AR162" i="28"/>
  <c r="AQ162" i="28"/>
  <c r="AP162" i="28"/>
  <c r="AO162" i="28"/>
  <c r="AN162" i="28"/>
  <c r="AM162" i="28"/>
  <c r="AL162" i="28"/>
  <c r="AK162" i="28"/>
  <c r="AJ162" i="28"/>
  <c r="AI162" i="28"/>
  <c r="AH162" i="28"/>
  <c r="AG162" i="28"/>
  <c r="AF162" i="28"/>
  <c r="AE162" i="28"/>
  <c r="AD162" i="28"/>
  <c r="AC162" i="28"/>
  <c r="AB162" i="28"/>
  <c r="AA162" i="28"/>
  <c r="Z162" i="28"/>
  <c r="Y162" i="28"/>
  <c r="X162" i="28"/>
  <c r="W162" i="28"/>
  <c r="V162" i="28"/>
  <c r="U162" i="28"/>
  <c r="T162" i="28"/>
  <c r="S162" i="28"/>
  <c r="AX162" i="28" s="1"/>
  <c r="AZ162" i="28" s="1"/>
  <c r="F162" i="28"/>
  <c r="AW161" i="28"/>
  <c r="AV161" i="28"/>
  <c r="AU161" i="28"/>
  <c r="AT161" i="28"/>
  <c r="AS161" i="28"/>
  <c r="AR161" i="28"/>
  <c r="AQ161" i="28"/>
  <c r="AP161" i="28"/>
  <c r="AO161" i="28"/>
  <c r="AN161" i="28"/>
  <c r="AM161" i="28"/>
  <c r="AL161" i="28"/>
  <c r="AK161" i="28"/>
  <c r="AJ161" i="28"/>
  <c r="AI161" i="28"/>
  <c r="AH161" i="28"/>
  <c r="AG161" i="28"/>
  <c r="AF161" i="28"/>
  <c r="AE161" i="28"/>
  <c r="AD161" i="28"/>
  <c r="AC161" i="28"/>
  <c r="AB161" i="28"/>
  <c r="AA161" i="28"/>
  <c r="Z161" i="28"/>
  <c r="Y161" i="28"/>
  <c r="X161" i="28"/>
  <c r="W161" i="28"/>
  <c r="V161" i="28"/>
  <c r="AX161" i="28" s="1"/>
  <c r="AZ161" i="28" s="1"/>
  <c r="U161" i="28"/>
  <c r="T161" i="28"/>
  <c r="S161" i="28"/>
  <c r="AW159" i="28"/>
  <c r="AV159" i="28"/>
  <c r="AU159" i="28"/>
  <c r="AT159" i="28"/>
  <c r="AS159" i="28"/>
  <c r="AR159" i="28"/>
  <c r="AQ159" i="28"/>
  <c r="AP159" i="28"/>
  <c r="AO159" i="28"/>
  <c r="AN159" i="28"/>
  <c r="AM159" i="28"/>
  <c r="AL159" i="28"/>
  <c r="AK159" i="28"/>
  <c r="AJ159" i="28"/>
  <c r="AI159" i="28"/>
  <c r="AH159" i="28"/>
  <c r="AG159" i="28"/>
  <c r="AF159" i="28"/>
  <c r="AE159" i="28"/>
  <c r="AD159" i="28"/>
  <c r="AC159" i="28"/>
  <c r="AB159" i="28"/>
  <c r="AA159" i="28"/>
  <c r="Z159" i="28"/>
  <c r="Y159" i="28"/>
  <c r="X159" i="28"/>
  <c r="W159" i="28"/>
  <c r="V159" i="28"/>
  <c r="U159" i="28"/>
  <c r="T159" i="28"/>
  <c r="S159" i="28"/>
  <c r="AX159" i="28" s="1"/>
  <c r="AZ159" i="28" s="1"/>
  <c r="F159" i="28"/>
  <c r="AW158" i="28"/>
  <c r="AV158"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V158" i="28"/>
  <c r="U158" i="28"/>
  <c r="T158" i="28"/>
  <c r="S158" i="28"/>
  <c r="AX158" i="28" s="1"/>
  <c r="AZ158" i="28" s="1"/>
  <c r="AW156" i="28"/>
  <c r="AV156"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V156" i="28"/>
  <c r="U156" i="28"/>
  <c r="T156" i="28"/>
  <c r="S156" i="28"/>
  <c r="AX156" i="28" s="1"/>
  <c r="AZ156" i="28" s="1"/>
  <c r="F156" i="28"/>
  <c r="AW155" i="28"/>
  <c r="AV155" i="28"/>
  <c r="AU155" i="28"/>
  <c r="AT155" i="28"/>
  <c r="AS155" i="28"/>
  <c r="AR155" i="28"/>
  <c r="AQ155" i="28"/>
  <c r="AP155" i="28"/>
  <c r="AO155" i="28"/>
  <c r="AN155" i="28"/>
  <c r="AM155" i="28"/>
  <c r="AL155" i="28"/>
  <c r="AK155" i="28"/>
  <c r="AJ155" i="28"/>
  <c r="AI155" i="28"/>
  <c r="AH155" i="28"/>
  <c r="AG155" i="28"/>
  <c r="AF155" i="28"/>
  <c r="AE155" i="28"/>
  <c r="AD155" i="28"/>
  <c r="AC155" i="28"/>
  <c r="AB155" i="28"/>
  <c r="AA155" i="28"/>
  <c r="Z155" i="28"/>
  <c r="Y155" i="28"/>
  <c r="X155" i="28"/>
  <c r="W155" i="28"/>
  <c r="V155" i="28"/>
  <c r="AX155" i="28" s="1"/>
  <c r="AZ155" i="28" s="1"/>
  <c r="U155" i="28"/>
  <c r="T155" i="28"/>
  <c r="S155" i="28"/>
  <c r="AW153" i="28"/>
  <c r="AV153" i="28"/>
  <c r="AU153" i="28"/>
  <c r="AT153" i="28"/>
  <c r="AS153" i="28"/>
  <c r="AR153" i="28"/>
  <c r="AQ153" i="28"/>
  <c r="AP153" i="28"/>
  <c r="AO153" i="28"/>
  <c r="AN153" i="28"/>
  <c r="AM153" i="28"/>
  <c r="AL153" i="28"/>
  <c r="AK153" i="28"/>
  <c r="AJ153" i="28"/>
  <c r="AI153" i="28"/>
  <c r="AH153" i="28"/>
  <c r="AG153" i="28"/>
  <c r="AF153" i="28"/>
  <c r="AE153" i="28"/>
  <c r="AD153" i="28"/>
  <c r="AC153" i="28"/>
  <c r="AB153" i="28"/>
  <c r="AA153" i="28"/>
  <c r="Z153" i="28"/>
  <c r="Y153" i="28"/>
  <c r="X153" i="28"/>
  <c r="W153" i="28"/>
  <c r="V153" i="28"/>
  <c r="U153" i="28"/>
  <c r="T153" i="28"/>
  <c r="S153" i="28"/>
  <c r="AX153" i="28" s="1"/>
  <c r="AZ153" i="28" s="1"/>
  <c r="F153" i="28"/>
  <c r="AW152" i="28"/>
  <c r="AV152" i="28"/>
  <c r="AU152" i="28"/>
  <c r="AT152" i="28"/>
  <c r="AS152" i="28"/>
  <c r="AR152" i="28"/>
  <c r="AQ152" i="28"/>
  <c r="AP152" i="28"/>
  <c r="AO152" i="28"/>
  <c r="AN152" i="28"/>
  <c r="AM152" i="28"/>
  <c r="AL152" i="28"/>
  <c r="AK152" i="28"/>
  <c r="AJ152" i="28"/>
  <c r="AI152" i="28"/>
  <c r="AH152" i="28"/>
  <c r="AG152" i="28"/>
  <c r="AF152" i="28"/>
  <c r="AE152" i="28"/>
  <c r="AD152" i="28"/>
  <c r="AC152" i="28"/>
  <c r="AB152" i="28"/>
  <c r="AA152" i="28"/>
  <c r="Z152" i="28"/>
  <c r="Y152" i="28"/>
  <c r="X152" i="28"/>
  <c r="W152" i="28"/>
  <c r="V152" i="28"/>
  <c r="U152" i="28"/>
  <c r="T152" i="28"/>
  <c r="S152" i="28"/>
  <c r="AX152" i="28" s="1"/>
  <c r="AZ152" i="28" s="1"/>
  <c r="AW150" i="28"/>
  <c r="AV150" i="28"/>
  <c r="AU150" i="28"/>
  <c r="AT150" i="28"/>
  <c r="AS150" i="28"/>
  <c r="AR150" i="28"/>
  <c r="AQ150" i="28"/>
  <c r="AP150" i="28"/>
  <c r="AO150" i="28"/>
  <c r="AN150" i="28"/>
  <c r="AM150" i="28"/>
  <c r="AL150" i="28"/>
  <c r="AK150" i="28"/>
  <c r="AJ150" i="28"/>
  <c r="AI150" i="28"/>
  <c r="AH150" i="28"/>
  <c r="AG150" i="28"/>
  <c r="AF150" i="28"/>
  <c r="AE150" i="28"/>
  <c r="AD150" i="28"/>
  <c r="AC150" i="28"/>
  <c r="AB150" i="28"/>
  <c r="AA150" i="28"/>
  <c r="Z150" i="28"/>
  <c r="Y150" i="28"/>
  <c r="X150" i="28"/>
  <c r="W150" i="28"/>
  <c r="V150" i="28"/>
  <c r="U150" i="28"/>
  <c r="T150" i="28"/>
  <c r="S150" i="28"/>
  <c r="AX150" i="28" s="1"/>
  <c r="AZ150" i="28" s="1"/>
  <c r="F150" i="28"/>
  <c r="AW149" i="28"/>
  <c r="AV149"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AX149" i="28" s="1"/>
  <c r="AZ149" i="28" s="1"/>
  <c r="U149" i="28"/>
  <c r="T149" i="28"/>
  <c r="S149" i="28"/>
  <c r="AW147" i="28"/>
  <c r="AV147"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AX147" i="28" s="1"/>
  <c r="AZ147" i="28" s="1"/>
  <c r="F147" i="28"/>
  <c r="AW146" i="28"/>
  <c r="AV146" i="28"/>
  <c r="AU146" i="28"/>
  <c r="AT146" i="28"/>
  <c r="AS146" i="28"/>
  <c r="AR146" i="28"/>
  <c r="AQ146" i="28"/>
  <c r="AP146" i="28"/>
  <c r="AO146" i="28"/>
  <c r="AN146" i="28"/>
  <c r="AM146" i="28"/>
  <c r="AL146" i="28"/>
  <c r="AK146" i="28"/>
  <c r="AJ146" i="28"/>
  <c r="AI146" i="28"/>
  <c r="AH146" i="28"/>
  <c r="AG146" i="28"/>
  <c r="AF146" i="28"/>
  <c r="AE146" i="28"/>
  <c r="AD146" i="28"/>
  <c r="AC146" i="28"/>
  <c r="AB146" i="28"/>
  <c r="AA146" i="28"/>
  <c r="Z146" i="28"/>
  <c r="Y146" i="28"/>
  <c r="X146" i="28"/>
  <c r="W146" i="28"/>
  <c r="V146" i="28"/>
  <c r="U146" i="28"/>
  <c r="T146" i="28"/>
  <c r="S146" i="28"/>
  <c r="AX146" i="28" s="1"/>
  <c r="AZ146" i="28" s="1"/>
  <c r="AW144" i="28"/>
  <c r="AV144" i="28"/>
  <c r="AU144" i="28"/>
  <c r="AT144" i="28"/>
  <c r="AS144" i="28"/>
  <c r="AR144" i="28"/>
  <c r="AQ144" i="28"/>
  <c r="AP144" i="28"/>
  <c r="AO144" i="28"/>
  <c r="AN144" i="28"/>
  <c r="AM144" i="28"/>
  <c r="AL144" i="28"/>
  <c r="AK144" i="28"/>
  <c r="AJ144" i="28"/>
  <c r="AI144" i="28"/>
  <c r="AH144" i="28"/>
  <c r="AG144" i="28"/>
  <c r="AF144" i="28"/>
  <c r="AE144" i="28"/>
  <c r="AD144" i="28"/>
  <c r="AC144" i="28"/>
  <c r="AB144" i="28"/>
  <c r="AA144" i="28"/>
  <c r="Z144" i="28"/>
  <c r="Y144" i="28"/>
  <c r="X144" i="28"/>
  <c r="W144" i="28"/>
  <c r="V144" i="28"/>
  <c r="U144" i="28"/>
  <c r="T144" i="28"/>
  <c r="S144" i="28"/>
  <c r="AX144" i="28" s="1"/>
  <c r="AZ144" i="28" s="1"/>
  <c r="F144" i="28"/>
  <c r="AW143" i="28"/>
  <c r="AV143"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AX143" i="28" s="1"/>
  <c r="AZ143" i="28" s="1"/>
  <c r="U143" i="28"/>
  <c r="T143" i="28"/>
  <c r="S143" i="28"/>
  <c r="AW141" i="28"/>
  <c r="AV141" i="28"/>
  <c r="AU141" i="28"/>
  <c r="AT141" i="28"/>
  <c r="AS141" i="28"/>
  <c r="AR141" i="28"/>
  <c r="AQ141" i="28"/>
  <c r="AP141" i="28"/>
  <c r="AO141" i="28"/>
  <c r="AN141" i="28"/>
  <c r="AM141" i="28"/>
  <c r="AL141" i="28"/>
  <c r="AK141" i="28"/>
  <c r="AJ141" i="28"/>
  <c r="AI141" i="28"/>
  <c r="AH141" i="28"/>
  <c r="AG141" i="28"/>
  <c r="AF141" i="28"/>
  <c r="AE141" i="28"/>
  <c r="AD141" i="28"/>
  <c r="AC141" i="28"/>
  <c r="AB141" i="28"/>
  <c r="AA141" i="28"/>
  <c r="Z141" i="28"/>
  <c r="Y141" i="28"/>
  <c r="X141" i="28"/>
  <c r="W141" i="28"/>
  <c r="V141" i="28"/>
  <c r="U141" i="28"/>
  <c r="T141" i="28"/>
  <c r="S141" i="28"/>
  <c r="AX141" i="28" s="1"/>
  <c r="AZ141" i="28" s="1"/>
  <c r="F141" i="28"/>
  <c r="AW140" i="28"/>
  <c r="AV140" i="28"/>
  <c r="AU140" i="28"/>
  <c r="AT140" i="28"/>
  <c r="AS140" i="28"/>
  <c r="AR140" i="28"/>
  <c r="AQ140" i="28"/>
  <c r="AP140" i="28"/>
  <c r="AO140" i="28"/>
  <c r="AN140" i="28"/>
  <c r="AM140" i="28"/>
  <c r="AL140" i="28"/>
  <c r="AK140" i="28"/>
  <c r="AJ140" i="28"/>
  <c r="AI140" i="28"/>
  <c r="AH140" i="28"/>
  <c r="AG140" i="28"/>
  <c r="AF140" i="28"/>
  <c r="AE140" i="28"/>
  <c r="AD140" i="28"/>
  <c r="AC140" i="28"/>
  <c r="AB140" i="28"/>
  <c r="AA140" i="28"/>
  <c r="Z140" i="28"/>
  <c r="Y140" i="28"/>
  <c r="X140" i="28"/>
  <c r="W140" i="28"/>
  <c r="V140" i="28"/>
  <c r="U140" i="28"/>
  <c r="T140" i="28"/>
  <c r="S140" i="28"/>
  <c r="AX140" i="28" s="1"/>
  <c r="AZ140" i="28" s="1"/>
  <c r="AW138" i="28"/>
  <c r="AV138" i="28"/>
  <c r="AU138" i="28"/>
  <c r="AT138" i="28"/>
  <c r="AS138" i="28"/>
  <c r="AR138" i="28"/>
  <c r="AQ138" i="28"/>
  <c r="AP138" i="28"/>
  <c r="AO138" i="28"/>
  <c r="AN138" i="28"/>
  <c r="AM138" i="28"/>
  <c r="AL138" i="28"/>
  <c r="AK138" i="28"/>
  <c r="AJ138" i="28"/>
  <c r="AI138" i="28"/>
  <c r="AH138" i="28"/>
  <c r="AG138" i="28"/>
  <c r="AF138" i="28"/>
  <c r="AE138" i="28"/>
  <c r="AD138" i="28"/>
  <c r="AC138" i="28"/>
  <c r="AB138" i="28"/>
  <c r="AA138" i="28"/>
  <c r="Z138" i="28"/>
  <c r="Y138" i="28"/>
  <c r="X138" i="28"/>
  <c r="W138" i="28"/>
  <c r="V138" i="28"/>
  <c r="U138" i="28"/>
  <c r="T138" i="28"/>
  <c r="S138" i="28"/>
  <c r="AX138" i="28" s="1"/>
  <c r="AZ138" i="28" s="1"/>
  <c r="F138" i="28"/>
  <c r="AW137" i="28"/>
  <c r="AV137" i="28"/>
  <c r="AU137" i="28"/>
  <c r="AT137" i="28"/>
  <c r="AS137" i="28"/>
  <c r="AR137" i="28"/>
  <c r="AQ137" i="28"/>
  <c r="AP137" i="28"/>
  <c r="AO137" i="28"/>
  <c r="AN137" i="28"/>
  <c r="AM137" i="28"/>
  <c r="AL137" i="28"/>
  <c r="AK137" i="28"/>
  <c r="AJ137" i="28"/>
  <c r="AI137" i="28"/>
  <c r="AH137" i="28"/>
  <c r="AG137" i="28"/>
  <c r="AF137" i="28"/>
  <c r="AE137" i="28"/>
  <c r="AD137" i="28"/>
  <c r="AC137" i="28"/>
  <c r="AB137" i="28"/>
  <c r="AA137" i="28"/>
  <c r="Z137" i="28"/>
  <c r="Y137" i="28"/>
  <c r="X137" i="28"/>
  <c r="W137" i="28"/>
  <c r="V137" i="28"/>
  <c r="AX137" i="28" s="1"/>
  <c r="AZ137" i="28" s="1"/>
  <c r="U137" i="28"/>
  <c r="T137" i="28"/>
  <c r="S137" i="28"/>
  <c r="AW135" i="28"/>
  <c r="AV135"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AX135" i="28" s="1"/>
  <c r="AZ135" i="28" s="1"/>
  <c r="F135" i="28"/>
  <c r="AW134" i="28"/>
  <c r="AV134" i="28"/>
  <c r="AU134" i="28"/>
  <c r="AT134" i="28"/>
  <c r="AS134" i="28"/>
  <c r="AR134" i="28"/>
  <c r="AQ134" i="28"/>
  <c r="AP134" i="28"/>
  <c r="AO134" i="28"/>
  <c r="AN134" i="28"/>
  <c r="AM134" i="28"/>
  <c r="AL134" i="28"/>
  <c r="AK134" i="28"/>
  <c r="AJ134" i="28"/>
  <c r="AI134" i="28"/>
  <c r="AH134" i="28"/>
  <c r="AG134" i="28"/>
  <c r="AF134" i="28"/>
  <c r="AE134" i="28"/>
  <c r="AD134" i="28"/>
  <c r="AC134" i="28"/>
  <c r="AB134" i="28"/>
  <c r="AA134" i="28"/>
  <c r="Z134" i="28"/>
  <c r="Y134" i="28"/>
  <c r="X134" i="28"/>
  <c r="W134" i="28"/>
  <c r="V134" i="28"/>
  <c r="U134" i="28"/>
  <c r="T134" i="28"/>
  <c r="S134" i="28"/>
  <c r="AX134" i="28" s="1"/>
  <c r="AZ134" i="28" s="1"/>
  <c r="AW132" i="28"/>
  <c r="AV132" i="28"/>
  <c r="AU132" i="28"/>
  <c r="AT132" i="28"/>
  <c r="AS132" i="28"/>
  <c r="AR132" i="28"/>
  <c r="AQ132" i="28"/>
  <c r="AP132" i="28"/>
  <c r="AO132" i="28"/>
  <c r="AN132" i="28"/>
  <c r="AM132" i="28"/>
  <c r="AL132" i="28"/>
  <c r="AK132" i="28"/>
  <c r="AJ132" i="28"/>
  <c r="AI132" i="28"/>
  <c r="AH132" i="28"/>
  <c r="AG132" i="28"/>
  <c r="AF132" i="28"/>
  <c r="AE132" i="28"/>
  <c r="AD132" i="28"/>
  <c r="AC132" i="28"/>
  <c r="AB132" i="28"/>
  <c r="AA132" i="28"/>
  <c r="Z132" i="28"/>
  <c r="Y132" i="28"/>
  <c r="X132" i="28"/>
  <c r="W132" i="28"/>
  <c r="V132" i="28"/>
  <c r="U132" i="28"/>
  <c r="T132" i="28"/>
  <c r="S132" i="28"/>
  <c r="AX132" i="28" s="1"/>
  <c r="AZ132" i="28" s="1"/>
  <c r="F132" i="28"/>
  <c r="AW131" i="28"/>
  <c r="AV131" i="28"/>
  <c r="AU131" i="28"/>
  <c r="AT131" i="28"/>
  <c r="AS131" i="28"/>
  <c r="AR131" i="28"/>
  <c r="AQ131" i="28"/>
  <c r="AP131" i="28"/>
  <c r="AO131" i="28"/>
  <c r="AN131" i="28"/>
  <c r="AM131" i="28"/>
  <c r="AL131" i="28"/>
  <c r="AK131" i="28"/>
  <c r="AJ131" i="28"/>
  <c r="AI131" i="28"/>
  <c r="AH131" i="28"/>
  <c r="AG131" i="28"/>
  <c r="AF131" i="28"/>
  <c r="AE131" i="28"/>
  <c r="AD131" i="28"/>
  <c r="AC131" i="28"/>
  <c r="AB131" i="28"/>
  <c r="AA131" i="28"/>
  <c r="Z131" i="28"/>
  <c r="Y131" i="28"/>
  <c r="X131" i="28"/>
  <c r="W131" i="28"/>
  <c r="V131" i="28"/>
  <c r="AX131" i="28" s="1"/>
  <c r="AZ131" i="28" s="1"/>
  <c r="U131" i="28"/>
  <c r="T131" i="28"/>
  <c r="S131" i="28"/>
  <c r="AW129" i="28"/>
  <c r="AV129"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AX129" i="28" s="1"/>
  <c r="AZ129" i="28" s="1"/>
  <c r="F129" i="28"/>
  <c r="AW128" i="28"/>
  <c r="AV128" i="28"/>
  <c r="AU128" i="28"/>
  <c r="AT128" i="28"/>
  <c r="AS128" i="28"/>
  <c r="AR128" i="28"/>
  <c r="AQ128" i="28"/>
  <c r="AP128" i="28"/>
  <c r="AO128" i="28"/>
  <c r="AN128" i="28"/>
  <c r="AM128" i="28"/>
  <c r="AL128" i="28"/>
  <c r="AK128" i="28"/>
  <c r="AJ128" i="28"/>
  <c r="AI128" i="28"/>
  <c r="AH128" i="28"/>
  <c r="AG128" i="28"/>
  <c r="AF128" i="28"/>
  <c r="AE128" i="28"/>
  <c r="AD128" i="28"/>
  <c r="AC128" i="28"/>
  <c r="AB128" i="28"/>
  <c r="AA128" i="28"/>
  <c r="Z128" i="28"/>
  <c r="Y128" i="28"/>
  <c r="X128" i="28"/>
  <c r="W128" i="28"/>
  <c r="V128" i="28"/>
  <c r="U128" i="28"/>
  <c r="T128" i="28"/>
  <c r="S128" i="28"/>
  <c r="AX128" i="28" s="1"/>
  <c r="AZ128" i="28" s="1"/>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V126" i="28"/>
  <c r="U126" i="28"/>
  <c r="T126" i="28"/>
  <c r="S126" i="28"/>
  <c r="AX126" i="28" s="1"/>
  <c r="AZ126" i="28" s="1"/>
  <c r="F126" i="28"/>
  <c r="AW125" i="28"/>
  <c r="AV125"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AX125" i="28" s="1"/>
  <c r="AZ125" i="28" s="1"/>
  <c r="U125" i="28"/>
  <c r="T125" i="28"/>
  <c r="S125" i="28"/>
  <c r="AW123" i="28"/>
  <c r="AV123"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AX123" i="28" s="1"/>
  <c r="AZ123" i="28" s="1"/>
  <c r="F123" i="28"/>
  <c r="AW122" i="28"/>
  <c r="AV122" i="28"/>
  <c r="AU122" i="28"/>
  <c r="AT122" i="28"/>
  <c r="AS122" i="28"/>
  <c r="AR122" i="28"/>
  <c r="AQ122" i="28"/>
  <c r="AP122" i="28"/>
  <c r="AO122" i="28"/>
  <c r="AN122" i="28"/>
  <c r="AM122" i="28"/>
  <c r="AL122" i="28"/>
  <c r="AK122" i="28"/>
  <c r="AJ122" i="28"/>
  <c r="AI122" i="28"/>
  <c r="AH122" i="28"/>
  <c r="AG122" i="28"/>
  <c r="AF122" i="28"/>
  <c r="AE122" i="28"/>
  <c r="AD122" i="28"/>
  <c r="AC122" i="28"/>
  <c r="AB122" i="28"/>
  <c r="AA122" i="28"/>
  <c r="Z122" i="28"/>
  <c r="Y122" i="28"/>
  <c r="X122" i="28"/>
  <c r="W122" i="28"/>
  <c r="V122" i="28"/>
  <c r="U122" i="28"/>
  <c r="T122" i="28"/>
  <c r="S122" i="28"/>
  <c r="AX122" i="28" s="1"/>
  <c r="AZ122" i="28" s="1"/>
  <c r="AW120" i="28"/>
  <c r="AV120" i="28"/>
  <c r="AU120" i="28"/>
  <c r="AT120" i="28"/>
  <c r="AS120" i="28"/>
  <c r="AR120" i="28"/>
  <c r="AQ120" i="28"/>
  <c r="AP120" i="28"/>
  <c r="AO120" i="28"/>
  <c r="AN120" i="28"/>
  <c r="AM120" i="28"/>
  <c r="AL120" i="28"/>
  <c r="AK120" i="28"/>
  <c r="AJ120" i="28"/>
  <c r="AI120" i="28"/>
  <c r="AH120" i="28"/>
  <c r="AG120" i="28"/>
  <c r="AF120" i="28"/>
  <c r="AE120" i="28"/>
  <c r="AD120" i="28"/>
  <c r="AC120" i="28"/>
  <c r="AB120" i="28"/>
  <c r="AA120" i="28"/>
  <c r="Z120" i="28"/>
  <c r="Y120" i="28"/>
  <c r="X120" i="28"/>
  <c r="W120" i="28"/>
  <c r="V120" i="28"/>
  <c r="U120" i="28"/>
  <c r="T120" i="28"/>
  <c r="S120" i="28"/>
  <c r="AX120" i="28" s="1"/>
  <c r="AZ120" i="28" s="1"/>
  <c r="F120" i="28"/>
  <c r="AW119" i="28"/>
  <c r="AV119"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AX119" i="28" s="1"/>
  <c r="AZ119" i="28" s="1"/>
  <c r="U119" i="28"/>
  <c r="T119" i="28"/>
  <c r="S119" i="28"/>
  <c r="AW117" i="28"/>
  <c r="AV117"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AX117" i="28" s="1"/>
  <c r="AZ117" i="28" s="1"/>
  <c r="F117" i="28"/>
  <c r="AW116" i="28"/>
  <c r="AV116" i="28"/>
  <c r="AU116" i="28"/>
  <c r="AT116" i="28"/>
  <c r="AS116" i="28"/>
  <c r="AR116" i="28"/>
  <c r="AQ116" i="28"/>
  <c r="AP116" i="28"/>
  <c r="AO116" i="28"/>
  <c r="AN116" i="28"/>
  <c r="AM116" i="28"/>
  <c r="AL116" i="28"/>
  <c r="AK116" i="28"/>
  <c r="AJ116" i="28"/>
  <c r="AI116" i="28"/>
  <c r="AH116" i="28"/>
  <c r="AG116" i="28"/>
  <c r="AF116" i="28"/>
  <c r="AE116" i="28"/>
  <c r="AD116" i="28"/>
  <c r="AC116" i="28"/>
  <c r="AB116" i="28"/>
  <c r="AA116" i="28"/>
  <c r="Z116" i="28"/>
  <c r="Y116" i="28"/>
  <c r="X116" i="28"/>
  <c r="W116" i="28"/>
  <c r="V116" i="28"/>
  <c r="U116" i="28"/>
  <c r="T116" i="28"/>
  <c r="S116" i="28"/>
  <c r="AX116" i="28" s="1"/>
  <c r="AZ116" i="28" s="1"/>
  <c r="AW114" i="28"/>
  <c r="AV114" i="28"/>
  <c r="AU114" i="28"/>
  <c r="AT114" i="28"/>
  <c r="AS114" i="28"/>
  <c r="AR114" i="28"/>
  <c r="AQ114"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T114" i="28"/>
  <c r="S114" i="28"/>
  <c r="AX114" i="28" s="1"/>
  <c r="AZ114" i="28" s="1"/>
  <c r="F114" i="28"/>
  <c r="AW113" i="28"/>
  <c r="AV113"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AX113" i="28" s="1"/>
  <c r="AZ113" i="28" s="1"/>
  <c r="U113" i="28"/>
  <c r="T113" i="28"/>
  <c r="S113" i="28"/>
  <c r="AW111" i="28"/>
  <c r="AV111"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AX111" i="28" s="1"/>
  <c r="AZ111" i="28" s="1"/>
  <c r="F111" i="28"/>
  <c r="AW110" i="28"/>
  <c r="AV110" i="28"/>
  <c r="AU110" i="28"/>
  <c r="AT110" i="28"/>
  <c r="AS110" i="28"/>
  <c r="AR110" i="28"/>
  <c r="AQ110"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T110" i="28"/>
  <c r="S110" i="28"/>
  <c r="AX110" i="28" s="1"/>
  <c r="AZ110" i="28" s="1"/>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T108" i="28"/>
  <c r="S108" i="28"/>
  <c r="AX108" i="28" s="1"/>
  <c r="AZ108" i="28" s="1"/>
  <c r="F108" i="28"/>
  <c r="AW107" i="28"/>
  <c r="AV107"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AX107" i="28" s="1"/>
  <c r="AZ107" i="28" s="1"/>
  <c r="U107" i="28"/>
  <c r="T107" i="28"/>
  <c r="S107" i="28"/>
  <c r="AW105" i="28"/>
  <c r="AV105" i="28"/>
  <c r="AU105" i="28"/>
  <c r="AT105" i="28"/>
  <c r="AS105" i="28"/>
  <c r="AR105" i="28"/>
  <c r="AQ105"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AX105" i="28" s="1"/>
  <c r="AZ105" i="28" s="1"/>
  <c r="F105" i="28"/>
  <c r="AW104" i="28"/>
  <c r="AV104" i="28"/>
  <c r="AU104" i="28"/>
  <c r="AT104" i="28"/>
  <c r="AS104" i="28"/>
  <c r="AR104" i="28"/>
  <c r="AQ104"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T104" i="28"/>
  <c r="S104" i="28"/>
  <c r="AX104" i="28" s="1"/>
  <c r="AZ104" i="28" s="1"/>
  <c r="AW102" i="28"/>
  <c r="AV102" i="28"/>
  <c r="AU102" i="28"/>
  <c r="AT102" i="28"/>
  <c r="AS102" i="28"/>
  <c r="AR102" i="28"/>
  <c r="AQ102"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T102" i="28"/>
  <c r="S102" i="28"/>
  <c r="AX102" i="28" s="1"/>
  <c r="AZ102" i="28" s="1"/>
  <c r="F102" i="28"/>
  <c r="AW101" i="28"/>
  <c r="AV101" i="28"/>
  <c r="AU101" i="28"/>
  <c r="AT101" i="28"/>
  <c r="AS101" i="28"/>
  <c r="AR101" i="28"/>
  <c r="AQ101" i="28"/>
  <c r="AP101" i="28"/>
  <c r="AO101" i="28"/>
  <c r="AN101" i="28"/>
  <c r="AM101" i="28"/>
  <c r="AL101" i="28"/>
  <c r="AK101" i="28"/>
  <c r="AJ101" i="28"/>
  <c r="AI101" i="28"/>
  <c r="AH101" i="28"/>
  <c r="AG101" i="28"/>
  <c r="AF101" i="28"/>
  <c r="AE101" i="28"/>
  <c r="AD101" i="28"/>
  <c r="AC101" i="28"/>
  <c r="AB101" i="28"/>
  <c r="AA101" i="28"/>
  <c r="Z101" i="28"/>
  <c r="Y101" i="28"/>
  <c r="X101" i="28"/>
  <c r="W101" i="28"/>
  <c r="V101" i="28"/>
  <c r="AX101" i="28" s="1"/>
  <c r="AZ101" i="28" s="1"/>
  <c r="U101" i="28"/>
  <c r="T101" i="28"/>
  <c r="S101"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AX99" i="28" s="1"/>
  <c r="AZ99" i="28" s="1"/>
  <c r="F99"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AX98" i="28" s="1"/>
  <c r="AZ98" i="28" s="1"/>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AX96" i="28" s="1"/>
  <c r="AZ96" i="28" s="1"/>
  <c r="F96" i="28"/>
  <c r="AW95" i="28"/>
  <c r="AV95" i="28"/>
  <c r="AU95" i="28"/>
  <c r="AT95" i="28"/>
  <c r="AS95" i="28"/>
  <c r="AR95" i="28"/>
  <c r="AQ95" i="28"/>
  <c r="AP95" i="28"/>
  <c r="AO95" i="28"/>
  <c r="AN95" i="28"/>
  <c r="AM95" i="28"/>
  <c r="AL95" i="28"/>
  <c r="AK95" i="28"/>
  <c r="AJ95" i="28"/>
  <c r="AI95" i="28"/>
  <c r="AH95" i="28"/>
  <c r="AG95" i="28"/>
  <c r="AF95" i="28"/>
  <c r="AE95" i="28"/>
  <c r="AD95" i="28"/>
  <c r="AC95" i="28"/>
  <c r="AB95" i="28"/>
  <c r="AA95" i="28"/>
  <c r="Z95" i="28"/>
  <c r="Y95" i="28"/>
  <c r="X95" i="28"/>
  <c r="W95" i="28"/>
  <c r="V95" i="28"/>
  <c r="AX95" i="28" s="1"/>
  <c r="AZ95" i="28" s="1"/>
  <c r="U95" i="28"/>
  <c r="T95" i="28"/>
  <c r="S95" i="28"/>
  <c r="AW93" i="28"/>
  <c r="AV93" i="28"/>
  <c r="AU93" i="28"/>
  <c r="AT93" i="28"/>
  <c r="AS93" i="28"/>
  <c r="AR93" i="28"/>
  <c r="AQ93" i="28"/>
  <c r="AP93" i="28"/>
  <c r="AO93" i="28"/>
  <c r="AN93" i="28"/>
  <c r="AM93" i="28"/>
  <c r="AL93" i="28"/>
  <c r="AK93" i="28"/>
  <c r="AJ93" i="28"/>
  <c r="AI93" i="28"/>
  <c r="AH93" i="28"/>
  <c r="AG93" i="28"/>
  <c r="AF93" i="28"/>
  <c r="AE93" i="28"/>
  <c r="AD93" i="28"/>
  <c r="AC93" i="28"/>
  <c r="AB93" i="28"/>
  <c r="AA93" i="28"/>
  <c r="Z93" i="28"/>
  <c r="Y93" i="28"/>
  <c r="X93" i="28"/>
  <c r="W93" i="28"/>
  <c r="V93" i="28"/>
  <c r="U93" i="28"/>
  <c r="T93" i="28"/>
  <c r="S93" i="28"/>
  <c r="AX93" i="28" s="1"/>
  <c r="AZ93" i="28" s="1"/>
  <c r="F93"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AX92" i="28" s="1"/>
  <c r="AZ92" i="28" s="1"/>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AX90" i="28" s="1"/>
  <c r="AZ90" i="28" s="1"/>
  <c r="F90"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AX89" i="28" s="1"/>
  <c r="AZ89" i="28" s="1"/>
  <c r="U89" i="28"/>
  <c r="T89" i="28"/>
  <c r="S89"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AX87" i="28" s="1"/>
  <c r="AZ87" i="28" s="1"/>
  <c r="F87"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AX86" i="28" s="1"/>
  <c r="AZ86" i="28" s="1"/>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AX84" i="28" s="1"/>
  <c r="AZ84" i="28" s="1"/>
  <c r="F84" i="28"/>
  <c r="AW83" i="28"/>
  <c r="AV83" i="28"/>
  <c r="AU83" i="28"/>
  <c r="AT83" i="28"/>
  <c r="AS83" i="28"/>
  <c r="AR83" i="28"/>
  <c r="AQ83" i="28"/>
  <c r="AP83" i="28"/>
  <c r="AO83" i="28"/>
  <c r="AN83" i="28"/>
  <c r="AM83" i="28"/>
  <c r="AL83" i="28"/>
  <c r="AK83" i="28"/>
  <c r="AJ83" i="28"/>
  <c r="AI83" i="28"/>
  <c r="AH83" i="28"/>
  <c r="AG83" i="28"/>
  <c r="AF83" i="28"/>
  <c r="AE83" i="28"/>
  <c r="AD83" i="28"/>
  <c r="AC83" i="28"/>
  <c r="AB83" i="28"/>
  <c r="AA83" i="28"/>
  <c r="Z83" i="28"/>
  <c r="Y83" i="28"/>
  <c r="X83" i="28"/>
  <c r="W83" i="28"/>
  <c r="V83" i="28"/>
  <c r="AX83" i="28" s="1"/>
  <c r="AZ83" i="28" s="1"/>
  <c r="U83" i="28"/>
  <c r="T83" i="28"/>
  <c r="S83"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AX81" i="28" s="1"/>
  <c r="AZ81" i="28" s="1"/>
  <c r="F81"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AX80" i="28" s="1"/>
  <c r="AZ80" i="28" s="1"/>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AX78" i="28" s="1"/>
  <c r="AZ78" i="28" s="1"/>
  <c r="F78"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AX77" i="28" s="1"/>
  <c r="AZ77" i="28" s="1"/>
  <c r="U77" i="28"/>
  <c r="T77" i="28"/>
  <c r="S77"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AX75" i="28" s="1"/>
  <c r="AZ75" i="28" s="1"/>
  <c r="F75"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AX74" i="28" s="1"/>
  <c r="AZ74" i="28" s="1"/>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AX72" i="28" s="1"/>
  <c r="AZ72" i="28" s="1"/>
  <c r="F72" i="28"/>
  <c r="AW71" i="28"/>
  <c r="AV71" i="28"/>
  <c r="AU71" i="28"/>
  <c r="AT71" i="28"/>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AX71" i="28" s="1"/>
  <c r="AZ71" i="28" s="1"/>
  <c r="U71" i="28"/>
  <c r="T71" i="28"/>
  <c r="S71"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AX69" i="28" s="1"/>
  <c r="AZ69" i="28" s="1"/>
  <c r="F69"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AX68" i="28" s="1"/>
  <c r="AZ68" i="28" s="1"/>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AX66" i="28" s="1"/>
  <c r="AZ66" i="28" s="1"/>
  <c r="F66"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AX65" i="28" s="1"/>
  <c r="AZ65" i="28" s="1"/>
  <c r="U65" i="28"/>
  <c r="T65" i="28"/>
  <c r="S65"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AX63" i="28" s="1"/>
  <c r="AZ63" i="28" s="1"/>
  <c r="F63"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AX62" i="28" s="1"/>
  <c r="AZ62" i="28" s="1"/>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AX60" i="28" s="1"/>
  <c r="AZ60" i="28" s="1"/>
  <c r="F60"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AX59" i="28" s="1"/>
  <c r="AZ59" i="28" s="1"/>
  <c r="U59" i="28"/>
  <c r="T59" i="28"/>
  <c r="S59"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AX57" i="28" s="1"/>
  <c r="AZ57" i="28" s="1"/>
  <c r="F57"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AX56" i="28" s="1"/>
  <c r="AZ56" i="28" s="1"/>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AX54" i="28" s="1"/>
  <c r="AZ54" i="28" s="1"/>
  <c r="F54"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AX53" i="28" s="1"/>
  <c r="AZ53" i="28" s="1"/>
  <c r="U53" i="28"/>
  <c r="T53" i="28"/>
  <c r="S53"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AX51" i="28" s="1"/>
  <c r="AZ51" i="28" s="1"/>
  <c r="F51"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AX50" i="28" s="1"/>
  <c r="AZ50" i="28" s="1"/>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AX48" i="28" s="1"/>
  <c r="AZ48" i="28" s="1"/>
  <c r="F48"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AX47" i="28" s="1"/>
  <c r="AZ47" i="28" s="1"/>
  <c r="U47" i="28"/>
  <c r="T47" i="28"/>
  <c r="S47"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AX45" i="28" s="1"/>
  <c r="AZ45" i="28" s="1"/>
  <c r="F45"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AX44" i="28" s="1"/>
  <c r="AZ44" i="28" s="1"/>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AX42" i="28" s="1"/>
  <c r="AZ42" i="28" s="1"/>
  <c r="F42" i="28"/>
  <c r="AW41" i="28"/>
  <c r="AV41" i="28"/>
  <c r="AU41" i="28"/>
  <c r="AT41" i="28"/>
  <c r="AS41" i="28"/>
  <c r="AR41" i="28"/>
  <c r="AQ41" i="28"/>
  <c r="AP41" i="28"/>
  <c r="AO41" i="28"/>
  <c r="AN41" i="28"/>
  <c r="AM41" i="28"/>
  <c r="AL41" i="28"/>
  <c r="AK41" i="28"/>
  <c r="AJ41" i="28"/>
  <c r="AI41" i="28"/>
  <c r="AH41" i="28"/>
  <c r="AG41" i="28"/>
  <c r="AF41" i="28"/>
  <c r="AE41" i="28"/>
  <c r="AD41" i="28"/>
  <c r="AC41" i="28"/>
  <c r="AB41" i="28"/>
  <c r="AA41" i="28"/>
  <c r="Z41" i="28"/>
  <c r="Y41" i="28"/>
  <c r="X41" i="28"/>
  <c r="W41" i="28"/>
  <c r="V41" i="28"/>
  <c r="U41" i="28"/>
  <c r="T41" i="28"/>
  <c r="S41" i="28"/>
  <c r="AX41" i="28" s="1"/>
  <c r="AZ41" i="28" s="1"/>
  <c r="AW39" i="28"/>
  <c r="AV39" i="28"/>
  <c r="AU39" i="28"/>
  <c r="AT39" i="28"/>
  <c r="AS39" i="28"/>
  <c r="AR39" i="28"/>
  <c r="AQ39" i="28"/>
  <c r="AP39" i="28"/>
  <c r="AO39" i="28"/>
  <c r="AN39" i="28"/>
  <c r="AM39" i="28"/>
  <c r="AL39" i="28"/>
  <c r="AK39" i="28"/>
  <c r="AJ39" i="28"/>
  <c r="AI39" i="28"/>
  <c r="AH39" i="28"/>
  <c r="AG39" i="28"/>
  <c r="AF39" i="28"/>
  <c r="AE39" i="28"/>
  <c r="AD39" i="28"/>
  <c r="AC39" i="28"/>
  <c r="AB39" i="28"/>
  <c r="AA39" i="28"/>
  <c r="Z39" i="28"/>
  <c r="Y39" i="28"/>
  <c r="X39" i="28"/>
  <c r="W39" i="28"/>
  <c r="V39" i="28"/>
  <c r="U39" i="28"/>
  <c r="T39" i="28"/>
  <c r="S39" i="28"/>
  <c r="AX39" i="28" s="1"/>
  <c r="AZ39" i="28" s="1"/>
  <c r="F39"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AX38" i="28" s="1"/>
  <c r="AZ38" i="28" s="1"/>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AX36" i="28" s="1"/>
  <c r="AZ36" i="28" s="1"/>
  <c r="F36"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AX35" i="28" s="1"/>
  <c r="AZ35" i="28" s="1"/>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S33" i="28"/>
  <c r="AX33" i="28" s="1"/>
  <c r="AZ33" i="28" s="1"/>
  <c r="F33" i="28"/>
  <c r="AW32" i="28"/>
  <c r="AV32"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T32" i="28"/>
  <c r="S32" i="28"/>
  <c r="AX32" i="28" s="1"/>
  <c r="AZ32" i="28" s="1"/>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AX30" i="28" s="1"/>
  <c r="AZ30" i="28" s="1"/>
  <c r="F30" i="28"/>
  <c r="AW29" i="28"/>
  <c r="AV29" i="28"/>
  <c r="AU29" i="28"/>
  <c r="AT29" i="28"/>
  <c r="AS29" i="28"/>
  <c r="AR29" i="28"/>
  <c r="AQ29" i="28"/>
  <c r="AP29" i="28"/>
  <c r="AO29" i="28"/>
  <c r="AN29" i="28"/>
  <c r="AM29" i="28"/>
  <c r="AL29" i="28"/>
  <c r="AK29" i="28"/>
  <c r="AJ29" i="28"/>
  <c r="AI29" i="28"/>
  <c r="AH29" i="28"/>
  <c r="AG29" i="28"/>
  <c r="AF29" i="28"/>
  <c r="AE29" i="28"/>
  <c r="AD29" i="28"/>
  <c r="AC29" i="28"/>
  <c r="AB29" i="28"/>
  <c r="AA29" i="28"/>
  <c r="Z29" i="28"/>
  <c r="Y29" i="28"/>
  <c r="X29" i="28"/>
  <c r="W29" i="28"/>
  <c r="V29" i="28"/>
  <c r="U29" i="28"/>
  <c r="T29" i="28"/>
  <c r="S29" i="28"/>
  <c r="AX29" i="28" s="1"/>
  <c r="AZ29" i="28" s="1"/>
  <c r="AW27" i="28"/>
  <c r="AV27" i="28"/>
  <c r="AU27" i="28"/>
  <c r="AT27" i="28"/>
  <c r="AS27" i="28"/>
  <c r="AR27" i="28"/>
  <c r="AQ27" i="28"/>
  <c r="AP27" i="28"/>
  <c r="AO27" i="28"/>
  <c r="AN27" i="28"/>
  <c r="AM27" i="28"/>
  <c r="AL27" i="28"/>
  <c r="AK27" i="28"/>
  <c r="AJ27" i="28"/>
  <c r="AI27" i="28"/>
  <c r="AH27" i="28"/>
  <c r="AG27" i="28"/>
  <c r="AF27" i="28"/>
  <c r="AE27" i="28"/>
  <c r="AD27" i="28"/>
  <c r="AC27" i="28"/>
  <c r="AB27" i="28"/>
  <c r="AA27" i="28"/>
  <c r="Z27" i="28"/>
  <c r="Y27" i="28"/>
  <c r="X27" i="28"/>
  <c r="W27" i="28"/>
  <c r="V27" i="28"/>
  <c r="U27" i="28"/>
  <c r="T27" i="28"/>
  <c r="S27" i="28"/>
  <c r="AX27" i="28" s="1"/>
  <c r="AZ27" i="28" s="1"/>
  <c r="F27"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T26" i="28"/>
  <c r="S26" i="28"/>
  <c r="AX26" i="28" s="1"/>
  <c r="AZ26" i="28" s="1"/>
  <c r="B25" i="28"/>
  <c r="B28" i="28" s="1"/>
  <c r="B31" i="28" s="1"/>
  <c r="B34" i="28" s="1"/>
  <c r="B37" i="28" s="1"/>
  <c r="B40" i="28" s="1"/>
  <c r="B43" i="28" s="1"/>
  <c r="B46" i="28" s="1"/>
  <c r="B49" i="28" s="1"/>
  <c r="B52" i="28" s="1"/>
  <c r="B55" i="28" s="1"/>
  <c r="B58" i="28" s="1"/>
  <c r="B61" i="28" s="1"/>
  <c r="B64" i="28" s="1"/>
  <c r="B67" i="28" s="1"/>
  <c r="B70" i="28" s="1"/>
  <c r="B73" i="28" s="1"/>
  <c r="B76" i="28" s="1"/>
  <c r="B79" i="28" s="1"/>
  <c r="B82" i="28" s="1"/>
  <c r="B85" i="28" s="1"/>
  <c r="B88" i="28" s="1"/>
  <c r="B91" i="28" s="1"/>
  <c r="B94" i="28" s="1"/>
  <c r="B97" i="28" s="1"/>
  <c r="B100" i="28" s="1"/>
  <c r="B103" i="28" s="1"/>
  <c r="B106" i="28" s="1"/>
  <c r="B109" i="28" s="1"/>
  <c r="B112" i="28" s="1"/>
  <c r="B115" i="28" s="1"/>
  <c r="B118" i="28" s="1"/>
  <c r="B121" i="28" s="1"/>
  <c r="B124" i="28" s="1"/>
  <c r="B127" i="28" s="1"/>
  <c r="B130" i="28" s="1"/>
  <c r="B133" i="28" s="1"/>
  <c r="B136" i="28" s="1"/>
  <c r="B139" i="28" s="1"/>
  <c r="B142" i="28" s="1"/>
  <c r="B145" i="28" s="1"/>
  <c r="B148" i="28" s="1"/>
  <c r="B151" i="28" s="1"/>
  <c r="B154" i="28" s="1"/>
  <c r="B157" i="28" s="1"/>
  <c r="B160" i="28" s="1"/>
  <c r="B163" i="28" s="1"/>
  <c r="B166" i="28" s="1"/>
  <c r="B169" i="28" s="1"/>
  <c r="B172" i="28" s="1"/>
  <c r="B175" i="28" s="1"/>
  <c r="B178" i="28" s="1"/>
  <c r="B181" i="28" s="1"/>
  <c r="B184" i="28" s="1"/>
  <c r="B187" i="28" s="1"/>
  <c r="B190" i="28" s="1"/>
  <c r="B193" i="28" s="1"/>
  <c r="B196" i="28" s="1"/>
  <c r="B199" i="28" s="1"/>
  <c r="B202" i="28" s="1"/>
  <c r="B205" i="28" s="1"/>
  <c r="B208" i="28" s="1"/>
  <c r="B211" i="28" s="1"/>
  <c r="B214" i="28" s="1"/>
  <c r="B217" i="28" s="1"/>
  <c r="B220" i="28" s="1"/>
  <c r="B223" i="28" s="1"/>
  <c r="B226" i="28" s="1"/>
  <c r="B229" i="28" s="1"/>
  <c r="B232" i="28" s="1"/>
  <c r="B235" i="28" s="1"/>
  <c r="B238" i="28" s="1"/>
  <c r="B241" i="28" s="1"/>
  <c r="B244" i="28" s="1"/>
  <c r="B247" i="28" s="1"/>
  <c r="B250" i="28" s="1"/>
  <c r="B253" i="28" s="1"/>
  <c r="B256" i="28" s="1"/>
  <c r="B259" i="28" s="1"/>
  <c r="B262" i="28" s="1"/>
  <c r="B265" i="28" s="1"/>
  <c r="B268" i="28" s="1"/>
  <c r="B271" i="28" s="1"/>
  <c r="B274" i="28" s="1"/>
  <c r="B277" i="28" s="1"/>
  <c r="B280" i="28" s="1"/>
  <c r="B283" i="28" s="1"/>
  <c r="B286" i="28" s="1"/>
  <c r="B289" i="28" s="1"/>
  <c r="B292" i="28" s="1"/>
  <c r="B295" i="28" s="1"/>
  <c r="B298" i="28" s="1"/>
  <c r="B301" i="28" s="1"/>
  <c r="B304" i="28" s="1"/>
  <c r="B307" i="28" s="1"/>
  <c r="B310" i="28" s="1"/>
  <c r="B313" i="28" s="1"/>
  <c r="B316" i="28" s="1"/>
  <c r="B319" i="28" s="1"/>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AX24" i="28" s="1"/>
  <c r="AZ24" i="28" s="1"/>
  <c r="F24" i="28"/>
  <c r="AU330" i="28" s="1"/>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AX23" i="28" s="1"/>
  <c r="AZ23" i="28" s="1"/>
  <c r="AK20" i="28"/>
  <c r="AK21" i="28" s="1"/>
  <c r="AW19" i="28"/>
  <c r="AW20" i="28" s="1"/>
  <c r="AW21" i="28" s="1"/>
  <c r="AV19" i="28"/>
  <c r="AV20" i="28" s="1"/>
  <c r="AV21" i="28" s="1"/>
  <c r="AU19" i="28"/>
  <c r="AU20" i="28" s="1"/>
  <c r="AU21" i="28" s="1"/>
  <c r="AX17" i="28"/>
  <c r="BC14" i="28"/>
  <c r="BB8" i="28"/>
  <c r="AC2" i="28"/>
  <c r="AR20" i="28" s="1"/>
  <c r="AR21" i="28" s="1"/>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AX60" i="27" s="1"/>
  <c r="AZ60" i="27" s="1"/>
  <c r="S60" i="27"/>
  <c r="F60"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S59" i="27"/>
  <c r="AX59" i="27" s="1"/>
  <c r="AZ59" i="27" s="1"/>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AX57" i="27" s="1"/>
  <c r="AZ57" i="27" s="1"/>
  <c r="T57" i="27"/>
  <c r="S57" i="27"/>
  <c r="F57"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AX56" i="27" s="1"/>
  <c r="AZ56" i="27" s="1"/>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AX54" i="27" s="1"/>
  <c r="AZ54" i="27" s="1"/>
  <c r="S54" i="27"/>
  <c r="F54"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AX53" i="27" s="1"/>
  <c r="AZ53" i="27" s="1"/>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AX51" i="27" s="1"/>
  <c r="AZ51" i="27" s="1"/>
  <c r="T51" i="27"/>
  <c r="S51" i="27"/>
  <c r="F51"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AX50" i="27" s="1"/>
  <c r="AZ50" i="27" s="1"/>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AX48" i="27" s="1"/>
  <c r="AZ48" i="27" s="1"/>
  <c r="S48" i="27"/>
  <c r="F48"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AX47" i="27" s="1"/>
  <c r="AZ47" i="27" s="1"/>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AX45" i="27" s="1"/>
  <c r="AZ45" i="27" s="1"/>
  <c r="T45" i="27"/>
  <c r="S45" i="27"/>
  <c r="F45"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AX44" i="27" s="1"/>
  <c r="AZ44" i="27" s="1"/>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AX42" i="27" s="1"/>
  <c r="AZ42" i="27" s="1"/>
  <c r="S42" i="27"/>
  <c r="F42"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AX41" i="27" s="1"/>
  <c r="AZ41" i="27" s="1"/>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AX39" i="27" s="1"/>
  <c r="AZ39" i="27" s="1"/>
  <c r="T39" i="27"/>
  <c r="S39" i="27"/>
  <c r="F39"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AX38" i="27" s="1"/>
  <c r="AZ38" i="27" s="1"/>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AX36" i="27" s="1"/>
  <c r="AZ36" i="27" s="1"/>
  <c r="S36" i="27"/>
  <c r="F36"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AX35" i="27" s="1"/>
  <c r="AZ35" i="27" s="1"/>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AX33" i="27" s="1"/>
  <c r="AZ33" i="27" s="1"/>
  <c r="T33" i="27"/>
  <c r="S33" i="27"/>
  <c r="F33"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AX32" i="27" s="1"/>
  <c r="AZ32" i="27" s="1"/>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AX30" i="27" s="1"/>
  <c r="AZ30" i="27" s="1"/>
  <c r="S30" i="27"/>
  <c r="F30"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AX29" i="27" s="1"/>
  <c r="AZ29" i="27" s="1"/>
  <c r="B28" i="27"/>
  <c r="B31" i="27" s="1"/>
  <c r="B34" i="27" s="1"/>
  <c r="B37" i="27" s="1"/>
  <c r="B40" i="27" s="1"/>
  <c r="B43" i="27" s="1"/>
  <c r="B46" i="27" s="1"/>
  <c r="B49" i="27" s="1"/>
  <c r="B52" i="27" s="1"/>
  <c r="B55" i="27" s="1"/>
  <c r="B58" i="27" s="1"/>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AX27" i="27" s="1"/>
  <c r="AZ27" i="27" s="1"/>
  <c r="T27" i="27"/>
  <c r="S27" i="27"/>
  <c r="F27" i="27"/>
  <c r="V62" i="27" s="1"/>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AX26" i="27" s="1"/>
  <c r="AZ26" i="27" s="1"/>
  <c r="B25"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AX24" i="27" s="1"/>
  <c r="AZ24" i="27" s="1"/>
  <c r="S24" i="27"/>
  <c r="F24" i="27"/>
  <c r="V71" i="27" s="1"/>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AX23" i="27" s="1"/>
  <c r="AZ23" i="27" s="1"/>
  <c r="AO20" i="27"/>
  <c r="AO21" i="27" s="1"/>
  <c r="AD20" i="27"/>
  <c r="AD21" i="27" s="1"/>
  <c r="AW19" i="27"/>
  <c r="AW20" i="27" s="1"/>
  <c r="AW21" i="27" s="1"/>
  <c r="AV19" i="27"/>
  <c r="AV20" i="27" s="1"/>
  <c r="AV21" i="27" s="1"/>
  <c r="AU19" i="27"/>
  <c r="AU20" i="27" s="1"/>
  <c r="AU21" i="27" s="1"/>
  <c r="AX17" i="27"/>
  <c r="BC14" i="27"/>
  <c r="AC2" i="27"/>
  <c r="AR20" i="27" s="1"/>
  <c r="AR21" i="27" s="1"/>
  <c r="S25" i="26"/>
  <c r="U25" i="26" s="1"/>
  <c r="Q25" i="26"/>
  <c r="K25" i="26"/>
  <c r="S24" i="26"/>
  <c r="U24" i="26" s="1"/>
  <c r="Q24" i="26"/>
  <c r="K24" i="26"/>
  <c r="S23" i="26"/>
  <c r="U23" i="26" s="1"/>
  <c r="Q23" i="26"/>
  <c r="K23" i="26"/>
  <c r="S22" i="26"/>
  <c r="U22" i="26" s="1"/>
  <c r="Q22" i="26"/>
  <c r="K22" i="26"/>
  <c r="S21" i="26"/>
  <c r="U21" i="26" s="1"/>
  <c r="Q21" i="26"/>
  <c r="K21" i="26"/>
  <c r="S20" i="26"/>
  <c r="U20" i="26" s="1"/>
  <c r="Q20" i="26"/>
  <c r="K20" i="26"/>
  <c r="S19" i="26"/>
  <c r="U19" i="26" s="1"/>
  <c r="Q19" i="26"/>
  <c r="K19" i="26"/>
  <c r="S18" i="26"/>
  <c r="U18" i="26" s="1"/>
  <c r="Q18" i="26"/>
  <c r="K18" i="26"/>
  <c r="S17" i="26"/>
  <c r="U17" i="26" s="1"/>
  <c r="Q17" i="26"/>
  <c r="K17" i="26"/>
  <c r="S16" i="26"/>
  <c r="U16" i="26" s="1"/>
  <c r="Q16" i="26"/>
  <c r="K16" i="26"/>
  <c r="S15" i="26"/>
  <c r="U15" i="26" s="1"/>
  <c r="Q15" i="26"/>
  <c r="K15" i="26"/>
  <c r="S14" i="26"/>
  <c r="U14" i="26" s="1"/>
  <c r="Q14" i="26"/>
  <c r="K14" i="26"/>
  <c r="S13" i="26"/>
  <c r="U13" i="26" s="1"/>
  <c r="Q13" i="26"/>
  <c r="K13" i="26"/>
  <c r="S12" i="26"/>
  <c r="U12" i="26" s="1"/>
  <c r="Q12" i="26"/>
  <c r="K12" i="26"/>
  <c r="S11" i="26"/>
  <c r="U11" i="26" s="1"/>
  <c r="Q11" i="26"/>
  <c r="K11" i="26"/>
  <c r="S10" i="26"/>
  <c r="U10" i="26" s="1"/>
  <c r="Q10" i="26"/>
  <c r="K10" i="26"/>
  <c r="S9" i="26"/>
  <c r="U9" i="26" s="1"/>
  <c r="Q9" i="26"/>
  <c r="K9" i="26"/>
  <c r="S8" i="26"/>
  <c r="U8" i="26" s="1"/>
  <c r="Q8" i="26"/>
  <c r="K8" i="26"/>
  <c r="S7" i="26"/>
  <c r="U7" i="26" s="1"/>
  <c r="Q7" i="26"/>
  <c r="K7" i="26"/>
  <c r="S6" i="26"/>
  <c r="U6" i="26" s="1"/>
  <c r="AS48" i="25" s="1"/>
  <c r="Q6" i="26"/>
  <c r="K6" i="26"/>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AX60" i="25" s="1"/>
  <c r="AZ60" i="25" s="1"/>
  <c r="Y60" i="25"/>
  <c r="X60" i="25"/>
  <c r="W60" i="25"/>
  <c r="V60" i="25"/>
  <c r="U60" i="25"/>
  <c r="T60" i="25"/>
  <c r="S60" i="25"/>
  <c r="F60"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AX59" i="25" s="1"/>
  <c r="AZ59" i="25" s="1"/>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AX57" i="25" s="1"/>
  <c r="AZ57" i="25" s="1"/>
  <c r="F57"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AX56" i="25" s="1"/>
  <c r="AZ56" i="25" s="1"/>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AX54" i="25" s="1"/>
  <c r="AZ54" i="25" s="1"/>
  <c r="Y54" i="25"/>
  <c r="X54" i="25"/>
  <c r="W54" i="25"/>
  <c r="V54" i="25"/>
  <c r="U54" i="25"/>
  <c r="T54" i="25"/>
  <c r="S54" i="25"/>
  <c r="F54"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AX51" i="25" s="1"/>
  <c r="AZ51" i="25" s="1"/>
  <c r="Y51" i="25"/>
  <c r="X51" i="25"/>
  <c r="W51" i="25"/>
  <c r="V51" i="25"/>
  <c r="U51" i="25"/>
  <c r="T51" i="25"/>
  <c r="S51" i="25"/>
  <c r="F51" i="25"/>
  <c r="Y63" i="25" s="1"/>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AX50" i="25" s="1"/>
  <c r="AZ50" i="25" s="1"/>
  <c r="AW48" i="25"/>
  <c r="AV48" i="25"/>
  <c r="AU48" i="25"/>
  <c r="AT48" i="25"/>
  <c r="AP48" i="25"/>
  <c r="AM48" i="25"/>
  <c r="AK48" i="25"/>
  <c r="AI48" i="25"/>
  <c r="AF48" i="25"/>
  <c r="AC48" i="25"/>
  <c r="AB48" i="25"/>
  <c r="Y48" i="25"/>
  <c r="U48" i="25"/>
  <c r="T48" i="25"/>
  <c r="F48"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AW45" i="25"/>
  <c r="AV45" i="25"/>
  <c r="AU45" i="25"/>
  <c r="AT45" i="25"/>
  <c r="AS45" i="25"/>
  <c r="AO45" i="25"/>
  <c r="AL45" i="25"/>
  <c r="AK45" i="25"/>
  <c r="AH45" i="25"/>
  <c r="AE45" i="25"/>
  <c r="AB45" i="25"/>
  <c r="AA45" i="25"/>
  <c r="X45" i="25"/>
  <c r="T45" i="25"/>
  <c r="F45"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AX44" i="25" s="1"/>
  <c r="AZ44" i="25" s="1"/>
  <c r="AW42" i="25"/>
  <c r="AV42" i="25"/>
  <c r="AU42" i="25"/>
  <c r="AS42" i="25"/>
  <c r="AR42" i="25"/>
  <c r="AQ42" i="25"/>
  <c r="AP42" i="25"/>
  <c r="AO42" i="25"/>
  <c r="AN42" i="25"/>
  <c r="AL42" i="25"/>
  <c r="AK42" i="25"/>
  <c r="AJ42" i="25"/>
  <c r="AI42" i="25"/>
  <c r="AH42" i="25"/>
  <c r="AG42" i="25"/>
  <c r="AF42" i="25"/>
  <c r="AE42" i="25"/>
  <c r="AD42" i="25"/>
  <c r="AC42" i="25"/>
  <c r="AB42" i="25"/>
  <c r="AA42" i="25"/>
  <c r="Z42" i="25"/>
  <c r="X42" i="25"/>
  <c r="W42" i="25"/>
  <c r="V42" i="25"/>
  <c r="U42" i="25"/>
  <c r="T42" i="25"/>
  <c r="S42" i="25"/>
  <c r="F42"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AX41" i="25" s="1"/>
  <c r="AZ41" i="25" s="1"/>
  <c r="Y41" i="25"/>
  <c r="X41" i="25"/>
  <c r="W41" i="25"/>
  <c r="V41" i="25"/>
  <c r="U41" i="25"/>
  <c r="T41" i="25"/>
  <c r="S41" i="25"/>
  <c r="AW39" i="25"/>
  <c r="AV39" i="25"/>
  <c r="AU39" i="25"/>
  <c r="AT39" i="25"/>
  <c r="AR39" i="25"/>
  <c r="AQ39" i="25"/>
  <c r="AN39" i="25"/>
  <c r="AM39" i="25"/>
  <c r="AK39" i="25"/>
  <c r="AJ39" i="25"/>
  <c r="AG39" i="25"/>
  <c r="AF39" i="25"/>
  <c r="AD39" i="25"/>
  <c r="AC39" i="25"/>
  <c r="AB39" i="25"/>
  <c r="Z39" i="25"/>
  <c r="Y39" i="25"/>
  <c r="W39" i="25"/>
  <c r="V39" i="25"/>
  <c r="T39" i="25"/>
  <c r="S39" i="25"/>
  <c r="F39"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AX38" i="25" s="1"/>
  <c r="AZ38" i="25" s="1"/>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AX36" i="25" s="1"/>
  <c r="AZ36" i="25" s="1"/>
  <c r="V36" i="25"/>
  <c r="U36" i="25"/>
  <c r="T36" i="25"/>
  <c r="S36" i="25"/>
  <c r="F36"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AX35" i="25" s="1"/>
  <c r="AZ35" i="25" s="1"/>
  <c r="Y35" i="25"/>
  <c r="X35" i="25"/>
  <c r="W35" i="25"/>
  <c r="V35" i="25"/>
  <c r="U35" i="25"/>
  <c r="T35" i="25"/>
  <c r="S35"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AX33" i="25" s="1"/>
  <c r="AZ33" i="25" s="1"/>
  <c r="F33"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AX32" i="25" s="1"/>
  <c r="AZ32" i="25" s="1"/>
  <c r="AW30" i="25"/>
  <c r="AV30" i="25"/>
  <c r="AU30" i="25"/>
  <c r="AS30" i="25"/>
  <c r="AR30" i="25"/>
  <c r="AQ30" i="25"/>
  <c r="AP30" i="25"/>
  <c r="AO30" i="25"/>
  <c r="AN30" i="25"/>
  <c r="AL30" i="25"/>
  <c r="AK30" i="25"/>
  <c r="AJ30" i="25"/>
  <c r="AI30" i="25"/>
  <c r="AH30" i="25"/>
  <c r="AF30" i="25"/>
  <c r="AE30" i="25"/>
  <c r="AD30" i="25"/>
  <c r="AC30" i="25"/>
  <c r="AB30" i="25"/>
  <c r="AA30" i="25"/>
  <c r="X30" i="25"/>
  <c r="W30" i="25"/>
  <c r="V30" i="25"/>
  <c r="U30" i="25"/>
  <c r="T30" i="25"/>
  <c r="F30"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AX29" i="25" s="1"/>
  <c r="AZ29" i="25" s="1"/>
  <c r="Y29" i="25"/>
  <c r="X29" i="25"/>
  <c r="W29" i="25"/>
  <c r="V29" i="25"/>
  <c r="U29" i="25"/>
  <c r="T29" i="25"/>
  <c r="S29" i="25"/>
  <c r="B28" i="25"/>
  <c r="B31" i="25" s="1"/>
  <c r="B34" i="25" s="1"/>
  <c r="B37" i="25" s="1"/>
  <c r="B40" i="25" s="1"/>
  <c r="B43" i="25" s="1"/>
  <c r="B46" i="25" s="1"/>
  <c r="B49" i="25" s="1"/>
  <c r="B52" i="25" s="1"/>
  <c r="B55" i="25" s="1"/>
  <c r="B58" i="25" s="1"/>
  <c r="AW27" i="25"/>
  <c r="AV27" i="25"/>
  <c r="AU27" i="25"/>
  <c r="AT27" i="25"/>
  <c r="AR27" i="25"/>
  <c r="AN27" i="25"/>
  <c r="AM27" i="25"/>
  <c r="AJ27" i="25"/>
  <c r="AG27" i="25"/>
  <c r="AF27" i="25"/>
  <c r="AB27" i="25"/>
  <c r="Z27" i="25"/>
  <c r="Y27" i="25"/>
  <c r="T27" i="25"/>
  <c r="S27" i="25"/>
  <c r="F27"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AX26" i="25" s="1"/>
  <c r="AZ26" i="25" s="1"/>
  <c r="T26" i="25"/>
  <c r="S26" i="25"/>
  <c r="B25" i="25"/>
  <c r="AW24" i="25"/>
  <c r="AV24" i="25"/>
  <c r="AU24" i="25"/>
  <c r="AS24" i="25"/>
  <c r="AP24" i="25"/>
  <c r="AN24" i="25"/>
  <c r="AL24" i="25"/>
  <c r="AI24" i="25"/>
  <c r="AF24" i="25"/>
  <c r="AE24" i="25"/>
  <c r="AB24" i="25"/>
  <c r="X24" i="25"/>
  <c r="U24" i="25"/>
  <c r="F24" i="25"/>
  <c r="AR63" i="25" s="1"/>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AX23" i="25" s="1"/>
  <c r="AZ23" i="25" s="1"/>
  <c r="Y23" i="25"/>
  <c r="X23" i="25"/>
  <c r="W23" i="25"/>
  <c r="V23" i="25"/>
  <c r="U23" i="25"/>
  <c r="T23" i="25"/>
  <c r="S23" i="25"/>
  <c r="AW19" i="25"/>
  <c r="AW20" i="25" s="1"/>
  <c r="AW21" i="25" s="1"/>
  <c r="AV19" i="25"/>
  <c r="AV20" i="25" s="1"/>
  <c r="AV21" i="25" s="1"/>
  <c r="AU19" i="25"/>
  <c r="AU20" i="25" s="1"/>
  <c r="AU21" i="25" s="1"/>
  <c r="AX17" i="25"/>
  <c r="BC14" i="25"/>
  <c r="AC2" i="25"/>
  <c r="AK20" i="25" s="1"/>
  <c r="AK21" i="25" s="1"/>
  <c r="AC20" i="28" l="1"/>
  <c r="AC21" i="28" s="1"/>
  <c r="U20" i="28"/>
  <c r="U21" i="28" s="1"/>
  <c r="AC20" i="27"/>
  <c r="AC21" i="27" s="1"/>
  <c r="AN20" i="27"/>
  <c r="AN21" i="27" s="1"/>
  <c r="AE20" i="27"/>
  <c r="AE21" i="27" s="1"/>
  <c r="AS20" i="27"/>
  <c r="AS21" i="27" s="1"/>
  <c r="U20" i="27"/>
  <c r="U21" i="27" s="1"/>
  <c r="AF20" i="27"/>
  <c r="AF21" i="27" s="1"/>
  <c r="AT20" i="27"/>
  <c r="AT21" i="27" s="1"/>
  <c r="V20" i="27"/>
  <c r="V21" i="27" s="1"/>
  <c r="AG20" i="27"/>
  <c r="AG21" i="27" s="1"/>
  <c r="BB8" i="27"/>
  <c r="W20" i="27"/>
  <c r="W21" i="27" s="1"/>
  <c r="AK20" i="27"/>
  <c r="AK21" i="27" s="1"/>
  <c r="X20" i="27"/>
  <c r="X21" i="27" s="1"/>
  <c r="AL20" i="27"/>
  <c r="AL21" i="27" s="1"/>
  <c r="Y20" i="27"/>
  <c r="Y21" i="27" s="1"/>
  <c r="AM20" i="27"/>
  <c r="AM21" i="27" s="1"/>
  <c r="W20" i="25"/>
  <c r="W21" i="25" s="1"/>
  <c r="AN20" i="25"/>
  <c r="AN21" i="25" s="1"/>
  <c r="X20" i="25"/>
  <c r="X21" i="25" s="1"/>
  <c r="AE20" i="25"/>
  <c r="AE21" i="25" s="1"/>
  <c r="AF20" i="25"/>
  <c r="AF21" i="25" s="1"/>
  <c r="AM20" i="25"/>
  <c r="AM21" i="25" s="1"/>
  <c r="AB20" i="25"/>
  <c r="AB21" i="25" s="1"/>
  <c r="AJ24" i="25"/>
  <c r="U20" i="25"/>
  <c r="U21" i="25" s="1"/>
  <c r="AC20" i="25"/>
  <c r="AC21" i="25" s="1"/>
  <c r="AS20" i="25"/>
  <c r="AS21" i="25" s="1"/>
  <c r="AC24" i="25"/>
  <c r="V20" i="25"/>
  <c r="V21" i="25" s="1"/>
  <c r="AD20" i="25"/>
  <c r="AD21" i="25" s="1"/>
  <c r="AL20" i="25"/>
  <c r="AL21" i="25" s="1"/>
  <c r="AT20" i="25"/>
  <c r="AT21" i="25" s="1"/>
  <c r="V24" i="25"/>
  <c r="AD24" i="25"/>
  <c r="AT24" i="25"/>
  <c r="AH27" i="25"/>
  <c r="AP27" i="25"/>
  <c r="AT30" i="25"/>
  <c r="AH39" i="25"/>
  <c r="AP39" i="25"/>
  <c r="AT42" i="25"/>
  <c r="Z45" i="25"/>
  <c r="AQ45" i="25"/>
  <c r="AQ70" i="25" s="1"/>
  <c r="AX47" i="25"/>
  <c r="AZ47" i="25" s="1"/>
  <c r="AA48" i="25"/>
  <c r="AR48" i="25"/>
  <c r="T63" i="25"/>
  <c r="AH63" i="25"/>
  <c r="W24" i="25"/>
  <c r="AM24" i="25"/>
  <c r="AA27" i="25"/>
  <c r="AI27" i="25"/>
  <c r="AI62" i="25" s="1"/>
  <c r="AQ27" i="25"/>
  <c r="AQ62" i="25" s="1"/>
  <c r="AM30" i="25"/>
  <c r="AA39" i="25"/>
  <c r="AA64" i="25" s="1"/>
  <c r="AI39" i="25"/>
  <c r="AM42" i="25"/>
  <c r="S45" i="25"/>
  <c r="AI45" i="25"/>
  <c r="S48" i="25"/>
  <c r="AJ48" i="25"/>
  <c r="AH62" i="25"/>
  <c r="AR62" i="25"/>
  <c r="X63" i="25"/>
  <c r="AJ63" i="25"/>
  <c r="AN48" i="25"/>
  <c r="X48" i="25"/>
  <c r="AR45" i="25"/>
  <c r="AJ45" i="25"/>
  <c r="AG20" i="25"/>
  <c r="AG21" i="25" s="1"/>
  <c r="Y24" i="25"/>
  <c r="AK27" i="25"/>
  <c r="Y30" i="25"/>
  <c r="Y62" i="25" s="1"/>
  <c r="AG30" i="25"/>
  <c r="AG62" i="25" s="1"/>
  <c r="U39" i="25"/>
  <c r="AX39" i="25" s="1"/>
  <c r="AS39" i="25"/>
  <c r="Y42" i="25"/>
  <c r="Y64" i="25" s="1"/>
  <c r="U45" i="25"/>
  <c r="AC45" i="25"/>
  <c r="AD48" i="25"/>
  <c r="AL48" i="25"/>
  <c r="AA62" i="25"/>
  <c r="AJ62" i="25"/>
  <c r="AT62" i="25"/>
  <c r="Z63" i="25"/>
  <c r="AP63" i="25"/>
  <c r="AO20" i="25"/>
  <c r="AO21" i="25" s="1"/>
  <c r="AO24" i="25"/>
  <c r="U27" i="25"/>
  <c r="AX27" i="25" s="1"/>
  <c r="Z20" i="25"/>
  <c r="Z21" i="25" s="1"/>
  <c r="AH24" i="25"/>
  <c r="AD27" i="25"/>
  <c r="Z30" i="25"/>
  <c r="Z62" i="25" s="1"/>
  <c r="AL39" i="25"/>
  <c r="V45" i="25"/>
  <c r="AD45" i="25"/>
  <c r="AM45" i="25"/>
  <c r="V48" i="25"/>
  <c r="AE48" i="25"/>
  <c r="AX53" i="25"/>
  <c r="AZ53" i="25" s="1"/>
  <c r="AB62" i="25"/>
  <c r="AK62" i="25"/>
  <c r="AW62" i="25"/>
  <c r="AA63" i="25"/>
  <c r="AO63" i="25"/>
  <c r="AG24" i="25"/>
  <c r="AC27" i="25"/>
  <c r="AS27" i="25"/>
  <c r="AS62" i="25" s="1"/>
  <c r="AH20" i="25"/>
  <c r="AH21" i="25" s="1"/>
  <c r="AP20" i="25"/>
  <c r="AP21" i="25" s="1"/>
  <c r="AS71" i="25"/>
  <c r="AK71" i="25"/>
  <c r="AC71" i="25"/>
  <c r="U71" i="25"/>
  <c r="AR70" i="25"/>
  <c r="AJ70" i="25"/>
  <c r="AB70" i="25"/>
  <c r="T70" i="25"/>
  <c r="AQ69" i="25"/>
  <c r="AI69" i="25"/>
  <c r="AA69" i="25"/>
  <c r="S69" i="25"/>
  <c r="AP68" i="25"/>
  <c r="AH68" i="25"/>
  <c r="AQ63" i="25"/>
  <c r="AI63" i="25"/>
  <c r="AR71" i="25"/>
  <c r="AJ71" i="25"/>
  <c r="AB71" i="25"/>
  <c r="T71" i="25"/>
  <c r="AI70" i="25"/>
  <c r="S70" i="25"/>
  <c r="AP69" i="25"/>
  <c r="AH69" i="25"/>
  <c r="Z69" i="25"/>
  <c r="AW68" i="25"/>
  <c r="AG68" i="25"/>
  <c r="Y68" i="25"/>
  <c r="AW64" i="25"/>
  <c r="AQ71" i="25"/>
  <c r="AI71" i="25"/>
  <c r="AA71" i="25"/>
  <c r="S71" i="25"/>
  <c r="AW69" i="25"/>
  <c r="AO69" i="25"/>
  <c r="AG69" i="25"/>
  <c r="Y69" i="25"/>
  <c r="AV68" i="25"/>
  <c r="AN68" i="25"/>
  <c r="AF68" i="25"/>
  <c r="AV64" i="25"/>
  <c r="AP71" i="25"/>
  <c r="AH71" i="25"/>
  <c r="Z71" i="25"/>
  <c r="AW70" i="25"/>
  <c r="AV69" i="25"/>
  <c r="AN69" i="25"/>
  <c r="AF69" i="25"/>
  <c r="X69" i="25"/>
  <c r="AU68" i="25"/>
  <c r="AM68" i="25"/>
  <c r="AU64" i="25"/>
  <c r="AM64" i="25"/>
  <c r="AV63" i="25"/>
  <c r="AN63" i="25"/>
  <c r="AW71" i="25"/>
  <c r="AO71" i="25"/>
  <c r="AG71" i="25"/>
  <c r="Y71" i="25"/>
  <c r="AV70" i="25"/>
  <c r="AU69" i="25"/>
  <c r="AM69" i="25"/>
  <c r="AE69" i="25"/>
  <c r="W69" i="25"/>
  <c r="AT68" i="25"/>
  <c r="AD68" i="25"/>
  <c r="AT64" i="25"/>
  <c r="AL64" i="25"/>
  <c r="AD64" i="25"/>
  <c r="V64" i="25"/>
  <c r="AU63" i="25"/>
  <c r="AM63" i="25"/>
  <c r="AE63" i="25"/>
  <c r="W63" i="25"/>
  <c r="AV62" i="25"/>
  <c r="AN62" i="25"/>
  <c r="AV71" i="25"/>
  <c r="AN71" i="25"/>
  <c r="AF71" i="25"/>
  <c r="X71" i="25"/>
  <c r="AU70" i="25"/>
  <c r="AM70" i="25"/>
  <c r="AT69" i="25"/>
  <c r="AL69" i="25"/>
  <c r="AD69" i="25"/>
  <c r="V69" i="25"/>
  <c r="AS68" i="25"/>
  <c r="AK68" i="25"/>
  <c r="AC68" i="25"/>
  <c r="U68" i="25"/>
  <c r="AS64" i="25"/>
  <c r="AK64" i="25"/>
  <c r="AC64" i="25"/>
  <c r="U64" i="25"/>
  <c r="AT63" i="25"/>
  <c r="AL63" i="25"/>
  <c r="AD63" i="25"/>
  <c r="V63" i="25"/>
  <c r="AU62" i="25"/>
  <c r="AM62" i="25"/>
  <c r="AU71" i="25"/>
  <c r="AM71" i="25"/>
  <c r="AE71" i="25"/>
  <c r="W71" i="25"/>
  <c r="AT70" i="25"/>
  <c r="AL70" i="25"/>
  <c r="AD70" i="25"/>
  <c r="V70" i="25"/>
  <c r="AS69" i="25"/>
  <c r="AK69" i="25"/>
  <c r="AC69" i="25"/>
  <c r="U69" i="25"/>
  <c r="AR68" i="25"/>
  <c r="AJ68" i="25"/>
  <c r="AB68" i="25"/>
  <c r="T68" i="25"/>
  <c r="AR64" i="25"/>
  <c r="AJ64" i="25"/>
  <c r="AB64" i="25"/>
  <c r="T64" i="25"/>
  <c r="AS63" i="25"/>
  <c r="AK63" i="25"/>
  <c r="AC63" i="25"/>
  <c r="U63" i="25"/>
  <c r="AT71" i="25"/>
  <c r="AL71" i="25"/>
  <c r="AD71" i="25"/>
  <c r="V71" i="25"/>
  <c r="AS70" i="25"/>
  <c r="AK70" i="25"/>
  <c r="AC70" i="25"/>
  <c r="U70" i="25"/>
  <c r="AR69" i="25"/>
  <c r="AJ69" i="25"/>
  <c r="AB69" i="25"/>
  <c r="T69" i="25"/>
  <c r="AQ68" i="25"/>
  <c r="AI68" i="25"/>
  <c r="AA68" i="25"/>
  <c r="AQ64" i="25"/>
  <c r="AI64" i="25"/>
  <c r="Z24" i="25"/>
  <c r="V27" i="25"/>
  <c r="V68" i="25" s="1"/>
  <c r="AL27" i="25"/>
  <c r="AL68" i="25" s="1"/>
  <c r="S20" i="25"/>
  <c r="S21" i="25" s="1"/>
  <c r="AA20" i="25"/>
  <c r="AA21" i="25" s="1"/>
  <c r="AI20" i="25"/>
  <c r="AI21" i="25" s="1"/>
  <c r="AQ20" i="25"/>
  <c r="AQ21" i="25" s="1"/>
  <c r="S24" i="25"/>
  <c r="AA24" i="25"/>
  <c r="AQ24" i="25"/>
  <c r="W27" i="25"/>
  <c r="W68" i="25" s="1"/>
  <c r="AE27" i="25"/>
  <c r="AE68" i="25" s="1"/>
  <c r="S30" i="25"/>
  <c r="AX30" i="25" s="1"/>
  <c r="AZ30" i="25" s="1"/>
  <c r="AE39" i="25"/>
  <c r="AE70" i="25" s="1"/>
  <c r="W45" i="25"/>
  <c r="W70" i="25" s="1"/>
  <c r="AN45" i="25"/>
  <c r="AN64" i="25" s="1"/>
  <c r="W48" i="25"/>
  <c r="AO48" i="25"/>
  <c r="T62" i="25"/>
  <c r="AC62" i="25"/>
  <c r="AL62" i="25"/>
  <c r="AB63" i="25"/>
  <c r="AW63" i="25"/>
  <c r="T20" i="25"/>
  <c r="T21" i="25" s="1"/>
  <c r="AJ20" i="25"/>
  <c r="AJ21" i="25" s="1"/>
  <c r="T24" i="25"/>
  <c r="AR24" i="25"/>
  <c r="X27" i="25"/>
  <c r="X68" i="25" s="1"/>
  <c r="X39" i="25"/>
  <c r="X64" i="25" s="1"/>
  <c r="AF45" i="25"/>
  <c r="AF64" i="25" s="1"/>
  <c r="AG48" i="25"/>
  <c r="U62" i="25"/>
  <c r="AD62" i="25"/>
  <c r="AO62" i="25"/>
  <c r="AF63" i="25"/>
  <c r="AX63" i="25"/>
  <c r="AZ63" i="25" s="1"/>
  <c r="Y20" i="25"/>
  <c r="Y21" i="25" s="1"/>
  <c r="AR20" i="25"/>
  <c r="AR21" i="25" s="1"/>
  <c r="BB8" i="25"/>
  <c r="AK24" i="25"/>
  <c r="AO27" i="25"/>
  <c r="AO68" i="25" s="1"/>
  <c r="AO39" i="25"/>
  <c r="AO70" i="25" s="1"/>
  <c r="Y45" i="25"/>
  <c r="Y70" i="25" s="1"/>
  <c r="AG45" i="25"/>
  <c r="AG64" i="25" s="1"/>
  <c r="AP45" i="25"/>
  <c r="AP64" i="25" s="1"/>
  <c r="Z48" i="25"/>
  <c r="Z70" i="25" s="1"/>
  <c r="AH48" i="25"/>
  <c r="AH64" i="25" s="1"/>
  <c r="AQ48" i="25"/>
  <c r="V62" i="25"/>
  <c r="AF62" i="25"/>
  <c r="AP62" i="25"/>
  <c r="S63" i="25"/>
  <c r="AG63" i="25"/>
  <c r="S64" i="25"/>
  <c r="X62" i="27"/>
  <c r="AF62" i="27"/>
  <c r="AN62" i="27"/>
  <c r="AV62" i="27"/>
  <c r="W63" i="27"/>
  <c r="AE63" i="27"/>
  <c r="AM63" i="27"/>
  <c r="AU63" i="27"/>
  <c r="V64" i="27"/>
  <c r="AD64" i="27"/>
  <c r="AL64" i="27"/>
  <c r="AT64" i="27"/>
  <c r="V68" i="27"/>
  <c r="AD68" i="27"/>
  <c r="AL68" i="27"/>
  <c r="AT68" i="27"/>
  <c r="W69" i="27"/>
  <c r="AE69" i="27"/>
  <c r="AM69" i="27"/>
  <c r="AU69" i="27"/>
  <c r="X70" i="27"/>
  <c r="AF70" i="27"/>
  <c r="Z20" i="27"/>
  <c r="Z21" i="27" s="1"/>
  <c r="AH20" i="27"/>
  <c r="AH21" i="27" s="1"/>
  <c r="AP20" i="27"/>
  <c r="AP21" i="27" s="1"/>
  <c r="AW71" i="27"/>
  <c r="AO71" i="27"/>
  <c r="AG71" i="27"/>
  <c r="Y71" i="27"/>
  <c r="AV70" i="27"/>
  <c r="AN70" i="27"/>
  <c r="AV71" i="27"/>
  <c r="AN71" i="27"/>
  <c r="AF71" i="27"/>
  <c r="X71" i="27"/>
  <c r="AU70" i="27"/>
  <c r="AM70" i="27"/>
  <c r="AU71" i="27"/>
  <c r="AM71" i="27"/>
  <c r="AE71" i="27"/>
  <c r="W71" i="27"/>
  <c r="AT70" i="27"/>
  <c r="AL70" i="27"/>
  <c r="AT71" i="27"/>
  <c r="AL71" i="27"/>
  <c r="AD71" i="27"/>
  <c r="AS71" i="27"/>
  <c r="AK71" i="27"/>
  <c r="AC71" i="27"/>
  <c r="U71" i="27"/>
  <c r="AR70" i="27"/>
  <c r="AR71" i="27"/>
  <c r="AJ71" i="27"/>
  <c r="AB71" i="27"/>
  <c r="T71" i="27"/>
  <c r="AQ70" i="27"/>
  <c r="AQ71" i="27"/>
  <c r="AI71" i="27"/>
  <c r="AA71" i="27"/>
  <c r="S71" i="27"/>
  <c r="AP70" i="27"/>
  <c r="AH70" i="27"/>
  <c r="AP71" i="27"/>
  <c r="AH71" i="27"/>
  <c r="Z71" i="27"/>
  <c r="Y62" i="27"/>
  <c r="AG62" i="27"/>
  <c r="AO62" i="27"/>
  <c r="AW62" i="27"/>
  <c r="X63" i="27"/>
  <c r="AF63" i="27"/>
  <c r="AN63" i="27"/>
  <c r="AV63" i="27"/>
  <c r="W64" i="27"/>
  <c r="AE64" i="27"/>
  <c r="AM64" i="27"/>
  <c r="AU64" i="27"/>
  <c r="W68" i="27"/>
  <c r="AE68" i="27"/>
  <c r="AM68" i="27"/>
  <c r="AU68" i="27"/>
  <c r="X69" i="27"/>
  <c r="AF69" i="27"/>
  <c r="AN69" i="27"/>
  <c r="AV69" i="27"/>
  <c r="Y70" i="27"/>
  <c r="AG70" i="27"/>
  <c r="S20" i="27"/>
  <c r="S21" i="27" s="1"/>
  <c r="AA20" i="27"/>
  <c r="AA21" i="27" s="1"/>
  <c r="AI20" i="27"/>
  <c r="AI21" i="27" s="1"/>
  <c r="AQ20" i="27"/>
  <c r="AQ21" i="27" s="1"/>
  <c r="Z62" i="27"/>
  <c r="AH62" i="27"/>
  <c r="AP62" i="27"/>
  <c r="AX62" i="27"/>
  <c r="AZ62" i="27" s="1"/>
  <c r="Y63" i="27"/>
  <c r="AG63" i="27"/>
  <c r="AO63" i="27"/>
  <c r="AW63" i="27"/>
  <c r="X64" i="27"/>
  <c r="AF64" i="27"/>
  <c r="AN64" i="27"/>
  <c r="AV64" i="27"/>
  <c r="X68" i="27"/>
  <c r="AF68" i="27"/>
  <c r="AN68" i="27"/>
  <c r="AV68" i="27"/>
  <c r="Y69" i="27"/>
  <c r="AG69" i="27"/>
  <c r="AO69" i="27"/>
  <c r="AW69" i="27"/>
  <c r="Z70" i="27"/>
  <c r="AI70" i="27"/>
  <c r="T20" i="27"/>
  <c r="T21" i="27" s="1"/>
  <c r="AB20" i="27"/>
  <c r="AB21" i="27" s="1"/>
  <c r="AJ20" i="27"/>
  <c r="AJ21" i="27" s="1"/>
  <c r="S62" i="27"/>
  <c r="AA62" i="27"/>
  <c r="AI62" i="27"/>
  <c r="AQ62" i="27"/>
  <c r="Z63" i="27"/>
  <c r="AH63" i="27"/>
  <c r="AP63" i="27"/>
  <c r="AX63" i="27"/>
  <c r="AZ63" i="27" s="1"/>
  <c r="Y64" i="27"/>
  <c r="AG64" i="27"/>
  <c r="AO64" i="27"/>
  <c r="AW64" i="27"/>
  <c r="Y68" i="27"/>
  <c r="AG68" i="27"/>
  <c r="AO68" i="27"/>
  <c r="AW68" i="27"/>
  <c r="Z69" i="27"/>
  <c r="AH69" i="27"/>
  <c r="AP69" i="27"/>
  <c r="S70" i="27"/>
  <c r="AA70" i="27"/>
  <c r="AJ70" i="27"/>
  <c r="T62" i="27"/>
  <c r="AB62" i="27"/>
  <c r="AJ62" i="27"/>
  <c r="AR62" i="27"/>
  <c r="S63" i="27"/>
  <c r="AA63" i="27"/>
  <c r="AI63" i="27"/>
  <c r="AQ63" i="27"/>
  <c r="Z64" i="27"/>
  <c r="AH64" i="27"/>
  <c r="AP64" i="27"/>
  <c r="AX64" i="27"/>
  <c r="AZ64" i="27" s="1"/>
  <c r="Z68" i="27"/>
  <c r="AH68" i="27"/>
  <c r="AP68" i="27"/>
  <c r="S69" i="27"/>
  <c r="AA69" i="27"/>
  <c r="AI69" i="27"/>
  <c r="AQ69" i="27"/>
  <c r="T70" i="27"/>
  <c r="AB70" i="27"/>
  <c r="AK70" i="27"/>
  <c r="U62" i="27"/>
  <c r="AC62" i="27"/>
  <c r="AK62" i="27"/>
  <c r="AS62" i="27"/>
  <c r="T63" i="27"/>
  <c r="AB63" i="27"/>
  <c r="AJ63" i="27"/>
  <c r="AR63" i="27"/>
  <c r="S64" i="27"/>
  <c r="AA64" i="27"/>
  <c r="AI64" i="27"/>
  <c r="AQ64" i="27"/>
  <c r="S68" i="27"/>
  <c r="AA68" i="27"/>
  <c r="AI68" i="27"/>
  <c r="AQ68" i="27"/>
  <c r="T69" i="27"/>
  <c r="AB69" i="27"/>
  <c r="AJ69" i="27"/>
  <c r="AR69" i="27"/>
  <c r="U70" i="27"/>
  <c r="AC70" i="27"/>
  <c r="AO70" i="27"/>
  <c r="AD62" i="27"/>
  <c r="AL62" i="27"/>
  <c r="AT62" i="27"/>
  <c r="U63" i="27"/>
  <c r="AC63" i="27"/>
  <c r="AK63" i="27"/>
  <c r="AS63" i="27"/>
  <c r="T64" i="27"/>
  <c r="AB64" i="27"/>
  <c r="AJ64" i="27"/>
  <c r="AR64" i="27"/>
  <c r="T68" i="27"/>
  <c r="AB68" i="27"/>
  <c r="AJ68" i="27"/>
  <c r="AR68" i="27"/>
  <c r="U69" i="27"/>
  <c r="AC69" i="27"/>
  <c r="AK69" i="27"/>
  <c r="AS69" i="27"/>
  <c r="V70" i="27"/>
  <c r="AD70" i="27"/>
  <c r="AS70" i="27"/>
  <c r="W62" i="27"/>
  <c r="AE62" i="27"/>
  <c r="AM62" i="27"/>
  <c r="AU62" i="27"/>
  <c r="V63" i="27"/>
  <c r="AD63" i="27"/>
  <c r="AL63" i="27"/>
  <c r="AT63" i="27"/>
  <c r="U64" i="27"/>
  <c r="AC64" i="27"/>
  <c r="AK64" i="27"/>
  <c r="AS64" i="27"/>
  <c r="U68" i="27"/>
  <c r="AC68" i="27"/>
  <c r="AK68" i="27"/>
  <c r="AS68" i="27"/>
  <c r="V69" i="27"/>
  <c r="AD69" i="27"/>
  <c r="AL69" i="27"/>
  <c r="AT69" i="27"/>
  <c r="W70" i="27"/>
  <c r="AE70" i="27"/>
  <c r="AW70" i="27"/>
  <c r="AS20" i="28"/>
  <c r="AS21" i="28" s="1"/>
  <c r="AM324" i="28"/>
  <c r="AT329" i="28"/>
  <c r="V20" i="28"/>
  <c r="V21" i="28" s="1"/>
  <c r="AD20" i="28"/>
  <c r="AD21" i="28" s="1"/>
  <c r="AL20" i="28"/>
  <c r="AL21" i="28" s="1"/>
  <c r="AT20" i="28"/>
  <c r="AT21" i="28" s="1"/>
  <c r="AX225" i="28"/>
  <c r="AZ225" i="28" s="1"/>
  <c r="AX228" i="28"/>
  <c r="AZ228" i="28" s="1"/>
  <c r="AX230" i="28"/>
  <c r="AZ230" i="28" s="1"/>
  <c r="AX249" i="28"/>
  <c r="AZ249" i="28" s="1"/>
  <c r="AX252" i="28"/>
  <c r="AZ252" i="28" s="1"/>
  <c r="AX258" i="28"/>
  <c r="AZ258" i="28" s="1"/>
  <c r="AX264" i="28"/>
  <c r="AZ264" i="28" s="1"/>
  <c r="AX266" i="28"/>
  <c r="AZ266" i="28" s="1"/>
  <c r="AX270" i="28"/>
  <c r="AZ270" i="28" s="1"/>
  <c r="AX272" i="28"/>
  <c r="AZ272" i="28" s="1"/>
  <c r="AX276" i="28"/>
  <c r="AZ276" i="28" s="1"/>
  <c r="AX278" i="28"/>
  <c r="AZ278" i="28" s="1"/>
  <c r="AX282" i="28"/>
  <c r="AZ282" i="28" s="1"/>
  <c r="AX291" i="28"/>
  <c r="AZ291" i="28" s="1"/>
  <c r="AX293" i="28"/>
  <c r="AZ293" i="28" s="1"/>
  <c r="AU324" i="28"/>
  <c r="W330" i="28"/>
  <c r="W20" i="28"/>
  <c r="W21" i="28" s="1"/>
  <c r="AE20" i="28"/>
  <c r="AE21" i="28" s="1"/>
  <c r="AM20" i="28"/>
  <c r="AM21" i="28" s="1"/>
  <c r="AX194" i="28"/>
  <c r="AZ194" i="28" s="1"/>
  <c r="AX207" i="28"/>
  <c r="AZ207" i="28" s="1"/>
  <c r="AX287" i="28"/>
  <c r="AZ287" i="28" s="1"/>
  <c r="X323" i="28"/>
  <c r="V325" i="28"/>
  <c r="AE330" i="28"/>
  <c r="X20" i="28"/>
  <c r="X21" i="28" s="1"/>
  <c r="AF20" i="28"/>
  <c r="AF21" i="28" s="1"/>
  <c r="AN20" i="28"/>
  <c r="AN21" i="28" s="1"/>
  <c r="AX212" i="28"/>
  <c r="AZ212" i="28" s="1"/>
  <c r="AX231" i="28"/>
  <c r="AZ231" i="28" s="1"/>
  <c r="AX234" i="28"/>
  <c r="AZ234" i="28" s="1"/>
  <c r="AX255" i="28"/>
  <c r="AZ255" i="28" s="1"/>
  <c r="AX261" i="28"/>
  <c r="AZ261" i="28" s="1"/>
  <c r="AX267" i="28"/>
  <c r="AZ267" i="28" s="1"/>
  <c r="AX273" i="28"/>
  <c r="AZ273" i="28" s="1"/>
  <c r="AX279" i="28"/>
  <c r="AZ279" i="28" s="1"/>
  <c r="AX318" i="28"/>
  <c r="AZ318" i="28" s="1"/>
  <c r="AF323" i="28"/>
  <c r="AD325" i="28"/>
  <c r="AM330" i="28"/>
  <c r="Y20" i="28"/>
  <c r="Y21" i="28" s="1"/>
  <c r="AG20" i="28"/>
  <c r="AG21" i="28" s="1"/>
  <c r="AO20" i="28"/>
  <c r="AO21" i="28" s="1"/>
  <c r="AX195" i="28"/>
  <c r="AZ195" i="28" s="1"/>
  <c r="AN323" i="28"/>
  <c r="AL325" i="28"/>
  <c r="Z20" i="28"/>
  <c r="Z21" i="28" s="1"/>
  <c r="AH20" i="28"/>
  <c r="AH21" i="28" s="1"/>
  <c r="AP20" i="28"/>
  <c r="AP21" i="28" s="1"/>
  <c r="AV332" i="28"/>
  <c r="AN332" i="28"/>
  <c r="AF332" i="28"/>
  <c r="X332" i="28"/>
  <c r="AU331" i="28"/>
  <c r="AM331" i="28"/>
  <c r="AE331" i="28"/>
  <c r="W331" i="28"/>
  <c r="AT330" i="28"/>
  <c r="AL330" i="28"/>
  <c r="AD330" i="28"/>
  <c r="V330" i="28"/>
  <c r="AS329" i="28"/>
  <c r="AK329" i="28"/>
  <c r="AC329" i="28"/>
  <c r="U329" i="28"/>
  <c r="AS325" i="28"/>
  <c r="AK325" i="28"/>
  <c r="AC325" i="28"/>
  <c r="U325" i="28"/>
  <c r="AT324" i="28"/>
  <c r="AL324" i="28"/>
  <c r="AD324" i="28"/>
  <c r="V324" i="28"/>
  <c r="AU323" i="28"/>
  <c r="AM323" i="28"/>
  <c r="AE323" i="28"/>
  <c r="W323" i="28"/>
  <c r="AU332" i="28"/>
  <c r="AM332" i="28"/>
  <c r="AE332" i="28"/>
  <c r="W332" i="28"/>
  <c r="AT331" i="28"/>
  <c r="AL331" i="28"/>
  <c r="AD331" i="28"/>
  <c r="V331" i="28"/>
  <c r="AS330" i="28"/>
  <c r="AK330" i="28"/>
  <c r="AC330" i="28"/>
  <c r="U330" i="28"/>
  <c r="AR329" i="28"/>
  <c r="AJ329" i="28"/>
  <c r="AB329" i="28"/>
  <c r="T329" i="28"/>
  <c r="AR325" i="28"/>
  <c r="AJ325" i="28"/>
  <c r="AB325" i="28"/>
  <c r="T325" i="28"/>
  <c r="AS324" i="28"/>
  <c r="AK324" i="28"/>
  <c r="AC324" i="28"/>
  <c r="U324" i="28"/>
  <c r="AT323" i="28"/>
  <c r="AL323" i="28"/>
  <c r="AD323" i="28"/>
  <c r="V323" i="28"/>
  <c r="AT332" i="28"/>
  <c r="AL332" i="28"/>
  <c r="AD332" i="28"/>
  <c r="V332" i="28"/>
  <c r="AS331" i="28"/>
  <c r="AK331" i="28"/>
  <c r="AC331" i="28"/>
  <c r="U331" i="28"/>
  <c r="AR330" i="28"/>
  <c r="AJ330" i="28"/>
  <c r="AB330" i="28"/>
  <c r="T330" i="28"/>
  <c r="AQ329" i="28"/>
  <c r="AI329" i="28"/>
  <c r="AA329" i="28"/>
  <c r="S329" i="28"/>
  <c r="AQ325" i="28"/>
  <c r="AI325" i="28"/>
  <c r="AA325" i="28"/>
  <c r="S325" i="28"/>
  <c r="AR324" i="28"/>
  <c r="AJ324" i="28"/>
  <c r="AB324" i="28"/>
  <c r="T324" i="28"/>
  <c r="AS323" i="28"/>
  <c r="AK323" i="28"/>
  <c r="AC323" i="28"/>
  <c r="U323" i="28"/>
  <c r="AS332" i="28"/>
  <c r="AK332" i="28"/>
  <c r="AC332" i="28"/>
  <c r="U332" i="28"/>
  <c r="AR331" i="28"/>
  <c r="AJ331" i="28"/>
  <c r="AB331" i="28"/>
  <c r="T331" i="28"/>
  <c r="AQ330" i="28"/>
  <c r="AI330" i="28"/>
  <c r="AA330" i="28"/>
  <c r="S330" i="28"/>
  <c r="AP329" i="28"/>
  <c r="AH329" i="28"/>
  <c r="Z329" i="28"/>
  <c r="AX325" i="28"/>
  <c r="AZ325" i="28" s="1"/>
  <c r="AP325" i="28"/>
  <c r="AH325" i="28"/>
  <c r="Z325" i="28"/>
  <c r="AQ324" i="28"/>
  <c r="AI324" i="28"/>
  <c r="AA324" i="28"/>
  <c r="S324" i="28"/>
  <c r="AR323" i="28"/>
  <c r="AJ323" i="28"/>
  <c r="AB323" i="28"/>
  <c r="T323" i="28"/>
  <c r="AR332" i="28"/>
  <c r="AJ332" i="28"/>
  <c r="AB332" i="28"/>
  <c r="T332" i="28"/>
  <c r="AQ331" i="28"/>
  <c r="AI331" i="28"/>
  <c r="AA331" i="28"/>
  <c r="S331" i="28"/>
  <c r="AP330" i="28"/>
  <c r="AH330" i="28"/>
  <c r="Z330" i="28"/>
  <c r="AW329" i="28"/>
  <c r="AO329" i="28"/>
  <c r="AG329" i="28"/>
  <c r="Y329" i="28"/>
  <c r="AW325" i="28"/>
  <c r="AO325" i="28"/>
  <c r="AG325" i="28"/>
  <c r="Y325" i="28"/>
  <c r="AX324" i="28"/>
  <c r="AZ324" i="28" s="1"/>
  <c r="AP324" i="28"/>
  <c r="AH324" i="28"/>
  <c r="Z324" i="28"/>
  <c r="AQ323" i="28"/>
  <c r="AI323" i="28"/>
  <c r="AA323" i="28"/>
  <c r="S323" i="28"/>
  <c r="AQ332" i="28"/>
  <c r="AI332" i="28"/>
  <c r="AA332" i="28"/>
  <c r="S332" i="28"/>
  <c r="AP331" i="28"/>
  <c r="AH331" i="28"/>
  <c r="Z331" i="28"/>
  <c r="AW330" i="28"/>
  <c r="AO330" i="28"/>
  <c r="AG330" i="28"/>
  <c r="Y330" i="28"/>
  <c r="AV329" i="28"/>
  <c r="AN329" i="28"/>
  <c r="AF329" i="28"/>
  <c r="X329" i="28"/>
  <c r="AV325" i="28"/>
  <c r="AN325" i="28"/>
  <c r="AF325" i="28"/>
  <c r="X325" i="28"/>
  <c r="AW324" i="28"/>
  <c r="AO324" i="28"/>
  <c r="AG324" i="28"/>
  <c r="Y324" i="28"/>
  <c r="AX323" i="28"/>
  <c r="AZ323" i="28" s="1"/>
  <c r="AP323" i="28"/>
  <c r="AH323" i="28"/>
  <c r="Z323" i="28"/>
  <c r="AP332" i="28"/>
  <c r="AH332" i="28"/>
  <c r="Z332" i="28"/>
  <c r="AW331" i="28"/>
  <c r="AO331" i="28"/>
  <c r="AG331" i="28"/>
  <c r="Y331" i="28"/>
  <c r="AV330" i="28"/>
  <c r="AN330" i="28"/>
  <c r="AF330" i="28"/>
  <c r="X330" i="28"/>
  <c r="AU329" i="28"/>
  <c r="AM329" i="28"/>
  <c r="AE329" i="28"/>
  <c r="W329" i="28"/>
  <c r="AU325" i="28"/>
  <c r="AM325" i="28"/>
  <c r="AE325" i="28"/>
  <c r="W325" i="28"/>
  <c r="AV324" i="28"/>
  <c r="AN324" i="28"/>
  <c r="AF324" i="28"/>
  <c r="X324" i="28"/>
  <c r="AW323" i="28"/>
  <c r="AO323" i="28"/>
  <c r="AG323" i="28"/>
  <c r="Y323" i="28"/>
  <c r="AW332" i="28"/>
  <c r="AO332" i="28"/>
  <c r="AG332" i="28"/>
  <c r="Y332" i="28"/>
  <c r="AV331" i="28"/>
  <c r="AN331" i="28"/>
  <c r="AF331" i="28"/>
  <c r="X331" i="28"/>
  <c r="AX188" i="28"/>
  <c r="AZ188" i="28" s="1"/>
  <c r="AX200" i="28"/>
  <c r="AZ200" i="28" s="1"/>
  <c r="AX213" i="28"/>
  <c r="AZ213" i="28" s="1"/>
  <c r="AX218" i="28"/>
  <c r="AZ218" i="28" s="1"/>
  <c r="AX237" i="28"/>
  <c r="AZ237" i="28" s="1"/>
  <c r="AX242" i="28"/>
  <c r="AZ242" i="28" s="1"/>
  <c r="AV323" i="28"/>
  <c r="AT325" i="28"/>
  <c r="V329" i="28"/>
  <c r="S20" i="28"/>
  <c r="S21" i="28" s="1"/>
  <c r="AA20" i="28"/>
  <c r="AA21" i="28" s="1"/>
  <c r="AI20" i="28"/>
  <c r="AI21" i="28" s="1"/>
  <c r="AQ20" i="28"/>
  <c r="AQ21" i="28" s="1"/>
  <c r="AX300" i="28"/>
  <c r="AZ300" i="28" s="1"/>
  <c r="AX309" i="28"/>
  <c r="AZ309" i="28" s="1"/>
  <c r="AX311" i="28"/>
  <c r="AZ311" i="28" s="1"/>
  <c r="W324" i="28"/>
  <c r="AD329" i="28"/>
  <c r="T20" i="28"/>
  <c r="T21" i="28" s="1"/>
  <c r="AB20" i="28"/>
  <c r="AB21" i="28" s="1"/>
  <c r="AJ20" i="28"/>
  <c r="AJ21" i="28" s="1"/>
  <c r="AX219" i="28"/>
  <c r="AZ219" i="28" s="1"/>
  <c r="AX222" i="28"/>
  <c r="AZ222" i="28" s="1"/>
  <c r="AX224" i="28"/>
  <c r="AZ224" i="28" s="1"/>
  <c r="AX243" i="28"/>
  <c r="AZ243" i="28" s="1"/>
  <c r="AX246" i="28"/>
  <c r="AZ246" i="28" s="1"/>
  <c r="AX248" i="28"/>
  <c r="AZ248" i="28" s="1"/>
  <c r="AX303" i="28"/>
  <c r="AZ303" i="28" s="1"/>
  <c r="AE324" i="28"/>
  <c r="AL329" i="28"/>
  <c r="AZ39" i="25" l="1"/>
  <c r="AZ27" i="25"/>
  <c r="AX62" i="25"/>
  <c r="AZ62" i="25" s="1"/>
  <c r="AF70" i="25"/>
  <c r="AH70" i="25"/>
  <c r="AO64" i="25"/>
  <c r="S62" i="25"/>
  <c r="S68" i="25"/>
  <c r="W62" i="25"/>
  <c r="AN70" i="25"/>
  <c r="W64" i="25"/>
  <c r="AP70" i="25"/>
  <c r="AE62" i="25"/>
  <c r="AE64" i="25"/>
  <c r="AA70" i="25"/>
  <c r="Z64" i="25"/>
  <c r="AX48" i="25"/>
  <c r="AZ48" i="25" s="1"/>
  <c r="X62" i="25"/>
  <c r="AX45" i="25"/>
  <c r="AZ45" i="25" s="1"/>
  <c r="AX42" i="25"/>
  <c r="AZ42" i="25" s="1"/>
  <c r="AG70" i="25"/>
  <c r="AX24" i="25"/>
  <c r="AZ24" i="25" s="1"/>
  <c r="X70" i="25"/>
  <c r="Z68" i="25"/>
  <c r="AX64" i="25" l="1"/>
  <c r="AZ64" i="25" s="1"/>
  <c r="A1" i="1" l="1"/>
  <c r="F14" i="20"/>
  <c r="G14" i="20" s="1"/>
  <c r="D14" i="20"/>
  <c r="F13" i="20"/>
  <c r="G13" i="20" s="1"/>
  <c r="D13" i="20"/>
  <c r="F12" i="20"/>
  <c r="G12" i="20" s="1"/>
  <c r="D12" i="20"/>
  <c r="F11" i="20"/>
  <c r="D11" i="20"/>
  <c r="G11" i="20" s="1"/>
  <c r="F10" i="20"/>
  <c r="G10" i="20" s="1"/>
  <c r="D10" i="20"/>
  <c r="F9" i="20"/>
  <c r="G9" i="20"/>
  <c r="D9" i="20"/>
  <c r="F8" i="20"/>
  <c r="G8" i="20" s="1"/>
  <c r="D8" i="20"/>
  <c r="F7" i="20"/>
  <c r="G7" i="20"/>
  <c r="D7" i="20"/>
  <c r="F6" i="20"/>
  <c r="G6" i="20" s="1"/>
  <c r="D6" i="20"/>
  <c r="F5" i="20"/>
  <c r="G5" i="20" s="1"/>
  <c r="D5" i="20"/>
  <c r="F4" i="20"/>
  <c r="G4" i="20" s="1"/>
  <c r="G15" i="20" s="1"/>
  <c r="D4" i="20"/>
  <c r="D15" i="20"/>
  <c r="F15" i="20"/>
</calcChain>
</file>

<file path=xl/sharedStrings.xml><?xml version="1.0" encoding="utf-8"?>
<sst xmlns="http://schemas.openxmlformats.org/spreadsheetml/2006/main" count="2718" uniqueCount="1046">
  <si>
    <t>排菌している（または疑われる）結核罹患利用者は、最低限、個室で対応しているか。</t>
    <rPh sb="10" eb="11">
      <t>ウタガ</t>
    </rPh>
    <rPh sb="17" eb="19">
      <t>リカン</t>
    </rPh>
    <rPh sb="19" eb="22">
      <t>リヨウシャ</t>
    </rPh>
    <rPh sb="24" eb="27">
      <t>サイテイゲン</t>
    </rPh>
    <phoneticPr fontId="10"/>
  </si>
  <si>
    <t>79</t>
    <phoneticPr fontId="10"/>
  </si>
  <si>
    <t>空気感染のおそれのある利用者の移送は極力制限し、必要に応じて利用者にサージカルマスクなど適切なマスクを着用させているか。</t>
    <rPh sb="11" eb="14">
      <t>リヨウシャ</t>
    </rPh>
    <rPh sb="30" eb="33">
      <t>リヨウシャ</t>
    </rPh>
    <phoneticPr fontId="10"/>
  </si>
  <si>
    <t>／</t>
    <phoneticPr fontId="17"/>
  </si>
  <si>
    <t>（ジフテリア菌・百日咳菌・インフルエンザ菌・溶血性レンサ球菌・マイコプラズマ</t>
    <phoneticPr fontId="10"/>
  </si>
  <si>
    <t>インフルエンザウイルス・ムンプスウイルス・風疹ウイルス・アデノウイルス　等）</t>
    <phoneticPr fontId="10"/>
  </si>
  <si>
    <t>80</t>
    <phoneticPr fontId="10"/>
  </si>
  <si>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10"/>
  </si>
  <si>
    <t>81</t>
    <phoneticPr fontId="10"/>
  </si>
  <si>
    <t>飛沫感染のおそれのある利用者に近づいて（１ｍ以内で）ケアする場合、サージカルマスクを着用しているか。</t>
    <rPh sb="11" eb="14">
      <t>リヨウシャ</t>
    </rPh>
    <phoneticPr fontId="10"/>
  </si>
  <si>
    <t>82</t>
    <phoneticPr fontId="10"/>
  </si>
  <si>
    <t>飛沫感染のおそれのある利用者の移送は極力制限し、必要に応じて利用者にマスクを着用させているか。</t>
    <rPh sb="11" eb="14">
      <t>リヨウシャ</t>
    </rPh>
    <rPh sb="30" eb="33">
      <t>リヨウシャ</t>
    </rPh>
    <phoneticPr fontId="10"/>
  </si>
  <si>
    <t>点検結果</t>
    <phoneticPr fontId="16"/>
  </si>
  <si>
    <t>■接触感染予防策</t>
    <phoneticPr fontId="10"/>
  </si>
  <si>
    <t>（病原性大腸菌・ＭＲＳＡ・緑膿菌・セラチア菌・疥癬・赤痢菌・VRE等）</t>
    <phoneticPr fontId="10"/>
  </si>
  <si>
    <t>83</t>
    <phoneticPr fontId="10"/>
  </si>
  <si>
    <t>接触感染のおそれのある利用者の手が日常的に触れる部位（ベッド柵・テーブル・ドアノブ・手すり等）は、消毒用アルコール等で清拭しているか。</t>
    <rPh sb="11" eb="14">
      <t>リヨウシャ</t>
    </rPh>
    <rPh sb="57" eb="58">
      <t>トウ</t>
    </rPh>
    <phoneticPr fontId="10"/>
  </si>
  <si>
    <t>84</t>
    <phoneticPr fontId="10"/>
  </si>
  <si>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10"/>
  </si>
  <si>
    <t>85</t>
    <phoneticPr fontId="10"/>
  </si>
  <si>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10"/>
  </si>
  <si>
    <t>86</t>
    <phoneticPr fontId="10"/>
  </si>
  <si>
    <t>感染した利用者の入浴は最後に行っているか。</t>
    <rPh sb="0" eb="2">
      <t>カンセン</t>
    </rPh>
    <rPh sb="4" eb="7">
      <t>リヨウシャ</t>
    </rPh>
    <rPh sb="8" eb="10">
      <t>ニュウヨク</t>
    </rPh>
    <rPh sb="11" eb="13">
      <t>サイゴ</t>
    </rPh>
    <rPh sb="14" eb="15">
      <t>オコナ</t>
    </rPh>
    <phoneticPr fontId="10"/>
  </si>
  <si>
    <t>87</t>
    <phoneticPr fontId="10"/>
  </si>
  <si>
    <t>浴槽使用後は通常の洗剤で洗浄し、その後、熱湯、次亜塩素酸ナトリウムで浴槽・浴室の床を十分に洗い流しているか。</t>
    <rPh sb="23" eb="28">
      <t>ジアエンソサン</t>
    </rPh>
    <phoneticPr fontId="10"/>
  </si>
  <si>
    <t>88</t>
    <phoneticPr fontId="10"/>
  </si>
  <si>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</si>
  <si>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10"/>
  </si>
  <si>
    <t>／</t>
    <phoneticPr fontId="17"/>
  </si>
  <si>
    <t>89</t>
    <phoneticPr fontId="10"/>
  </si>
  <si>
    <t>90</t>
    <phoneticPr fontId="10"/>
  </si>
  <si>
    <t>91</t>
    <phoneticPr fontId="10"/>
  </si>
  <si>
    <t>針刺し事故発生時の対応マニュアルはあるか。</t>
    <rPh sb="0" eb="2">
      <t>ハリサ</t>
    </rPh>
    <rPh sb="3" eb="5">
      <t>ジコ</t>
    </rPh>
    <rPh sb="5" eb="8">
      <t>ハッセイジ</t>
    </rPh>
    <rPh sb="9" eb="11">
      <t>タイオウ</t>
    </rPh>
    <phoneticPr fontId="10"/>
  </si>
  <si>
    <t>92</t>
    <phoneticPr fontId="10"/>
  </si>
  <si>
    <t>93</t>
    <phoneticPr fontId="10"/>
  </si>
  <si>
    <t>94</t>
    <phoneticPr fontId="10"/>
  </si>
  <si>
    <t>95</t>
    <phoneticPr fontId="10"/>
  </si>
  <si>
    <t>スタッフには必要に応じてB型肝炎等のワクチン接種の機会が提供されているか。</t>
    <rPh sb="6" eb="8">
      <t>ヒツヨウ</t>
    </rPh>
    <rPh sb="9" eb="10">
      <t>オウ</t>
    </rPh>
    <phoneticPr fontId="10"/>
  </si>
  <si>
    <t>・医療法第15条・20条</t>
    <phoneticPr fontId="10"/>
  </si>
  <si>
    <t>・医療施設における院内感染の防止について（医政指発第0201004号・平成17.2.1）</t>
    <rPh sb="21" eb="22">
      <t>イ</t>
    </rPh>
    <rPh sb="22" eb="23">
      <t>セイ</t>
    </rPh>
    <rPh sb="24" eb="25">
      <t>ハツ</t>
    </rPh>
    <phoneticPr fontId="10"/>
  </si>
  <si>
    <t>・基本診療料の施設基準等及びその届出に関する手続きの取り扱いについて（保医発0306002 平成18.3.6）</t>
    <phoneticPr fontId="10"/>
  </si>
  <si>
    <t>・結核院内（施設内）感染予防の手引き（厚生省・平成11年）</t>
    <phoneticPr fontId="10"/>
  </si>
  <si>
    <r>
      <t>・透析医療における標準的な透析操作と院内感染予防に関するマニュアル</t>
    </r>
    <r>
      <rPr>
        <sz val="9"/>
        <rFont val="ＭＳ Ｐ明朝"/>
        <family val="1"/>
        <charset val="128"/>
      </rPr>
      <t>（厚生科学特別研究・平成11年度報告書）</t>
    </r>
    <phoneticPr fontId="10"/>
  </si>
  <si>
    <t>・院内感染防止対策点検項目（大阪府健康福祉部医務・福祉指導室医療対策課）</t>
    <phoneticPr fontId="10"/>
  </si>
  <si>
    <t>・院内感染対策相談窓口　質疑応答集　（平成11年度・社団法人日本感染症学会）</t>
    <phoneticPr fontId="10"/>
  </si>
  <si>
    <t>・東京都感染症マニュアル　平成１２年発行</t>
    <phoneticPr fontId="10"/>
  </si>
  <si>
    <t>・エビデンスに基づいた感染制御（小林　寛伊・吉倉　廣・荒川　宜親　編、メヂカルフレンド社　発行）</t>
    <phoneticPr fontId="10"/>
  </si>
  <si>
    <t>・ユニバーサルプレコーション実践マニュアル（「医療の安全に関する研究会」安全教育分科会　編・南江堂　発行）</t>
    <phoneticPr fontId="10"/>
  </si>
  <si>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10"/>
  </si>
  <si>
    <t>・みんなではじめる感染予防　全日本民医連感染制御ガイドライン2001年版
　（全日本民医連医療活動部院内感染対策プロジェクト編集）</t>
    <phoneticPr fontId="10"/>
  </si>
  <si>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10"/>
  </si>
  <si>
    <t>事業所番号（指定事業所番号を記入してください)</t>
  </si>
  <si>
    <t>1.</t>
  </si>
  <si>
    <t>①</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</si>
  <si>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</si>
  <si>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</si>
  <si>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</si>
  <si>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</si>
  <si>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</si>
  <si>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</si>
  <si>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</si>
  <si>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</si>
  <si>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</si>
  <si>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</si>
  <si>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</si>
  <si>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</si>
  <si>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</si>
  <si>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</si>
  <si>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</si>
  <si>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</si>
  <si>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</si>
  <si>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</si>
  <si>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</si>
  <si>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</si>
  <si>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</si>
  <si>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</si>
  <si>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</si>
  <si>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</si>
  <si>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</si>
  <si>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</si>
  <si>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</si>
  <si>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２単位</t>
    <rPh sb="0" eb="3">
      <t>２タンイ</t>
    </rPh>
    <phoneticPr fontId="2"/>
  </si>
  <si>
    <t>３単位</t>
    <rPh sb="0" eb="3">
      <t>３タンイ</t>
    </rPh>
    <phoneticPr fontId="2"/>
  </si>
  <si>
    <t>職員配置状況(単位：人）</t>
    <phoneticPr fontId="2"/>
  </si>
  <si>
    <t>職種・員数</t>
    <rPh sb="0" eb="2">
      <t>ショクシュ</t>
    </rPh>
    <rPh sb="3" eb="5">
      <t>インスウ</t>
    </rPh>
    <phoneticPr fontId="2"/>
  </si>
  <si>
    <t>管理者</t>
  </si>
  <si>
    <t>その他</t>
    <rPh sb="0" eb="3">
      <t>ソノタ</t>
    </rPh>
    <phoneticPr fontId="2"/>
  </si>
  <si>
    <t>基準数</t>
  </si>
  <si>
    <t>専従・兼務の別</t>
    <rPh sb="0" eb="2">
      <t>センジュウ</t>
    </rPh>
    <rPh sb="3" eb="5">
      <t>ケンム</t>
    </rPh>
    <rPh sb="6" eb="7">
      <t>ベツ</t>
    </rPh>
    <phoneticPr fontId="2"/>
  </si>
  <si>
    <t>現員</t>
    <rPh sb="0" eb="2">
      <t>ゲンイン</t>
    </rPh>
    <phoneticPr fontId="2"/>
  </si>
  <si>
    <t>差引過△不足</t>
  </si>
  <si>
    <t>＊</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</si>
  <si>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</si>
  <si>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</si>
  <si>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</si>
  <si>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</si>
  <si>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2.</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</si>
  <si>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</si>
  <si>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</si>
  <si>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</si>
  <si>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</si>
  <si>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</si>
  <si>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</si>
  <si>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</si>
  <si>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</si>
  <si>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</si>
  <si>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</si>
  <si>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</si>
  <si>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</si>
  <si>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</si>
  <si>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</si>
  <si>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</si>
  <si>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</si>
  <si>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</si>
  <si>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</si>
  <si>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</si>
  <si>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</si>
  <si>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</si>
  <si>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</si>
  <si>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</si>
  <si>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</si>
  <si>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</si>
  <si>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</si>
  <si>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</si>
  <si>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</si>
  <si>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</si>
  <si>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</si>
  <si>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</si>
  <si>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</si>
  <si>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</si>
  <si>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</si>
  <si>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</si>
  <si>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</si>
  <si>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</si>
  <si>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記録の有無</t>
    <rPh sb="0" eb="2">
      <t>キロク</t>
    </rPh>
    <rPh sb="3" eb="5">
      <t>ウム</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</si>
  <si>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</si>
  <si>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</si>
  <si>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</si>
  <si>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</si>
  <si>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</si>
  <si>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</si>
  <si>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</si>
  <si>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</si>
  <si>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</si>
  <si>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</si>
  <si>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</si>
  <si>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</si>
  <si>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</si>
  <si>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</si>
  <si>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</si>
  <si>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</si>
  <si>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</si>
  <si>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</si>
  <si>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</si>
  <si>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</si>
  <si>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</si>
  <si>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</si>
  <si>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</si>
  <si>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</si>
  <si>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</si>
  <si>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
  </si>
  <si>
    <t>職種</t>
    <rPh sb="0" eb="2">
      <t>ショクシュ</t>
    </rPh>
    <phoneticPr fontId="2"/>
  </si>
  <si>
    <t>人数</t>
    <rPh sb="0" eb="2">
      <t>ニンズウ</t>
    </rPh>
    <phoneticPr fontId="2"/>
  </si>
  <si>
    <t>例：看護職員1人</t>
    <rPh sb="0" eb="1">
      <t>レイ</t>
    </rPh>
    <rPh sb="2" eb="4">
      <t>カンゴ</t>
    </rPh>
    <rPh sb="4" eb="6">
      <t>ショクイン</t>
    </rPh>
    <rPh sb="6" eb="7">
      <t>１メイ</t>
    </rPh>
    <rPh sb="7" eb="8">
      <t>ヒト</t>
    </rPh>
    <phoneticPr fontId="2"/>
  </si>
  <si>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</si>
  <si>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</si>
  <si>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</si>
  <si>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</si>
  <si>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</si>
  <si>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</si>
  <si>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</si>
  <si>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</si>
  <si>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</si>
  <si>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</si>
  <si>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</si>
  <si>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</si>
  <si>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</si>
  <si>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</si>
  <si>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</si>
  <si>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</si>
  <si>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</si>
  <si>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</si>
  <si>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</si>
  <si>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</si>
  <si>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</si>
  <si>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</si>
  <si>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</si>
  <si>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</si>
  <si>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</si>
  <si>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</si>
  <si>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</si>
  <si>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</si>
  <si>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</si>
  <si>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</si>
  <si>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</si>
  <si>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</si>
  <si>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</si>
  <si>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</si>
  <si>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</si>
  <si>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</si>
  <si>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10"/>
  </si>
  <si>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</si>
  <si>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</si>
  <si>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10"/>
  </si>
  <si>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</si>
  <si>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10"/>
  </si>
  <si>
    <t>点検結果</t>
    <phoneticPr fontId="16"/>
  </si>
  <si>
    <t>■感染対策委員会について</t>
    <phoneticPr fontId="10"/>
  </si>
  <si>
    <t>／</t>
    <phoneticPr fontId="17"/>
  </si>
  <si>
    <t>☆</t>
    <phoneticPr fontId="10"/>
  </si>
  <si>
    <t>感染対策委員会を設置しているか。</t>
    <phoneticPr fontId="10"/>
  </si>
  <si>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10"/>
  </si>
  <si>
    <t>☆</t>
    <phoneticPr fontId="10"/>
  </si>
  <si>
    <t>委員会を月1回程度、定期的に開催しているか。（年　　　回開催）</t>
    <rPh sb="23" eb="24">
      <t>ネン</t>
    </rPh>
    <rPh sb="27" eb="28">
      <t>カイ</t>
    </rPh>
    <rPh sb="28" eb="30">
      <t>カイサイ</t>
    </rPh>
    <phoneticPr fontId="10"/>
  </si>
  <si>
    <t>４</t>
    <phoneticPr fontId="10"/>
  </si>
  <si>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10"/>
  </si>
  <si>
    <t>☆</t>
    <phoneticPr fontId="10"/>
  </si>
  <si>
    <t>委員会の議事録を作成し保管しているか。また従業者に周知しているか。</t>
    <rPh sb="0" eb="3">
      <t>イインカイ</t>
    </rPh>
    <rPh sb="21" eb="24">
      <t>ジュウギョウシャ</t>
    </rPh>
    <rPh sb="25" eb="27">
      <t>シュウチ</t>
    </rPh>
    <phoneticPr fontId="10"/>
  </si>
  <si>
    <t>6</t>
    <phoneticPr fontId="10"/>
  </si>
  <si>
    <t>☆</t>
    <phoneticPr fontId="10"/>
  </si>
  <si>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10"/>
  </si>
  <si>
    <t>7</t>
    <phoneticPr fontId="10"/>
  </si>
  <si>
    <t>☆</t>
    <phoneticPr fontId="10"/>
  </si>
  <si>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10"/>
  </si>
  <si>
    <t>8</t>
    <phoneticPr fontId="10"/>
  </si>
  <si>
    <t>委員会等が各ユニットを巡回し、マニュアルに沿って対策がなされているか管理・確認しているか。</t>
    <rPh sb="3" eb="4">
      <t>トウ</t>
    </rPh>
    <rPh sb="5" eb="6">
      <t>カク</t>
    </rPh>
    <rPh sb="21" eb="22">
      <t>ソ</t>
    </rPh>
    <phoneticPr fontId="10"/>
  </si>
  <si>
    <t>9</t>
    <phoneticPr fontId="10"/>
  </si>
  <si>
    <t>☆</t>
    <phoneticPr fontId="10"/>
  </si>
  <si>
    <t>従業者に対して、感染症対策に関する教育・研修会が定期的かつ計画的に行われているか。</t>
    <rPh sb="0" eb="3">
      <t>ジュウギョウシャ</t>
    </rPh>
    <rPh sb="29" eb="32">
      <t>ケイカクテキ</t>
    </rPh>
    <phoneticPr fontId="10"/>
  </si>
  <si>
    <t>■標準予防策（全利用者共通）</t>
    <rPh sb="7" eb="8">
      <t>ゼン</t>
    </rPh>
    <rPh sb="8" eb="11">
      <t>リヨウシャ</t>
    </rPh>
    <rPh sb="11" eb="13">
      <t>キョウツウ</t>
    </rPh>
    <phoneticPr fontId="10"/>
  </si>
  <si>
    <t>／</t>
    <phoneticPr fontId="17"/>
  </si>
  <si>
    <t>10</t>
    <phoneticPr fontId="10"/>
  </si>
  <si>
    <t>☆</t>
    <phoneticPr fontId="10"/>
  </si>
  <si>
    <t>適切な手洗い方法を職員に周知徹底しているか。
また、実際に手洗いを観察しあって、適切な手洗いができているか確認しているか。</t>
    <rPh sb="6" eb="8">
      <t>ホウホウ</t>
    </rPh>
    <phoneticPr fontId="10"/>
  </si>
  <si>
    <t>11</t>
    <phoneticPr fontId="10"/>
  </si>
  <si>
    <t>☆</t>
    <phoneticPr fontId="10"/>
  </si>
  <si>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10"/>
  </si>
  <si>
    <t>12</t>
    <phoneticPr fontId="10"/>
  </si>
  <si>
    <t>☆</t>
    <phoneticPr fontId="10"/>
  </si>
  <si>
    <t>13</t>
    <phoneticPr fontId="10"/>
  </si>
  <si>
    <t>同一利用者でも、感染性のものに接触したら、その都度手洗いをしているか。</t>
    <rPh sb="2" eb="5">
      <t>リヨウシャ</t>
    </rPh>
    <rPh sb="23" eb="25">
      <t>ツド</t>
    </rPh>
    <phoneticPr fontId="10"/>
  </si>
  <si>
    <t>14</t>
    <phoneticPr fontId="10"/>
  </si>
  <si>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10"/>
  </si>
  <si>
    <t>15</t>
    <phoneticPr fontId="10"/>
  </si>
  <si>
    <t>☆</t>
    <phoneticPr fontId="10"/>
  </si>
  <si>
    <t>16</t>
    <phoneticPr fontId="10"/>
  </si>
  <si>
    <t>手洗い時は、液体石けんを使用しているか。
（①液体石けんの継ぎ足し使用はしていないか、②固形石けんを使用する場合は、乾燥させるなど細菌が増殖しないように厳重に管理しているか。）</t>
    <phoneticPr fontId="10"/>
  </si>
  <si>
    <t>点検結果</t>
    <phoneticPr fontId="16"/>
  </si>
  <si>
    <t>17</t>
    <phoneticPr fontId="10"/>
  </si>
  <si>
    <t>18</t>
    <phoneticPr fontId="10"/>
  </si>
  <si>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10"/>
  </si>
  <si>
    <t>19</t>
    <phoneticPr fontId="10"/>
  </si>
  <si>
    <t>☆</t>
    <phoneticPr fontId="10"/>
  </si>
  <si>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10"/>
  </si>
  <si>
    <t>20</t>
    <phoneticPr fontId="10"/>
  </si>
  <si>
    <t>手指消毒剤を使用する前に、①有機物で手が汚染されていないか、②手が十分乾燥しているかを確認して適切に使用しているか。</t>
    <rPh sb="0" eb="1">
      <t>テ</t>
    </rPh>
    <phoneticPr fontId="10"/>
  </si>
  <si>
    <t>21</t>
    <phoneticPr fontId="10"/>
  </si>
  <si>
    <t>☆</t>
    <phoneticPr fontId="10"/>
  </si>
  <si>
    <t>手指消毒剤には、その使用開始日を明記する等、適切な管理を行っているか。</t>
    <rPh sb="20" eb="21">
      <t>トウ</t>
    </rPh>
    <rPh sb="28" eb="29">
      <t>オコナ</t>
    </rPh>
    <phoneticPr fontId="10"/>
  </si>
  <si>
    <t>22</t>
    <phoneticPr fontId="10"/>
  </si>
  <si>
    <t>業務中は、自分の顔や髪の毛をさわらないようにしているか。</t>
    <phoneticPr fontId="10"/>
  </si>
  <si>
    <t>／</t>
    <phoneticPr fontId="17"/>
  </si>
  <si>
    <t>23</t>
    <phoneticPr fontId="10"/>
  </si>
  <si>
    <t>血液、体液、排泄物等に触れるときは、その度に手袋を着用・交換しているか。</t>
    <phoneticPr fontId="10"/>
  </si>
  <si>
    <t>24</t>
    <phoneticPr fontId="10"/>
  </si>
  <si>
    <t>使用済み手袋は、周囲環境等を汚染しないように注意深く処理しているか。</t>
    <phoneticPr fontId="10"/>
  </si>
  <si>
    <t>25</t>
    <phoneticPr fontId="10"/>
  </si>
  <si>
    <t>26</t>
    <phoneticPr fontId="10"/>
  </si>
  <si>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10"/>
  </si>
  <si>
    <t>27</t>
    <phoneticPr fontId="10"/>
  </si>
  <si>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10"/>
  </si>
  <si>
    <t>28</t>
    <phoneticPr fontId="10"/>
  </si>
  <si>
    <t>29</t>
    <phoneticPr fontId="10"/>
  </si>
  <si>
    <t>エプロン等は適宜交換し、清潔に保つよう心がけているか。</t>
    <rPh sb="4" eb="5">
      <t>トウ</t>
    </rPh>
    <phoneticPr fontId="10"/>
  </si>
  <si>
    <t>30</t>
    <phoneticPr fontId="10"/>
  </si>
  <si>
    <t>血液・体液・排出物など感染のおそれがあるものの飛散で目・鼻・口等の汚染が予測される時は、マスク等をしているか。</t>
    <rPh sb="47" eb="48">
      <t>トウ</t>
    </rPh>
    <phoneticPr fontId="10"/>
  </si>
  <si>
    <t>31</t>
    <phoneticPr fontId="10"/>
  </si>
  <si>
    <t>従業者は、咳の出るときはマスクを着用しているか。</t>
    <rPh sb="0" eb="3">
      <t>ジュウギョウシャ</t>
    </rPh>
    <phoneticPr fontId="10"/>
  </si>
  <si>
    <t>・器具等の扱いについて</t>
    <phoneticPr fontId="10"/>
  </si>
  <si>
    <t>／</t>
    <phoneticPr fontId="17"/>
  </si>
  <si>
    <t>32</t>
    <phoneticPr fontId="10"/>
  </si>
  <si>
    <t>医療器具は、利用者毎に滅菌したものか使い捨て製品を使用しているか。</t>
    <rPh sb="6" eb="9">
      <t>リヨウシャ</t>
    </rPh>
    <phoneticPr fontId="10"/>
  </si>
  <si>
    <t>33</t>
    <phoneticPr fontId="10"/>
  </si>
  <si>
    <t>☆</t>
    <phoneticPr fontId="10"/>
  </si>
  <si>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10"/>
  </si>
  <si>
    <t>34</t>
    <phoneticPr fontId="10"/>
  </si>
  <si>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10"/>
  </si>
  <si>
    <t>35</t>
    <phoneticPr fontId="10"/>
  </si>
  <si>
    <t>定期的に滅菌期限を確認するなど、医療器具が清潔であることを確認できる体制をとっているか。（特に救急カート内の器具）</t>
    <rPh sb="34" eb="36">
      <t>タイセイ</t>
    </rPh>
    <phoneticPr fontId="10"/>
  </si>
  <si>
    <t>36</t>
    <phoneticPr fontId="10"/>
  </si>
  <si>
    <t>37</t>
    <phoneticPr fontId="10"/>
  </si>
  <si>
    <t>酒精綿は単包式のものを使用しているか。（作り置きしていないか。）</t>
    <rPh sb="4" eb="5">
      <t>タン</t>
    </rPh>
    <rPh sb="5" eb="6">
      <t>ホウ</t>
    </rPh>
    <rPh sb="6" eb="7">
      <t>シキ</t>
    </rPh>
    <rPh sb="11" eb="13">
      <t>シヨウ</t>
    </rPh>
    <rPh sb="20" eb="21">
      <t>ツク</t>
    </rPh>
    <rPh sb="22" eb="23">
      <t>オ</t>
    </rPh>
    <phoneticPr fontId="10"/>
  </si>
  <si>
    <t>38</t>
    <phoneticPr fontId="10"/>
  </si>
  <si>
    <t>39</t>
    <phoneticPr fontId="10"/>
  </si>
  <si>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</si>
  <si>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</si>
  <si>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</si>
  <si>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3.</t>
    <phoneticPr fontId="2"/>
  </si>
  <si>
    <t>３．各種加算等自己点検シート</t>
    <rPh sb="2" eb="4">
      <t>カクシュ</t>
    </rPh>
    <rPh sb="4" eb="6">
      <t>カサン</t>
    </rPh>
    <rPh sb="6" eb="7">
      <t>トウ</t>
    </rPh>
    <rPh sb="7" eb="9">
      <t>ジコ</t>
    </rPh>
    <rPh sb="9" eb="11">
      <t>テンケン</t>
    </rPh>
    <phoneticPr fontId="6"/>
  </si>
  <si>
    <t>栄養改善加算</t>
    <rPh sb="0" eb="2">
      <t>エイヨウ</t>
    </rPh>
    <rPh sb="2" eb="4">
      <t>カイゼン</t>
    </rPh>
    <rPh sb="4" eb="6">
      <t>カサン</t>
    </rPh>
    <phoneticPr fontId="6"/>
  </si>
  <si>
    <t>（</t>
    <phoneticPr fontId="2"/>
  </si>
  <si>
    <t>）</t>
    <phoneticPr fontId="2"/>
  </si>
  <si>
    <t>若年性認知症利用者受入加算</t>
    <rPh sb="0" eb="2">
      <t>ジャクネン</t>
    </rPh>
    <rPh sb="2" eb="3">
      <t>セイ</t>
    </rPh>
    <rPh sb="3" eb="6">
      <t>ニンチショウ</t>
    </rPh>
    <rPh sb="6" eb="9">
      <t>リヨウシャ</t>
    </rPh>
    <rPh sb="9" eb="11">
      <t>ウケイレ</t>
    </rPh>
    <rPh sb="11" eb="13">
      <t>カサン</t>
    </rPh>
    <phoneticPr fontId="6"/>
  </si>
  <si>
    <t>実施</t>
    <rPh sb="0" eb="2">
      <t>ジッシ</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</si>
  <si>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</si>
  <si>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</si>
  <si>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</si>
  <si>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配置</t>
    <rPh sb="0" eb="2">
      <t>ハイチ</t>
    </rPh>
    <phoneticPr fontId="6"/>
  </si>
  <si>
    <t>該当</t>
    <rPh sb="0" eb="2">
      <t>ガイトウ</t>
    </rPh>
    <phoneticPr fontId="6"/>
  </si>
  <si>
    <t>３月ごとに実施</t>
    <rPh sb="1" eb="2">
      <t>ツキ</t>
    </rPh>
    <rPh sb="5" eb="7">
      <t>ジッシ</t>
    </rPh>
    <phoneticPr fontId="6"/>
  </si>
  <si>
    <t>定員、人員基準に適合</t>
    <rPh sb="0" eb="2">
      <t>テイイン</t>
    </rPh>
    <rPh sb="3" eb="5">
      <t>ジンイン</t>
    </rPh>
    <rPh sb="5" eb="7">
      <t>キジュン</t>
    </rPh>
    <rPh sb="8" eb="10">
      <t>テキゴウ</t>
    </rPh>
    <phoneticPr fontId="6"/>
  </si>
  <si>
    <t>月の算定回数</t>
    <rPh sb="0" eb="1">
      <t>ツキ</t>
    </rPh>
    <rPh sb="2" eb="4">
      <t>サンテイ</t>
    </rPh>
    <rPh sb="4" eb="6">
      <t>カイスウ</t>
    </rPh>
    <phoneticPr fontId="6"/>
  </si>
  <si>
    <t>２回以下</t>
    <rPh sb="1" eb="2">
      <t>カイ</t>
    </rPh>
    <rPh sb="2" eb="4">
      <t>イカ</t>
    </rPh>
    <phoneticPr fontId="6"/>
  </si>
  <si>
    <t>同一建物減算</t>
    <rPh sb="0" eb="2">
      <t>ドウイツ</t>
    </rPh>
    <rPh sb="2" eb="4">
      <t>タテモノ</t>
    </rPh>
    <rPh sb="4" eb="6">
      <t>ゲンサン</t>
    </rPh>
    <phoneticPr fontId="6"/>
  </si>
  <si>
    <t>点滴の調製は、清潔管理された点滴調製台で無菌操作に注意しているか。</t>
    <rPh sb="4" eb="5">
      <t>セイ</t>
    </rPh>
    <rPh sb="17" eb="18">
      <t>セイ</t>
    </rPh>
    <rPh sb="18" eb="19">
      <t>ダイ</t>
    </rPh>
    <phoneticPr fontId="10"/>
  </si>
  <si>
    <t>40</t>
    <phoneticPr fontId="10"/>
  </si>
  <si>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10"/>
  </si>
  <si>
    <t>41</t>
    <phoneticPr fontId="10"/>
  </si>
  <si>
    <t>42</t>
    <phoneticPr fontId="10"/>
  </si>
  <si>
    <t>使い捨て製品の医療器具を、再利用していないか。</t>
    <rPh sb="0" eb="1">
      <t>ツカ</t>
    </rPh>
    <rPh sb="2" eb="3">
      <t>ス</t>
    </rPh>
    <rPh sb="4" eb="6">
      <t>セイヒン</t>
    </rPh>
    <rPh sb="7" eb="9">
      <t>イリョウ</t>
    </rPh>
    <rPh sb="9" eb="11">
      <t>キグ</t>
    </rPh>
    <rPh sb="13" eb="16">
      <t>サイリヨウ</t>
    </rPh>
    <phoneticPr fontId="10"/>
  </si>
  <si>
    <t>43</t>
    <phoneticPr fontId="10"/>
  </si>
  <si>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10"/>
  </si>
  <si>
    <t>44</t>
    <phoneticPr fontId="10"/>
  </si>
  <si>
    <t>45</t>
    <phoneticPr fontId="10"/>
  </si>
  <si>
    <t>46</t>
    <phoneticPr fontId="10"/>
  </si>
  <si>
    <t>ベット、マットレス等の寝具類は清潔に保たれているか。</t>
    <rPh sb="9" eb="10">
      <t>トウ</t>
    </rPh>
    <rPh sb="11" eb="14">
      <t>シングルイ</t>
    </rPh>
    <rPh sb="15" eb="17">
      <t>セイケツ</t>
    </rPh>
    <rPh sb="18" eb="19">
      <t>タモ</t>
    </rPh>
    <phoneticPr fontId="10"/>
  </si>
  <si>
    <t>・隔離が必要な場合の対応</t>
    <phoneticPr fontId="10"/>
  </si>
  <si>
    <t>／</t>
    <phoneticPr fontId="17"/>
  </si>
  <si>
    <t>47</t>
    <phoneticPr fontId="10"/>
  </si>
  <si>
    <t>48</t>
    <phoneticPr fontId="10"/>
  </si>
  <si>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10"/>
  </si>
  <si>
    <t>49</t>
    <phoneticPr fontId="10"/>
  </si>
  <si>
    <t>感染症に罹患している利用者は、他の利用者との接触をできるだけ避けるようにしているか。</t>
    <rPh sb="4" eb="6">
      <t>リカン</t>
    </rPh>
    <rPh sb="10" eb="13">
      <t>リヨウシャ</t>
    </rPh>
    <rPh sb="15" eb="16">
      <t>ホカ</t>
    </rPh>
    <rPh sb="17" eb="20">
      <t>リヨウシャ</t>
    </rPh>
    <phoneticPr fontId="10"/>
  </si>
  <si>
    <t>50</t>
    <phoneticPr fontId="10"/>
  </si>
  <si>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10"/>
  </si>
  <si>
    <t>51</t>
    <phoneticPr fontId="10"/>
  </si>
  <si>
    <t>可能であれば感染症に罹患している利用者を看護する従業者を担当制にしているか。</t>
    <rPh sb="10" eb="12">
      <t>リカン</t>
    </rPh>
    <rPh sb="16" eb="19">
      <t>リヨウシャ</t>
    </rPh>
    <rPh sb="24" eb="27">
      <t>ジュウギョウシャ</t>
    </rPh>
    <phoneticPr fontId="10"/>
  </si>
  <si>
    <t>52</t>
    <phoneticPr fontId="10"/>
  </si>
  <si>
    <t>感染症に罹患している利用者の移送は極力制限しているか。</t>
    <rPh sb="4" eb="6">
      <t>リカン</t>
    </rPh>
    <rPh sb="10" eb="13">
      <t>リヨウシャ</t>
    </rPh>
    <phoneticPr fontId="10"/>
  </si>
  <si>
    <t>53</t>
    <phoneticPr fontId="10"/>
  </si>
  <si>
    <t>特別管理産業廃棄物（感染性廃棄物）、非感染性産業廃棄物、一般廃棄物を適切に分別しているか。</t>
    <phoneticPr fontId="10"/>
  </si>
  <si>
    <t>廃棄物容器に、それぞれ「感染性廃棄物」、「非感染性産業廃棄物」、「一般廃棄物」が区別できるよう明示しているか。</t>
    <rPh sb="21" eb="25">
      <t>ヒカンセンセイ</t>
    </rPh>
    <rPh sb="33" eb="35">
      <t>イッパン</t>
    </rPh>
    <rPh sb="35" eb="38">
      <t>ハイキブツ</t>
    </rPh>
    <phoneticPr fontId="10"/>
  </si>
  <si>
    <t>55</t>
    <phoneticPr fontId="10"/>
  </si>
  <si>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</si>
  <si>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10"/>
  </si>
  <si>
    <t>廃棄物等の取扱いについての認識を統一し、従業者全員に周知徹底しているか。</t>
    <rPh sb="20" eb="23">
      <t>ジュウギョウシャ</t>
    </rPh>
    <phoneticPr fontId="10"/>
  </si>
  <si>
    <t>感染性廃棄物は関係者以外が立ち入れない場所で保管しているか。</t>
    <rPh sb="19" eb="21">
      <t>バショ</t>
    </rPh>
    <phoneticPr fontId="10"/>
  </si>
  <si>
    <t>58</t>
    <phoneticPr fontId="10"/>
  </si>
  <si>
    <t>59</t>
    <phoneticPr fontId="10"/>
  </si>
  <si>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</si>
  <si>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10"/>
  </si>
  <si>
    <t>Ｂ、Ｄ、Ｅ票の写しが返送された時点で、産業廃棄物管理票（マニフェスト）Ａ票の照合確認欄に日付を記載しているか。</t>
    <rPh sb="7" eb="8">
      <t>ウツ</t>
    </rPh>
    <rPh sb="10" eb="12">
      <t>ヘンソウ</t>
    </rPh>
    <rPh sb="15" eb="17">
      <t>ジテン</t>
    </rPh>
    <phoneticPr fontId="10"/>
  </si>
  <si>
    <t>・利用者・家族指導</t>
    <rPh sb="1" eb="4">
      <t>リヨウシャ</t>
    </rPh>
    <rPh sb="5" eb="7">
      <t>カゾク</t>
    </rPh>
    <phoneticPr fontId="10"/>
  </si>
  <si>
    <t>／</t>
    <phoneticPr fontId="17"/>
  </si>
  <si>
    <t>61</t>
    <phoneticPr fontId="10"/>
  </si>
  <si>
    <t>利用者に正しい手洗いの方法を指導し、手洗いの励行を勧めているか。(必要な場合はうがい)</t>
    <rPh sb="0" eb="3">
      <t>リヨウシャ</t>
    </rPh>
    <phoneticPr fontId="10"/>
  </si>
  <si>
    <t>62</t>
    <phoneticPr fontId="10"/>
  </si>
  <si>
    <t>利用者に洗面所やトイレ等では個人用タオルやペーパータオル等を用い、布タオルの共用を避けるよう指導しているか。</t>
    <rPh sb="0" eb="3">
      <t>リヨウシャ</t>
    </rPh>
    <phoneticPr fontId="10"/>
  </si>
  <si>
    <t>63</t>
    <phoneticPr fontId="10"/>
  </si>
  <si>
    <t>咳の出ている利用者にはマスクを着用してもらっているか。</t>
    <rPh sb="6" eb="9">
      <t>リヨウシャ</t>
    </rPh>
    <phoneticPr fontId="10"/>
  </si>
  <si>
    <t>点検結果</t>
    <phoneticPr fontId="16"/>
  </si>
  <si>
    <t>64</t>
    <phoneticPr fontId="10"/>
  </si>
  <si>
    <t>利用者の剃刀、歯ブラシ、タオルは各自専用とし、適切に保管しているか。</t>
    <rPh sb="0" eb="3">
      <t>リヨウシャ</t>
    </rPh>
    <phoneticPr fontId="10"/>
  </si>
  <si>
    <t>65</t>
    <phoneticPr fontId="10"/>
  </si>
  <si>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10"/>
  </si>
  <si>
    <t>66</t>
    <phoneticPr fontId="10"/>
  </si>
  <si>
    <t>利用者にはインフルエンザ等に対するワクチン接種の機会が提供されているか。</t>
    <rPh sb="0" eb="3">
      <t>リヨウシャ</t>
    </rPh>
    <phoneticPr fontId="10"/>
  </si>
  <si>
    <t>／</t>
    <phoneticPr fontId="17"/>
  </si>
  <si>
    <t>67</t>
    <phoneticPr fontId="10"/>
  </si>
  <si>
    <t>68</t>
    <phoneticPr fontId="10"/>
  </si>
  <si>
    <t>69</t>
    <phoneticPr fontId="10"/>
  </si>
  <si>
    <t>70</t>
    <phoneticPr fontId="10"/>
  </si>
  <si>
    <t>居室の床はモップ等で毎日清掃(湿式清掃）を行っているか。</t>
    <rPh sb="0" eb="2">
      <t>キョシツ</t>
    </rPh>
    <phoneticPr fontId="10"/>
  </si>
  <si>
    <t>71</t>
    <phoneticPr fontId="10"/>
  </si>
  <si>
    <t>使用後のモップはよく洗浄し、十分乾燥して使用しているか。</t>
    <rPh sb="14" eb="16">
      <t>ジュウブン</t>
    </rPh>
    <phoneticPr fontId="10"/>
  </si>
  <si>
    <t>72</t>
    <phoneticPr fontId="10"/>
  </si>
  <si>
    <t>便所（便器）が清潔に維持されているか</t>
    <rPh sb="0" eb="2">
      <t>ベンジョ</t>
    </rPh>
    <rPh sb="3" eb="5">
      <t>ベンキ</t>
    </rPh>
    <rPh sb="7" eb="9">
      <t>セイケツ</t>
    </rPh>
    <rPh sb="10" eb="12">
      <t>イジ</t>
    </rPh>
    <phoneticPr fontId="10"/>
  </si>
  <si>
    <t>73</t>
    <phoneticPr fontId="10"/>
  </si>
  <si>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10"/>
  </si>
  <si>
    <t>74</t>
    <phoneticPr fontId="10"/>
  </si>
  <si>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10"/>
  </si>
  <si>
    <t>■空気感染（飛沫核感染）予防策</t>
    <phoneticPr fontId="10"/>
  </si>
  <si>
    <t>／</t>
    <phoneticPr fontId="17"/>
  </si>
  <si>
    <t>（結核菌・麻疹ウイルス・へルペスウイルス　等）</t>
    <phoneticPr fontId="10"/>
  </si>
  <si>
    <t>75</t>
    <phoneticPr fontId="10"/>
  </si>
  <si>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10"/>
  </si>
  <si>
    <t>76</t>
    <phoneticPr fontId="10"/>
  </si>
  <si>
    <t>咳や痰が2週間以上続く利用者については、胸部X線検査や喀痰検査をするなどして、結核の早期発見に努めているか。</t>
    <rPh sb="11" eb="14">
      <t>リヨウシャ</t>
    </rPh>
    <phoneticPr fontId="10"/>
  </si>
  <si>
    <t>77</t>
    <phoneticPr fontId="10"/>
  </si>
  <si>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10"/>
  </si>
  <si>
    <t>78</t>
    <phoneticPr fontId="10"/>
  </si>
  <si>
    <t>＊</t>
    <phoneticPr fontId="2"/>
  </si>
  <si>
    <t>指定申請時（変更届含む）書類を確認の上、記載すること。</t>
    <phoneticPr fontId="2"/>
  </si>
  <si>
    <t>営業日は主に曜日のこと。営業時間は送迎時間を除くサービス提供時間のこと。</t>
    <rPh sb="0" eb="2">
      <t>エイギョウ</t>
    </rPh>
    <rPh sb="2" eb="3">
      <t>ヒ</t>
    </rPh>
    <rPh sb="4" eb="5">
      <t>オモ</t>
    </rPh>
    <rPh sb="6" eb="8">
      <t>ヨウビ</t>
    </rPh>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</si>
  <si>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</si>
  <si>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</si>
  <si>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</si>
  <si>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</si>
  <si>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</si>
  <si>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t>
    <phoneticPr fontId="2"/>
  </si>
  <si>
    <t>）</t>
    <phoneticPr fontId="2"/>
  </si>
  <si>
    <t>（</t>
    <phoneticPr fontId="2"/>
  </si>
  <si>
    <t>）</t>
    <phoneticPr fontId="2"/>
  </si>
  <si>
    <t>し、「有」場合は右欄にその回数を記載のこと。</t>
    <phoneticPr fontId="2"/>
  </si>
  <si>
    <t>消防法令による
設置義務の有無　　　　　　　　</t>
    <rPh sb="0" eb="2">
      <t>ショウボウ</t>
    </rPh>
    <rPh sb="2" eb="4">
      <t>ホウレイ</t>
    </rPh>
    <rPh sb="8" eb="10">
      <t>セッチ</t>
    </rPh>
    <rPh sb="10" eb="12">
      <t>ギム</t>
    </rPh>
    <rPh sb="13" eb="15">
      <t>ウム</t>
    </rPh>
    <phoneticPr fontId="2"/>
  </si>
  <si>
    <t>有「１」：無「０」</t>
    <phoneticPr fontId="2"/>
  </si>
  <si>
    <t>問い合わせ先</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</si>
  <si>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</si>
  <si>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</si>
  <si>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</si>
  <si>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</si>
  <si>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</si>
  <si>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</si>
  <si>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</si>
  <si>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</si>
  <si>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</si>
  <si>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</si>
  <si>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</si>
  <si>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</si>
  <si>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</si>
  <si>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</si>
  <si>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</si>
  <si>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</si>
  <si>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</si>
  <si>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</si>
  <si>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</si>
  <si>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</si>
  <si>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</si>
  <si>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</si>
  <si>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</si>
  <si>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</si>
  <si>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</si>
  <si>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</si>
  <si>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</si>
  <si>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</si>
  <si>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</si>
  <si>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</si>
  <si>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⑧消防署の立入検査の状況（直近）</t>
    <rPh sb="1" eb="4">
      <t>ショウボウショ</t>
    </rPh>
    <rPh sb="5" eb="7">
      <t>タチイリ</t>
    </rPh>
    <rPh sb="7" eb="9">
      <t>ケンサ</t>
    </rPh>
    <rPh sb="10" eb="12">
      <t>ジョウキョウ</t>
    </rPh>
    <rPh sb="13" eb="15">
      <t>チョッキン</t>
    </rPh>
    <phoneticPr fontId="2"/>
  </si>
  <si>
    <t>12時間以上13時間未満</t>
    <rPh sb="2" eb="4">
      <t>ジカン</t>
    </rPh>
    <rPh sb="4" eb="6">
      <t>イジョウ</t>
    </rPh>
    <rPh sb="8" eb="10">
      <t>ジカン</t>
    </rPh>
    <rPh sb="10" eb="12">
      <t>ミマン</t>
    </rPh>
    <phoneticPr fontId="6"/>
  </si>
  <si>
    <t>年</t>
    <rPh sb="0" eb="1">
      <t>ネン</t>
    </rPh>
    <phoneticPr fontId="2"/>
  </si>
  <si>
    <t>月</t>
    <rPh sb="0" eb="1">
      <t>ガツ</t>
    </rPh>
    <phoneticPr fontId="2"/>
  </si>
  <si>
    <t>日</t>
    <rPh sb="0" eb="1">
      <t>ニチ</t>
    </rPh>
    <phoneticPr fontId="2"/>
  </si>
  <si>
    <t>定員超過減算</t>
    <rPh sb="0" eb="2">
      <t>テイイン</t>
    </rPh>
    <rPh sb="2" eb="4">
      <t>チョウカ</t>
    </rPh>
    <rPh sb="4" eb="6">
      <t>ゲンサン</t>
    </rPh>
    <phoneticPr fontId="6"/>
  </si>
  <si>
    <t>□</t>
  </si>
  <si>
    <t>人員基準減算</t>
    <rPh sb="0" eb="2">
      <t>ジンイン</t>
    </rPh>
    <rPh sb="2" eb="4">
      <t>キジュン</t>
    </rPh>
    <rPh sb="4" eb="6">
      <t>ゲンサン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</si>
  <si>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</si>
  <si>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中重度者ケア体制加算</t>
    <rPh sb="0" eb="1">
      <t>ナカ</t>
    </rPh>
    <rPh sb="1" eb="3">
      <t>ジュウド</t>
    </rPh>
    <rPh sb="3" eb="4">
      <t>シャ</t>
    </rPh>
    <rPh sb="6" eb="8">
      <t>タイセイ</t>
    </rPh>
    <rPh sb="8" eb="10">
      <t>カサン</t>
    </rPh>
    <phoneticPr fontId="6"/>
  </si>
  <si>
    <t>認知症加算</t>
    <rPh sb="0" eb="3">
      <t>ニンチショウ</t>
    </rPh>
    <rPh sb="3" eb="5">
      <t>カサン</t>
    </rPh>
    <phoneticPr fontId="6"/>
  </si>
  <si>
    <t>送迎減算</t>
    <rPh sb="0" eb="2">
      <t>ソウゲイ</t>
    </rPh>
    <rPh sb="2" eb="4">
      <t>ゲンサン</t>
    </rPh>
    <phoneticPr fontId="6"/>
  </si>
  <si>
    <t>609 地域密着型通所介護費</t>
    <rPh sb="4" eb="6">
      <t>チイキ</t>
    </rPh>
    <rPh sb="6" eb="9">
      <t>ミッチャクガタ</t>
    </rPh>
    <phoneticPr fontId="6"/>
  </si>
  <si>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</si>
  <si>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</si>
  <si>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４．感染対策自主管理票</t>
    <rPh sb="2" eb="4">
      <t>カンセン</t>
    </rPh>
    <rPh sb="4" eb="6">
      <t>タイサク</t>
    </rPh>
    <rPh sb="6" eb="8">
      <t>ジシュ</t>
    </rPh>
    <rPh sb="8" eb="10">
      <t>カンリ</t>
    </rPh>
    <rPh sb="10" eb="11">
      <t>ヒョウ</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</si>
  <si>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</si>
  <si>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１．地域密着型通所介護事業所状況表</t>
    <rPh sb="2" eb="4">
      <t>チイキ</t>
    </rPh>
    <rPh sb="4" eb="7">
      <t>ミッチャクガタ</t>
    </rPh>
    <rPh sb="7" eb="11">
      <t>ツウショカイゴ</t>
    </rPh>
    <phoneticPr fontId="6"/>
  </si>
  <si>
    <t>○事前提出資料(各１部)</t>
    <rPh sb="1" eb="3">
      <t>ジゼン</t>
    </rPh>
    <rPh sb="3" eb="5">
      <t>テイシュツ</t>
    </rPh>
    <rPh sb="5" eb="7">
      <t>シリョウ</t>
    </rPh>
    <rPh sb="8" eb="9">
      <t>カク</t>
    </rPh>
    <rPh sb="10" eb="11">
      <t>ブ</t>
    </rPh>
    <phoneticPr fontId="6"/>
  </si>
  <si>
    <t>５．体制状況一覧表(加算)</t>
    <rPh sb="2" eb="4">
      <t>タイセイ</t>
    </rPh>
    <rPh sb="4" eb="6">
      <t>ジョウキョウ</t>
    </rPh>
    <rPh sb="6" eb="8">
      <t>イチラン</t>
    </rPh>
    <rPh sb="8" eb="9">
      <t>ヒョウ</t>
    </rPh>
    <rPh sb="10" eb="12">
      <t>カサン</t>
    </rPh>
    <phoneticPr fontId="6"/>
  </si>
  <si>
    <t>６．事業所の平面図</t>
    <rPh sb="2" eb="5">
      <t>ジギョウショ</t>
    </rPh>
    <rPh sb="6" eb="9">
      <t>ヘイメンズ</t>
    </rPh>
    <phoneticPr fontId="6"/>
  </si>
  <si>
    <t>⑥各種防災訓練の実施状況（　　　　年度）</t>
    <rPh sb="1" eb="3">
      <t>カクシュ</t>
    </rPh>
    <rPh sb="3" eb="5">
      <t>ボウサイ</t>
    </rPh>
    <rPh sb="5" eb="7">
      <t>クンレン</t>
    </rPh>
    <rPh sb="8" eb="10">
      <t>ジッシ</t>
    </rPh>
    <rPh sb="10" eb="12">
      <t>ジョウキョウ</t>
    </rPh>
    <rPh sb="17" eb="19">
      <t>ネンド</t>
    </rPh>
    <phoneticPr fontId="2"/>
  </si>
  <si>
    <t>年度</t>
    <rPh sb="0" eb="2">
      <t>ネンド</t>
    </rPh>
    <phoneticPr fontId="2"/>
  </si>
  <si>
    <t>令和　　　年　　　月　　　日</t>
    <rPh sb="0" eb="2">
      <t>レイワ</t>
    </rPh>
    <rPh sb="5" eb="6">
      <t>ネン</t>
    </rPh>
    <rPh sb="9" eb="10">
      <t>ツキ</t>
    </rPh>
    <rPh sb="13" eb="14">
      <t>ヒ</t>
    </rPh>
    <phoneticPr fontId="6"/>
  </si>
  <si>
    <t>生活相談員配置等加算</t>
    <rPh sb="0" eb="2">
      <t>セイカツ</t>
    </rPh>
    <rPh sb="2" eb="5">
      <t>ソウダンイン</t>
    </rPh>
    <rPh sb="5" eb="7">
      <t>ハイチ</t>
    </rPh>
    <rPh sb="7" eb="8">
      <t>トウ</t>
    </rPh>
    <rPh sb="8" eb="10">
      <t>カサン</t>
    </rPh>
    <phoneticPr fontId="6"/>
  </si>
  <si>
    <t>個別機能訓練加算（Ⅱ）</t>
    <rPh sb="0" eb="2">
      <t>コベツ</t>
    </rPh>
    <rPh sb="2" eb="4">
      <t>キノウ</t>
    </rPh>
    <rPh sb="4" eb="6">
      <t>クンレン</t>
    </rPh>
    <rPh sb="6" eb="8">
      <t>カサン</t>
    </rPh>
    <phoneticPr fontId="6"/>
  </si>
  <si>
    <t>個別機能訓練加算（Ⅰ）イ</t>
    <rPh sb="0" eb="2">
      <t>コベツ</t>
    </rPh>
    <rPh sb="2" eb="4">
      <t>キノウ</t>
    </rPh>
    <rPh sb="4" eb="6">
      <t>クンレン</t>
    </rPh>
    <rPh sb="6" eb="8">
      <t>カサン</t>
    </rPh>
    <phoneticPr fontId="6"/>
  </si>
  <si>
    <t>サービス提供体制強化加算（Ⅰ）</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</si>
  <si>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</si>
  <si>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栄養アセスメント加算</t>
    <rPh sb="0" eb="2">
      <t>エイヨウ</t>
    </rPh>
    <rPh sb="8" eb="10">
      <t>カサン</t>
    </rPh>
    <phoneticPr fontId="6"/>
  </si>
  <si>
    <t>科学的介護推進体制加算</t>
    <rPh sb="0" eb="3">
      <t>カガクテキ</t>
    </rPh>
    <rPh sb="3" eb="5">
      <t>カイゴ</t>
    </rPh>
    <rPh sb="5" eb="7">
      <t>スイシン</t>
    </rPh>
    <rPh sb="7" eb="9">
      <t>タイセイ</t>
    </rPh>
    <rPh sb="9" eb="11">
      <t>カサン</t>
    </rPh>
    <phoneticPr fontId="6"/>
  </si>
  <si>
    <t>（参考様式1）</t>
    <rPh sb="1" eb="3">
      <t>サンコウ</t>
    </rPh>
    <rPh sb="3" eb="5">
      <t>ヨウシキ</t>
    </rPh>
    <phoneticPr fontId="6"/>
  </si>
  <si>
    <t>従業者の勤務の体制及び勤務形態一覧表　</t>
  </si>
  <si>
    <t>サービス種別（</t>
    <rPh sb="4" eb="6">
      <t>シュベツ</t>
    </rPh>
    <phoneticPr fontId="49"/>
  </si>
  <si>
    <t>地域密着型通所介護</t>
    <rPh sb="0" eb="2">
      <t>チイキ</t>
    </rPh>
    <rPh sb="2" eb="5">
      <t>ミッチャクガタ</t>
    </rPh>
    <rPh sb="5" eb="7">
      <t>ツウショ</t>
    </rPh>
    <rPh sb="7" eb="9">
      <t>カイゴ</t>
    </rPh>
    <phoneticPr fontId="49"/>
  </si>
  <si>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</si>
  <si>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</si>
  <si>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</si>
  <si>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</si>
  <si>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</si>
  <si>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</si>
  <si>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</si>
  <si>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○○デイサービス</t>
    <phoneticPr fontId="49"/>
  </si>
  <si>
    <t>）</t>
    <phoneticPr fontId="49"/>
  </si>
  <si>
    <t>(1)</t>
    <phoneticPr fontId="49"/>
  </si>
  <si>
    <t>４週</t>
  </si>
  <si>
    <t>(2)</t>
    <phoneticPr fontId="4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</si>
  <si>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</si>
  <si>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</si>
  <si>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</si>
  <si>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</si>
  <si>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</si>
  <si>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</si>
  <si>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(4) 事業所全体のサービス提供単位数</t>
    <phoneticPr fontId="49"/>
  </si>
  <si>
    <t>単位</t>
    <rPh sb="0" eb="2">
      <t>タンイ</t>
    </rPh>
    <phoneticPr fontId="49"/>
  </si>
  <si>
    <t>単位目</t>
    <rPh sb="0" eb="2">
      <t>タンイ</t>
    </rPh>
    <rPh sb="2" eb="3">
      <t>メ</t>
    </rPh>
    <phoneticPr fontId="49"/>
  </si>
  <si>
    <t xml:space="preserve">(5) 当該サービス提供単位のサービス提供時間 </t>
    <rPh sb="4" eb="6">
      <t>トウガイ</t>
    </rPh>
    <rPh sb="10" eb="12">
      <t>テイキョウ</t>
    </rPh>
    <rPh sb="12" eb="14">
      <t>タンイ</t>
    </rPh>
    <rPh sb="19" eb="21">
      <t>テイキョウ</t>
    </rPh>
    <rPh sb="21" eb="23">
      <t>ジカン</t>
    </rPh>
    <phoneticPr fontId="49"/>
  </si>
  <si>
    <t>～</t>
    <phoneticPr fontId="49"/>
  </si>
  <si>
    <t>（計</t>
    <rPh sb="1" eb="2">
      <t>ケイ</t>
    </rPh>
    <phoneticPr fontId="49"/>
  </si>
  <si>
    <t>時間）</t>
    <rPh sb="0" eb="2">
      <t>ジカン</t>
    </rPh>
    <phoneticPr fontId="49"/>
  </si>
  <si>
    <t>No</t>
    <phoneticPr fontId="49"/>
  </si>
  <si>
    <t>(6) 
職種</t>
    <phoneticPr fontId="6"/>
  </si>
  <si>
    <t>(7)
勤務
形態</t>
    <phoneticPr fontId="6"/>
  </si>
  <si>
    <t>(8)
資格</t>
    <rPh sb="4" eb="6">
      <t>シカク</t>
    </rPh>
    <phoneticPr fontId="49"/>
  </si>
  <si>
    <t>(9) 氏　名</t>
    <phoneticPr fontId="6"/>
  </si>
  <si>
    <t>(10)</t>
    <phoneticPr fontId="49"/>
  </si>
  <si>
    <t>(12)
週平均
勤務時間
数</t>
    <phoneticPr fontId="4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</si>
  <si>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</si>
  <si>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</si>
  <si>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</si>
  <si>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</si>
  <si>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</si>
  <si>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</si>
  <si>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</si>
  <si>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</si>
  <si>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ー</t>
  </si>
  <si>
    <t>厚労　太郎</t>
    <rPh sb="0" eb="2">
      <t>コウロウ</t>
    </rPh>
    <rPh sb="3" eb="5">
      <t>タロウ</t>
    </rPh>
    <phoneticPr fontId="49"/>
  </si>
  <si>
    <t>シフト記号</t>
    <phoneticPr fontId="49"/>
  </si>
  <si>
    <t>a</t>
    <phoneticPr fontId="49"/>
  </si>
  <si>
    <t>a</t>
  </si>
  <si>
    <t>a</t>
    <phoneticPr fontId="49"/>
  </si>
  <si>
    <t>a</t>
    <phoneticPr fontId="49"/>
  </si>
  <si>
    <t>a</t>
    <phoneticPr fontId="49"/>
  </si>
  <si>
    <t>a</t>
    <phoneticPr fontId="49"/>
  </si>
  <si>
    <t>a</t>
    <phoneticPr fontId="49"/>
  </si>
  <si>
    <t>a</t>
    <phoneticPr fontId="49"/>
  </si>
  <si>
    <t>a</t>
    <phoneticPr fontId="49"/>
  </si>
  <si>
    <t>a</t>
    <phoneticPr fontId="49"/>
  </si>
  <si>
    <t>a</t>
    <phoneticPr fontId="49"/>
  </si>
  <si>
    <t>勤務時間数</t>
    <rPh sb="0" eb="2">
      <t>キンム</t>
    </rPh>
    <rPh sb="2" eb="4">
      <t>ジカン</t>
    </rPh>
    <rPh sb="4" eb="5">
      <t>スウ</t>
    </rPh>
    <phoneticPr fontId="49"/>
  </si>
  <si>
    <t>サービス提供時間内
の勤務時間数</t>
    <rPh sb="4" eb="6">
      <t>テイキョウ</t>
    </rPh>
    <rPh sb="6" eb="9">
      <t>ジカンナイ</t>
    </rPh>
    <rPh sb="11" eb="13">
      <t>キンム</t>
    </rPh>
    <rPh sb="13" eb="15">
      <t>ジカン</t>
    </rPh>
    <rPh sb="15" eb="16">
      <t>スウ</t>
    </rPh>
    <phoneticPr fontId="49"/>
  </si>
  <si>
    <t>生活相談員</t>
    <rPh sb="0" eb="2">
      <t>セイカツ</t>
    </rPh>
    <rPh sb="2" eb="5">
      <t>ソウダンイン</t>
    </rPh>
    <phoneticPr fontId="49"/>
  </si>
  <si>
    <t>社会福祉士</t>
    <rPh sb="0" eb="2">
      <t>シャカイ</t>
    </rPh>
    <rPh sb="2" eb="5">
      <t>フクシシ</t>
    </rPh>
    <phoneticPr fontId="50"/>
  </si>
  <si>
    <t>○○　A太</t>
    <rPh sb="4" eb="5">
      <t>タ</t>
    </rPh>
    <phoneticPr fontId="49"/>
  </si>
  <si>
    <t>a</t>
    <phoneticPr fontId="49"/>
  </si>
  <si>
    <t>B</t>
  </si>
  <si>
    <t>社会福祉主事任用資格</t>
  </si>
  <si>
    <t>○○　B子</t>
    <rPh sb="4" eb="5">
      <t>コ</t>
    </rPh>
    <phoneticPr fontId="49"/>
  </si>
  <si>
    <t>シフト記号</t>
    <phoneticPr fontId="49"/>
  </si>
  <si>
    <t>a</t>
    <phoneticPr fontId="49"/>
  </si>
  <si>
    <t>介護職員</t>
    <rPh sb="0" eb="2">
      <t>カイゴ</t>
    </rPh>
    <rPh sb="2" eb="4">
      <t>ショクイン</t>
    </rPh>
    <phoneticPr fontId="49"/>
  </si>
  <si>
    <t>看護職員</t>
    <rPh sb="0" eb="2">
      <t>カンゴ</t>
    </rPh>
    <rPh sb="2" eb="4">
      <t>ショクイン</t>
    </rPh>
    <phoneticPr fontId="49"/>
  </si>
  <si>
    <t>看護師</t>
    <rPh sb="0" eb="3">
      <t>カンゴシ</t>
    </rPh>
    <phoneticPr fontId="49"/>
  </si>
  <si>
    <t>○○　C男</t>
    <rPh sb="4" eb="5">
      <t>オトコ</t>
    </rPh>
    <phoneticPr fontId="49"/>
  </si>
  <si>
    <t>シフト記号</t>
    <phoneticPr fontId="49"/>
  </si>
  <si>
    <t>x</t>
    <phoneticPr fontId="49"/>
  </si>
  <si>
    <t>x</t>
    <phoneticPr fontId="49"/>
  </si>
  <si>
    <t>x</t>
    <phoneticPr fontId="49"/>
  </si>
  <si>
    <t>x</t>
    <phoneticPr fontId="49"/>
  </si>
  <si>
    <t>x</t>
    <phoneticPr fontId="49"/>
  </si>
  <si>
    <t>x</t>
    <phoneticPr fontId="49"/>
  </si>
  <si>
    <t>機能訓練指導員、介護職員</t>
    <rPh sb="0" eb="2">
      <t>キノウ</t>
    </rPh>
    <rPh sb="2" eb="4">
      <t>クンレン</t>
    </rPh>
    <rPh sb="4" eb="7">
      <t>シドウイン</t>
    </rPh>
    <rPh sb="8" eb="10">
      <t>カイゴ</t>
    </rPh>
    <rPh sb="10" eb="12">
      <t>ショクイン</t>
    </rPh>
    <phoneticPr fontId="49"/>
  </si>
  <si>
    <t>D</t>
  </si>
  <si>
    <t>准看護師</t>
    <rPh sb="0" eb="4">
      <t>ジュンカンゴシ</t>
    </rPh>
    <phoneticPr fontId="49"/>
  </si>
  <si>
    <t>○○　D美</t>
    <rPh sb="4" eb="5">
      <t>ミ</t>
    </rPh>
    <phoneticPr fontId="49"/>
  </si>
  <si>
    <t>シフト記号</t>
    <phoneticPr fontId="49"/>
  </si>
  <si>
    <t>x</t>
    <phoneticPr fontId="49"/>
  </si>
  <si>
    <t>x</t>
    <phoneticPr fontId="49"/>
  </si>
  <si>
    <t>機能訓練指導員</t>
    <rPh sb="0" eb="2">
      <t>キノウ</t>
    </rPh>
    <rPh sb="2" eb="4">
      <t>クンレン</t>
    </rPh>
    <rPh sb="4" eb="7">
      <t>シドウイン</t>
    </rPh>
    <phoneticPr fontId="49"/>
  </si>
  <si>
    <t>シフト記号</t>
    <phoneticPr fontId="49"/>
  </si>
  <si>
    <t>a</t>
    <phoneticPr fontId="49"/>
  </si>
  <si>
    <t>○○　C男</t>
    <phoneticPr fontId="49"/>
  </si>
  <si>
    <t>シフト記号</t>
    <phoneticPr fontId="49"/>
  </si>
  <si>
    <t>a</t>
    <phoneticPr fontId="49"/>
  </si>
  <si>
    <t>看護職員、機能訓練指導員</t>
    <rPh sb="0" eb="2">
      <t>カンゴ</t>
    </rPh>
    <rPh sb="2" eb="4">
      <t>ショクイン</t>
    </rPh>
    <rPh sb="5" eb="7">
      <t>キノウ</t>
    </rPh>
    <rPh sb="7" eb="9">
      <t>クンレン</t>
    </rPh>
    <rPh sb="9" eb="12">
      <t>シドウイン</t>
    </rPh>
    <phoneticPr fontId="49"/>
  </si>
  <si>
    <t>介護福祉士</t>
    <rPh sb="0" eb="2">
      <t>カイゴ</t>
    </rPh>
    <rPh sb="2" eb="5">
      <t>フクシシ</t>
    </rPh>
    <phoneticPr fontId="49"/>
  </si>
  <si>
    <t>○○　E次</t>
    <rPh sb="4" eb="5">
      <t>ツギ</t>
    </rPh>
    <phoneticPr fontId="49"/>
  </si>
  <si>
    <t>○○　F子</t>
    <rPh sb="4" eb="5">
      <t>コ</t>
    </rPh>
    <phoneticPr fontId="49"/>
  </si>
  <si>
    <t>a</t>
    <phoneticPr fontId="49"/>
  </si>
  <si>
    <t>y</t>
    <phoneticPr fontId="49"/>
  </si>
  <si>
    <t>y</t>
    <phoneticPr fontId="49"/>
  </si>
  <si>
    <t>y</t>
    <phoneticPr fontId="49"/>
  </si>
  <si>
    <t>看護職員、介護職員</t>
    <rPh sb="0" eb="2">
      <t>カンゴ</t>
    </rPh>
    <rPh sb="2" eb="4">
      <t>ショクイン</t>
    </rPh>
    <rPh sb="5" eb="7">
      <t>カイゴ</t>
    </rPh>
    <rPh sb="7" eb="9">
      <t>ショクイン</t>
    </rPh>
    <phoneticPr fontId="49"/>
  </si>
  <si>
    <t>y</t>
    <phoneticPr fontId="49"/>
  </si>
  <si>
    <t>シフト記号</t>
    <phoneticPr fontId="49"/>
  </si>
  <si>
    <t>(14) サービス提供時間内の勤務延時間数</t>
    <phoneticPr fontId="49"/>
  </si>
  <si>
    <t>(15) 利用者数　　　</t>
    <phoneticPr fontId="49"/>
  </si>
  <si>
    <t>(16) サービス提供時間（平均提供時間）</t>
    <rPh sb="9" eb="11">
      <t>テイキョウ</t>
    </rPh>
    <rPh sb="11" eb="13">
      <t>ジカン</t>
    </rPh>
    <rPh sb="14" eb="16">
      <t>ヘイキン</t>
    </rPh>
    <rPh sb="16" eb="18">
      <t>テイキョウ</t>
    </rPh>
    <rPh sb="18" eb="20">
      <t>ジカン</t>
    </rPh>
    <phoneticPr fontId="49"/>
  </si>
  <si>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9"/>
  </si>
  <si>
    <t>（参考）
(18) 1日の職種別人員内訳</t>
    <rPh sb="1" eb="3">
      <t>サンコウ</t>
    </rPh>
    <rPh sb="11" eb="12">
      <t>ニチ</t>
    </rPh>
    <rPh sb="13" eb="16">
      <t>ショクシュベツ</t>
    </rPh>
    <rPh sb="16" eb="17">
      <t>ニン</t>
    </rPh>
    <rPh sb="17" eb="18">
      <t>イン</t>
    </rPh>
    <rPh sb="18" eb="19">
      <t>ウチ</t>
    </rPh>
    <rPh sb="19" eb="20">
      <t>ヤク</t>
    </rPh>
    <phoneticPr fontId="49"/>
  </si>
  <si>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</si>
  <si>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</si>
  <si>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</si>
  <si>
    <t>休憩時間1時間は「1:00」、休憩時間45分は「00:45」と入力してください。</t>
    <phoneticPr fontId="49"/>
  </si>
  <si>
    <t>勤務時間</t>
    <rPh sb="0" eb="2">
      <t>キンム</t>
    </rPh>
    <rPh sb="2" eb="4">
      <t>ジカン</t>
    </rPh>
    <phoneticPr fontId="49"/>
  </si>
  <si>
    <t>サービス提供時間</t>
    <rPh sb="4" eb="6">
      <t>テイキョウ</t>
    </rPh>
    <rPh sb="6" eb="8">
      <t>ジカン</t>
    </rPh>
    <phoneticPr fontId="49"/>
  </si>
  <si>
    <t>サービス提供時間内の勤務時間</t>
    <rPh sb="4" eb="6">
      <t>テイキョウ</t>
    </rPh>
    <rPh sb="6" eb="8">
      <t>ジカン</t>
    </rPh>
    <rPh sb="8" eb="9">
      <t>ナイ</t>
    </rPh>
    <rPh sb="10" eb="12">
      <t>キンム</t>
    </rPh>
    <rPh sb="12" eb="14">
      <t>ジカン</t>
    </rPh>
    <phoneticPr fontId="49"/>
  </si>
  <si>
    <t>自由記載欄</t>
    <rPh sb="0" eb="2">
      <t>ジユウ</t>
    </rPh>
    <rPh sb="2" eb="4">
      <t>キサイ</t>
    </rPh>
    <rPh sb="4" eb="5">
      <t>ラン</t>
    </rPh>
    <phoneticPr fontId="49"/>
  </si>
  <si>
    <t>No</t>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</si>
  <si>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</si>
  <si>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</si>
  <si>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</si>
  <si>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</si>
  <si>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開始時刻</t>
    <rPh sb="0" eb="2">
      <t>カイシ</t>
    </rPh>
    <rPh sb="2" eb="4">
      <t>ジコク</t>
    </rPh>
    <phoneticPr fontId="49"/>
  </si>
  <si>
    <t>終了時刻</t>
    <rPh sb="0" eb="2">
      <t>シュウリョウ</t>
    </rPh>
    <rPh sb="2" eb="4">
      <t>ジコク</t>
    </rPh>
    <phoneticPr fontId="49"/>
  </si>
  <si>
    <t>a</t>
    <phoneticPr fontId="49"/>
  </si>
  <si>
    <t>：</t>
    <phoneticPr fontId="49"/>
  </si>
  <si>
    <t>～</t>
    <phoneticPr fontId="49"/>
  </si>
  <si>
    <t>（</t>
    <phoneticPr fontId="49"/>
  </si>
  <si>
    <t>)</t>
    <phoneticPr fontId="49"/>
  </si>
  <si>
    <t>～</t>
    <phoneticPr fontId="49"/>
  </si>
  <si>
    <t>b</t>
    <phoneticPr fontId="49"/>
  </si>
  <si>
    <t>～</t>
    <phoneticPr fontId="49"/>
  </si>
  <si>
    <t>（</t>
    <phoneticPr fontId="49"/>
  </si>
  <si>
    <t>c</t>
    <phoneticPr fontId="49"/>
  </si>
  <si>
    <t>（</t>
    <phoneticPr fontId="49"/>
  </si>
  <si>
    <t>)</t>
    <phoneticPr fontId="49"/>
  </si>
  <si>
    <t>～</t>
    <phoneticPr fontId="49"/>
  </si>
  <si>
    <t>d</t>
    <phoneticPr fontId="49"/>
  </si>
  <si>
    <t>：</t>
    <phoneticPr fontId="49"/>
  </si>
  <si>
    <t>)</t>
    <phoneticPr fontId="49"/>
  </si>
  <si>
    <t>e</t>
    <phoneticPr fontId="49"/>
  </si>
  <si>
    <t>：</t>
    <phoneticPr fontId="49"/>
  </si>
  <si>
    <t>f</t>
    <phoneticPr fontId="49"/>
  </si>
  <si>
    <t>g</t>
    <phoneticPr fontId="49"/>
  </si>
  <si>
    <t>（</t>
    <phoneticPr fontId="49"/>
  </si>
  <si>
    <t>h</t>
    <phoneticPr fontId="49"/>
  </si>
  <si>
    <t>：</t>
    <phoneticPr fontId="49"/>
  </si>
  <si>
    <t>i</t>
    <phoneticPr fontId="49"/>
  </si>
  <si>
    <t>j</t>
    <phoneticPr fontId="49"/>
  </si>
  <si>
    <t>k</t>
    <phoneticPr fontId="49"/>
  </si>
  <si>
    <t>l</t>
    <phoneticPr fontId="49"/>
  </si>
  <si>
    <t>m</t>
    <phoneticPr fontId="49"/>
  </si>
  <si>
    <t>n</t>
    <phoneticPr fontId="49"/>
  </si>
  <si>
    <t>o</t>
    <phoneticPr fontId="49"/>
  </si>
  <si>
    <t>p</t>
    <phoneticPr fontId="49"/>
  </si>
  <si>
    <t>～</t>
    <phoneticPr fontId="49"/>
  </si>
  <si>
    <t>q</t>
    <phoneticPr fontId="49"/>
  </si>
  <si>
    <t>r</t>
    <phoneticPr fontId="49"/>
  </si>
  <si>
    <t>s</t>
    <phoneticPr fontId="49"/>
  </si>
  <si>
    <t>t</t>
    <phoneticPr fontId="49"/>
  </si>
  <si>
    <t>u</t>
    <phoneticPr fontId="49"/>
  </si>
  <si>
    <t>v</t>
    <phoneticPr fontId="49"/>
  </si>
  <si>
    <t>w</t>
    <phoneticPr fontId="49"/>
  </si>
  <si>
    <t>z</t>
    <phoneticPr fontId="49"/>
  </si>
  <si>
    <t>休</t>
    <rPh sb="0" eb="1">
      <t>ヤス</t>
    </rPh>
    <phoneticPr fontId="49"/>
  </si>
  <si>
    <t>～</t>
    <phoneticPr fontId="49"/>
  </si>
  <si>
    <t>休日</t>
    <rPh sb="0" eb="2">
      <t>キュウジツ</t>
    </rPh>
    <phoneticPr fontId="49"/>
  </si>
  <si>
    <t>-</t>
    <phoneticPr fontId="49"/>
  </si>
  <si>
    <t>：</t>
    <phoneticPr fontId="49"/>
  </si>
  <si>
    <t>・職種ごとの勤務時間を「○：○○～○：○○」と表記することが困難な場合は、No21～30を活用し、勤務時間数のみを入力してください。</t>
    <rPh sb="45" eb="47">
      <t>カツヨウ</t>
    </rPh>
    <phoneticPr fontId="4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</si>
  <si>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</si>
  <si>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</si>
  <si>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</si>
  <si>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</si>
  <si>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9"/>
  </si>
  <si>
    <t>○○デイサービス</t>
    <phoneticPr fontId="49"/>
  </si>
  <si>
    <t>(2)</t>
    <phoneticPr fontId="49"/>
  </si>
  <si>
    <t>(4) 事業所全体のサービス提供単位数</t>
    <phoneticPr fontId="49"/>
  </si>
  <si>
    <t>(6) 
職種</t>
    <phoneticPr fontId="6"/>
  </si>
  <si>
    <t>(7)
勤務
形態</t>
    <phoneticPr fontId="6"/>
  </si>
  <si>
    <t>(9) 氏　名</t>
    <phoneticPr fontId="6"/>
  </si>
  <si>
    <t>(10)</t>
    <phoneticPr fontId="49"/>
  </si>
  <si>
    <t>(12)
週平均
勤務時間
数</t>
    <phoneticPr fontId="49"/>
  </si>
  <si>
    <t>シフト記号</t>
    <phoneticPr fontId="49"/>
  </si>
  <si>
    <t>シフト記号</t>
    <phoneticPr fontId="49"/>
  </si>
  <si>
    <t>シフト記号</t>
    <phoneticPr fontId="49"/>
  </si>
  <si>
    <t>シフト記号</t>
    <phoneticPr fontId="49"/>
  </si>
  <si>
    <t>シフト記号</t>
    <phoneticPr fontId="49"/>
  </si>
  <si>
    <t>シフト記号</t>
    <phoneticPr fontId="49"/>
  </si>
  <si>
    <t>(15) 利用者数　　　</t>
    <phoneticPr fontId="49"/>
  </si>
  <si>
    <t>(17) 確保すべき介護職員の勤務時間数（注：記入方法参照）　　</t>
    <rPh sb="5" eb="7">
      <t>カクホ</t>
    </rPh>
    <rPh sb="10" eb="12">
      <t>カイゴ</t>
    </rPh>
    <rPh sb="12" eb="14">
      <t>ショクイン</t>
    </rPh>
    <rPh sb="15" eb="17">
      <t>キンム</t>
    </rPh>
    <rPh sb="17" eb="20">
      <t>ジカンスウ</t>
    </rPh>
    <phoneticPr fontId="49"/>
  </si>
  <si>
    <t>）</t>
    <phoneticPr fontId="49"/>
  </si>
  <si>
    <t>(</t>
    <phoneticPr fontId="49"/>
  </si>
  <si>
    <t>）</t>
    <phoneticPr fontId="49"/>
  </si>
  <si>
    <t>(1)</t>
    <phoneticPr fontId="49"/>
  </si>
  <si>
    <t>(2)</t>
    <phoneticPr fontId="49"/>
  </si>
  <si>
    <t>No</t>
    <phoneticPr fontId="49"/>
  </si>
  <si>
    <t>(6) 
職種</t>
    <phoneticPr fontId="6"/>
  </si>
  <si>
    <t>(9) 氏　名</t>
    <phoneticPr fontId="6"/>
  </si>
  <si>
    <t>(10)</t>
    <phoneticPr fontId="49"/>
  </si>
  <si>
    <t>(12)
週平均
勤務時間
数</t>
    <phoneticPr fontId="49"/>
  </si>
  <si>
    <t>シフト記号</t>
    <phoneticPr fontId="49"/>
  </si>
  <si>
    <t>シフト記号</t>
    <phoneticPr fontId="49"/>
  </si>
  <si>
    <t>シフト記号</t>
    <phoneticPr fontId="49"/>
  </si>
  <si>
    <t>シフト記号</t>
    <phoneticPr fontId="49"/>
  </si>
  <si>
    <t>シフト記号</t>
    <phoneticPr fontId="49"/>
  </si>
  <si>
    <t>シフト記号</t>
    <phoneticPr fontId="49"/>
  </si>
  <si>
    <t>(14) サービス提供時間内の勤務延時間数</t>
    <phoneticPr fontId="49"/>
  </si>
  <si>
    <t>(15) 利用者数　　　</t>
    <phoneticPr fontId="49"/>
  </si>
  <si>
    <t>休憩時間1時間は「1:00」、休憩時間45分は「00:45」と入力してください。</t>
    <phoneticPr fontId="49"/>
  </si>
  <si>
    <t>No</t>
    <phoneticPr fontId="49"/>
  </si>
  <si>
    <t>a</t>
    <phoneticPr fontId="49"/>
  </si>
  <si>
    <t>～</t>
    <phoneticPr fontId="49"/>
  </si>
  <si>
    <t>（</t>
    <phoneticPr fontId="49"/>
  </si>
  <si>
    <t>b</t>
    <phoneticPr fontId="49"/>
  </si>
  <si>
    <t>～</t>
    <phoneticPr fontId="49"/>
  </si>
  <si>
    <t>d</t>
    <phoneticPr fontId="49"/>
  </si>
  <si>
    <t>：</t>
    <phoneticPr fontId="49"/>
  </si>
  <si>
    <t>)</t>
    <phoneticPr fontId="49"/>
  </si>
  <si>
    <t>e</t>
    <phoneticPr fontId="49"/>
  </si>
  <si>
    <t>f</t>
    <phoneticPr fontId="49"/>
  </si>
  <si>
    <t>j</t>
    <phoneticPr fontId="49"/>
  </si>
  <si>
    <t>：</t>
    <phoneticPr fontId="49"/>
  </si>
  <si>
    <t>)</t>
    <phoneticPr fontId="49"/>
  </si>
  <si>
    <t>-</t>
    <phoneticPr fontId="49"/>
  </si>
  <si>
    <t>≪提出不要≫</t>
    <rPh sb="1" eb="3">
      <t>テイシュツ</t>
    </rPh>
    <rPh sb="3" eb="5">
      <t>フヨウ</t>
    </rPh>
    <phoneticPr fontId="49"/>
  </si>
  <si>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6"/>
  </si>
  <si>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</si>
  <si>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</si>
  <si>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</si>
  <si>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</si>
  <si>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</si>
  <si>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</si>
  <si>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</si>
  <si>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</si>
  <si>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</si>
  <si>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</si>
  <si>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</si>
  <si>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t>
    <rPh sb="4" eb="6">
      <t>キニュウ</t>
    </rPh>
    <rPh sb="7" eb="9">
      <t>ジュンジョ</t>
    </rPh>
    <rPh sb="11" eb="13">
      <t>ショクシュ</t>
    </rPh>
    <phoneticPr fontId="49"/>
  </si>
  <si>
    <t>No</t>
    <phoneticPr fontId="49"/>
  </si>
  <si>
    <t>職種名</t>
    <rPh sb="0" eb="2">
      <t>ショクシュ</t>
    </rPh>
    <rPh sb="2" eb="3">
      <t>メイ</t>
    </rPh>
    <phoneticPr fontId="4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</si>
  <si>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</si>
  <si>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</si>
  <si>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</si>
  <si>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</si>
  <si>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</si>
  <si>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</si>
  <si>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</si>
  <si>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</si>
  <si>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</si>
  <si>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</si>
  <si>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</si>
  <si>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</si>
  <si>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</si>
  <si>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</si>
  <si>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</si>
  <si>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</si>
  <si>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</si>
  <si>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従業者の氏名を記入してください。</t>
    <rPh sb="5" eb="8">
      <t>ジュウギョウシャ</t>
    </rPh>
    <rPh sb="9" eb="11">
      <t>シメイ</t>
    </rPh>
    <rPh sb="12" eb="14">
      <t>キニュウ</t>
    </rPh>
    <phoneticPr fontId="4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</si>
  <si>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</si>
  <si>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</si>
  <si>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</si>
  <si>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</si>
  <si>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</si>
  <si>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</si>
  <si>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</si>
  <si>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</si>
  <si>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</si>
  <si>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</si>
  <si>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9"/>
  </si>
  <si>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9"/>
  </si>
  <si>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9"/>
  </si>
  <si>
    <t xml:space="preserve"> （参考）</t>
    <rPh sb="2" eb="4">
      <t>サンコウ</t>
    </rPh>
    <phoneticPr fontId="49"/>
  </si>
  <si>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9"/>
  </si>
  <si>
    <t>１．サービス種別</t>
    <rPh sb="6" eb="8">
      <t>シュベツ</t>
    </rPh>
    <phoneticPr fontId="49"/>
  </si>
  <si>
    <t>サービス種別</t>
    <rPh sb="4" eb="6">
      <t>シュベツ</t>
    </rPh>
    <phoneticPr fontId="49"/>
  </si>
  <si>
    <t>ー</t>
    <phoneticPr fontId="49"/>
  </si>
  <si>
    <t>ー</t>
    <phoneticPr fontId="49"/>
  </si>
  <si>
    <t>２．職種名・資格名称</t>
    <rPh sb="2" eb="4">
      <t>ショクシュ</t>
    </rPh>
    <rPh sb="4" eb="5">
      <t>メイ</t>
    </rPh>
    <rPh sb="6" eb="8">
      <t>シカク</t>
    </rPh>
    <rPh sb="8" eb="10">
      <t>メイショウ</t>
    </rPh>
    <phoneticPr fontId="49"/>
  </si>
  <si>
    <t>ー</t>
    <phoneticPr fontId="49"/>
  </si>
  <si>
    <t>資格</t>
    <rPh sb="0" eb="2">
      <t>シカク</t>
    </rPh>
    <phoneticPr fontId="49"/>
  </si>
  <si>
    <t>理学療法士</t>
    <rPh sb="0" eb="2">
      <t>リガク</t>
    </rPh>
    <rPh sb="2" eb="5">
      <t>リョウホウシ</t>
    </rPh>
    <phoneticPr fontId="49"/>
  </si>
  <si>
    <t>ー</t>
    <phoneticPr fontId="49"/>
  </si>
  <si>
    <t>社会福祉主事任用資格</t>
    <phoneticPr fontId="49"/>
  </si>
  <si>
    <t>作業療法士</t>
    <rPh sb="0" eb="2">
      <t>サギョウ</t>
    </rPh>
    <rPh sb="2" eb="5">
      <t>リョウホウシ</t>
    </rPh>
    <phoneticPr fontId="49"/>
  </si>
  <si>
    <t>ー</t>
    <phoneticPr fontId="49"/>
  </si>
  <si>
    <t>精神保健福祉士</t>
    <rPh sb="0" eb="2">
      <t>セイシン</t>
    </rPh>
    <rPh sb="2" eb="4">
      <t>ホケン</t>
    </rPh>
    <rPh sb="4" eb="7">
      <t>フクシシ</t>
    </rPh>
    <phoneticPr fontId="49"/>
  </si>
  <si>
    <t>言語聴覚士</t>
    <rPh sb="0" eb="2">
      <t>ゲンゴ</t>
    </rPh>
    <rPh sb="2" eb="5">
      <t>チョウカクシ</t>
    </rPh>
    <phoneticPr fontId="49"/>
  </si>
  <si>
    <t>ー</t>
    <phoneticPr fontId="49"/>
  </si>
  <si>
    <t>柔道整復師</t>
    <rPh sb="0" eb="2">
      <t>ジュウドウ</t>
    </rPh>
    <rPh sb="2" eb="5">
      <t>セイフクシ</t>
    </rPh>
    <phoneticPr fontId="49"/>
  </si>
  <si>
    <t>あん摩マッサージ指圧師</t>
    <rPh sb="2" eb="3">
      <t>マ</t>
    </rPh>
    <rPh sb="8" eb="11">
      <t>シアツシ</t>
    </rPh>
    <phoneticPr fontId="49"/>
  </si>
  <si>
    <t>はり師</t>
    <rPh sb="2" eb="3">
      <t>シ</t>
    </rPh>
    <phoneticPr fontId="49"/>
  </si>
  <si>
    <t>きゅう師</t>
    <rPh sb="3" eb="4">
      <t>シ</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</si>
  <si>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</si>
  <si>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</si>
  <si>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C12～L12・・・「職種」</t>
    <rPh sb="12" eb="14">
      <t>ショクシュ</t>
    </rPh>
    <phoneticPr fontId="49"/>
  </si>
  <si>
    <t>　C列・・・「管理者」</t>
    <rPh sb="2" eb="3">
      <t>レツ</t>
    </rPh>
    <rPh sb="7" eb="10">
      <t>カンリシャ</t>
    </rPh>
    <phoneticPr fontId="49"/>
  </si>
  <si>
    <t>　D列・・・「生活相談員」</t>
    <rPh sb="2" eb="3">
      <t>レツ</t>
    </rPh>
    <rPh sb="7" eb="9">
      <t>セイカツ</t>
    </rPh>
    <rPh sb="9" eb="12">
      <t>ソウダンイン</t>
    </rPh>
    <phoneticPr fontId="49"/>
  </si>
  <si>
    <t>　E列・・・「看護職員」</t>
    <rPh sb="2" eb="3">
      <t>レツ</t>
    </rPh>
    <rPh sb="7" eb="9">
      <t>カンゴ</t>
    </rPh>
    <rPh sb="9" eb="11">
      <t>ショクイン</t>
    </rPh>
    <phoneticPr fontId="49"/>
  </si>
  <si>
    <t>　F列・・・「介護職員」</t>
    <rPh sb="2" eb="3">
      <t>レツ</t>
    </rPh>
    <rPh sb="7" eb="9">
      <t>カイゴ</t>
    </rPh>
    <rPh sb="9" eb="11">
      <t>ショクイン</t>
    </rPh>
    <phoneticPr fontId="49"/>
  </si>
  <si>
    <t>　G列・・・「機能訓練指導員」</t>
    <rPh sb="2" eb="3">
      <t>レツ</t>
    </rPh>
    <rPh sb="7" eb="9">
      <t>キノウ</t>
    </rPh>
    <rPh sb="9" eb="11">
      <t>クンレン</t>
    </rPh>
    <rPh sb="11" eb="14">
      <t>シドウイン</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</si>
  <si>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</si>
  <si>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</si>
  <si>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</si>
  <si>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</si>
  <si>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</si>
  <si>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</si>
  <si>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</si>
  <si>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</si>
  <si>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運営指導事前提出資料（地域密着型通所介護）</t>
    <rPh sb="0" eb="2">
      <t>ウンエイ</t>
    </rPh>
    <rPh sb="4" eb="6">
      <t>ジゼン</t>
    </rPh>
    <rPh sb="6" eb="8">
      <t>テイシュツ</t>
    </rPh>
    <rPh sb="8" eb="10">
      <t>シリョウ</t>
    </rPh>
    <rPh sb="11" eb="13">
      <t>チイキ</t>
    </rPh>
    <rPh sb="13" eb="16">
      <t>ミッチャクガタ</t>
    </rPh>
    <rPh sb="16" eb="18">
      <t>ツウショ</t>
    </rPh>
    <rPh sb="18" eb="20">
      <t>カイゴ</t>
    </rPh>
    <phoneticPr fontId="6"/>
  </si>
  <si>
    <t>２．勤務形態一覧表</t>
    <rPh sb="2" eb="4">
      <t>キンム</t>
    </rPh>
    <rPh sb="4" eb="6">
      <t>ケイタイ</t>
    </rPh>
    <rPh sb="6" eb="8">
      <t>イチラン</t>
    </rPh>
    <rPh sb="8" eb="9">
      <t>オモテ</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</si>
  <si>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</si>
  <si>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6"/>
  </si>
  <si>
    <t>入浴介助加算（Ⅰ）</t>
    <rPh sb="0" eb="2">
      <t>ニュウヨク</t>
    </rPh>
    <rPh sb="2" eb="4">
      <t>カイジョ</t>
    </rPh>
    <rPh sb="4" eb="6">
      <t>カサン</t>
    </rPh>
    <phoneticPr fontId="6"/>
  </si>
  <si>
    <t>入浴介助加算（Ⅱ）</t>
    <rPh sb="0" eb="2">
      <t>ニュウヨク</t>
    </rPh>
    <rPh sb="2" eb="4">
      <t>カイジョ</t>
    </rPh>
    <rPh sb="4" eb="6">
      <t>カサン</t>
    </rPh>
    <phoneticPr fontId="6"/>
  </si>
  <si>
    <t>口腔機能向上加算（Ⅰ）</t>
    <rPh sb="0" eb="2">
      <t>コウクウ</t>
    </rPh>
    <rPh sb="2" eb="4">
      <t>キノウ</t>
    </rPh>
    <rPh sb="4" eb="6">
      <t>コウジョウ</t>
    </rPh>
    <rPh sb="6" eb="8">
      <t>カサン</t>
    </rPh>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</si>
  <si>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</si>
  <si>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</si>
  <si>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サービス提供体制強化加算（Ⅱ）</t>
    <rPh sb="4" eb="6">
      <t>テイキョウ</t>
    </rPh>
    <rPh sb="6" eb="8">
      <t>タイセイ</t>
    </rPh>
    <rPh sb="8" eb="10">
      <t>キョウカ</t>
    </rPh>
    <rPh sb="10" eb="12">
      <t>カサン</t>
    </rPh>
    <phoneticPr fontId="6"/>
  </si>
  <si>
    <t>５割以上</t>
    <rPh sb="1" eb="2">
      <t>ワリ</t>
    </rPh>
    <rPh sb="2" eb="4">
      <t>イジョウ</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</si>
  <si>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</si>
  <si>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</si>
  <si>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6"/>
  </si>
  <si>
    <t>運営指導日</t>
    <rPh sb="0" eb="2">
      <t>ウンエイ</t>
    </rPh>
    <rPh sb="2" eb="4">
      <t>シドウ</t>
    </rPh>
    <rPh sb="4" eb="5">
      <t>ビ</t>
    </rPh>
    <phoneticPr fontId="2"/>
  </si>
  <si>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</si>
  <si>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6"/>
  </si>
  <si>
    <t>介護予防通所サービス</t>
    <rPh sb="0" eb="2">
      <t>カイゴ</t>
    </rPh>
    <rPh sb="2" eb="4">
      <t>ヨボウ</t>
    </rPh>
    <rPh sb="4" eb="6">
      <t>ツウショ</t>
    </rPh>
    <phoneticPr fontId="6"/>
  </si>
  <si>
    <t>高齢者虐待防止措置未実施減算</t>
    <phoneticPr fontId="6"/>
  </si>
  <si>
    <t>虐待防止のための対策を検討する委員会を定期的に開催</t>
    <rPh sb="0" eb="2">
      <t>ギャクタイ</t>
    </rPh>
    <phoneticPr fontId="6"/>
  </si>
  <si>
    <t>未実施</t>
    <rPh sb="0" eb="3">
      <t>ミジッシ</t>
    </rPh>
    <phoneticPr fontId="6"/>
  </si>
  <si>
    <t>委員会の議事録</t>
    <rPh sb="0" eb="3">
      <t>イインカイ</t>
    </rPh>
    <rPh sb="4" eb="7">
      <t>ギジロク</t>
    </rPh>
    <phoneticPr fontId="6"/>
  </si>
  <si>
    <t>☑</t>
  </si>
  <si>
    <t>虐待防止のための指針を整備</t>
    <rPh sb="0" eb="2">
      <t>ギャクタイ</t>
    </rPh>
    <phoneticPr fontId="6"/>
  </si>
  <si>
    <t>指針</t>
    <rPh sb="0" eb="2">
      <t>シシン</t>
    </rPh>
    <phoneticPr fontId="6"/>
  </si>
  <si>
    <t>虐待防止のための研修を定期的（年１回以上）に実施</t>
    <rPh sb="0" eb="2">
      <t>ギャクタイ</t>
    </rPh>
    <phoneticPr fontId="6"/>
  </si>
  <si>
    <t>研修資料、研修記録</t>
    <rPh sb="5" eb="7">
      <t>ケンシュウ</t>
    </rPh>
    <rPh sb="7" eb="9">
      <t>キロク</t>
    </rPh>
    <phoneticPr fontId="6"/>
  </si>
  <si>
    <t>虐待防止措置を適正に実施するための担当者の配置</t>
    <rPh sb="0" eb="2">
      <t>ギャクタイ</t>
    </rPh>
    <rPh sb="2" eb="4">
      <t>ボウシ</t>
    </rPh>
    <rPh sb="8" eb="9">
      <t>セイ</t>
    </rPh>
    <rPh sb="21" eb="23">
      <t>ハイチ</t>
    </rPh>
    <phoneticPr fontId="6"/>
  </si>
  <si>
    <t>指針等</t>
    <rPh sb="0" eb="3">
      <t>シシントウ</t>
    </rPh>
    <phoneticPr fontId="6"/>
  </si>
  <si>
    <t>業務継続計画未策定減算</t>
    <rPh sb="0" eb="6">
      <t>ギョウムケイゾクケイカク</t>
    </rPh>
    <rPh sb="6" eb="9">
      <t>ミサクテイ</t>
    </rPh>
    <rPh sb="9" eb="11">
      <t>ゲンサン</t>
    </rPh>
    <phoneticPr fontId="6"/>
  </si>
  <si>
    <t>業務継続計画の策定</t>
    <phoneticPr fontId="6"/>
  </si>
  <si>
    <r>
      <t xml:space="preserve">業務継続計画
</t>
    </r>
    <r>
      <rPr>
        <sz val="11"/>
        <rFont val="ＭＳ Ｐゴシック"/>
        <family val="3"/>
        <charset val="128"/>
      </rPr>
      <t>（※感染症の予防及びまん延防止のための指針の整備及び非常災害に関する具体的計画を策定している場合は令和７年３月31日まで適用しない）</t>
    </r>
    <rPh sb="0" eb="4">
      <t>ギョウムケイゾク</t>
    </rPh>
    <rPh sb="4" eb="6">
      <t>ケイカク</t>
    </rPh>
    <phoneticPr fontId="6"/>
  </si>
  <si>
    <t>業務継続計画に従い必要な措置を講じている</t>
    <phoneticPr fontId="6"/>
  </si>
  <si>
    <t>生活機能向上グループ活動加算</t>
    <rPh sb="0" eb="2">
      <t>セイカツ</t>
    </rPh>
    <rPh sb="2" eb="4">
      <t>キノウ</t>
    </rPh>
    <rPh sb="4" eb="6">
      <t>コウジョウ</t>
    </rPh>
    <rPh sb="10" eb="12">
      <t>カツドウ</t>
    </rPh>
    <rPh sb="12" eb="14">
      <t>カサン</t>
    </rPh>
    <phoneticPr fontId="6"/>
  </si>
  <si>
    <t>栄養改善加算、口腔機能向上加算又は一体的サービス複数実施加算を算定していない</t>
    <rPh sb="0" eb="2">
      <t>エイヨウ</t>
    </rPh>
    <rPh sb="2" eb="4">
      <t>カイゼン</t>
    </rPh>
    <rPh sb="4" eb="6">
      <t>カサン</t>
    </rPh>
    <rPh sb="7" eb="9">
      <t>コウクウ</t>
    </rPh>
    <rPh sb="9" eb="11">
      <t>キノウ</t>
    </rPh>
    <rPh sb="11" eb="13">
      <t>コウジョウ</t>
    </rPh>
    <rPh sb="13" eb="15">
      <t>カサン</t>
    </rPh>
    <rPh sb="15" eb="16">
      <t>マタ</t>
    </rPh>
    <rPh sb="17" eb="19">
      <t>イッタイ</t>
    </rPh>
    <rPh sb="19" eb="20">
      <t>テキ</t>
    </rPh>
    <rPh sb="24" eb="26">
      <t>フクスウ</t>
    </rPh>
    <rPh sb="26" eb="28">
      <t>ジッシ</t>
    </rPh>
    <rPh sb="28" eb="30">
      <t>カサン</t>
    </rPh>
    <rPh sb="31" eb="33">
      <t>サンテイ</t>
    </rPh>
    <phoneticPr fontId="6"/>
  </si>
  <si>
    <t>生活相談員、看護職員、介護職員、機能訓練指導員等が共同して、利用者ごとに生活機能の向上の目標を設定した介護予防通所サービス計画を作成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3">
      <t>リヨウシャ</t>
    </rPh>
    <rPh sb="36" eb="38">
      <t>セイカツ</t>
    </rPh>
    <rPh sb="38" eb="40">
      <t>キノウ</t>
    </rPh>
    <rPh sb="41" eb="43">
      <t>コウジョウ</t>
    </rPh>
    <rPh sb="44" eb="46">
      <t>モクヒョウ</t>
    </rPh>
    <rPh sb="47" eb="49">
      <t>セッテイ</t>
    </rPh>
    <rPh sb="51" eb="53">
      <t>カイゴ</t>
    </rPh>
    <rPh sb="53" eb="55">
      <t>ヨボウ</t>
    </rPh>
    <rPh sb="55" eb="57">
      <t>ツウショ</t>
    </rPh>
    <rPh sb="61" eb="63">
      <t>ケイカク</t>
    </rPh>
    <rPh sb="64" eb="66">
      <t>サクセイ</t>
    </rPh>
    <phoneticPr fontId="6"/>
  </si>
  <si>
    <t>介護予防通所サービス計画</t>
    <rPh sb="0" eb="2">
      <t>カイゴ</t>
    </rPh>
    <rPh sb="2" eb="4">
      <t>ヨボウ</t>
    </rPh>
    <rPh sb="4" eb="6">
      <t>ツウショ</t>
    </rPh>
    <rPh sb="10" eb="12">
      <t>ケイカク</t>
    </rPh>
    <phoneticPr fontId="6"/>
  </si>
  <si>
    <t>介護予防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提供</t>
    <rPh sb="13" eb="15">
      <t>サクセイ</t>
    </rPh>
    <rPh sb="15" eb="16">
      <t>オヨ</t>
    </rPh>
    <rPh sb="17" eb="19">
      <t>ジッシ</t>
    </rPh>
    <rPh sb="23" eb="26">
      <t>リヨウシャ</t>
    </rPh>
    <rPh sb="27" eb="31">
      <t>セイカツキノウ</t>
    </rPh>
    <rPh sb="32" eb="34">
      <t>コウジョウ</t>
    </rPh>
    <rPh sb="35" eb="36">
      <t>シ</t>
    </rPh>
    <rPh sb="40" eb="42">
      <t>フクスウ</t>
    </rPh>
    <rPh sb="43" eb="45">
      <t>シュルイ</t>
    </rPh>
    <rPh sb="46" eb="52">
      <t>セイカツキノウコウジョウ</t>
    </rPh>
    <rPh sb="56" eb="58">
      <t>カツドウ</t>
    </rPh>
    <rPh sb="63" eb="65">
      <t>コウモク</t>
    </rPh>
    <rPh sb="66" eb="68">
      <t>ジュンビ</t>
    </rPh>
    <rPh sb="72" eb="74">
      <t>コウモク</t>
    </rPh>
    <rPh sb="75" eb="77">
      <t>センタク</t>
    </rPh>
    <rPh sb="78" eb="79">
      <t>ア</t>
    </rPh>
    <rPh sb="84" eb="87">
      <t>リヨウシャ</t>
    </rPh>
    <rPh sb="88" eb="90">
      <t>セイカツ</t>
    </rPh>
    <rPh sb="90" eb="92">
      <t>イヨク</t>
    </rPh>
    <rPh sb="93" eb="95">
      <t>ゾウシン</t>
    </rPh>
    <rPh sb="100" eb="103">
      <t>リヨウシャ</t>
    </rPh>
    <rPh sb="104" eb="106">
      <t>エンジョ</t>
    </rPh>
    <rPh sb="108" eb="111">
      <t>リヨウシャ</t>
    </rPh>
    <rPh sb="112" eb="114">
      <t>シンシン</t>
    </rPh>
    <rPh sb="115" eb="117">
      <t>ジョウキョウ</t>
    </rPh>
    <rPh sb="118" eb="119">
      <t>オウ</t>
    </rPh>
    <rPh sb="121" eb="127">
      <t>セイカツキノウコウジョウ</t>
    </rPh>
    <rPh sb="131" eb="133">
      <t>カツドウ</t>
    </rPh>
    <rPh sb="138" eb="140">
      <t>テイキョウ</t>
    </rPh>
    <phoneticPr fontId="6"/>
  </si>
  <si>
    <t>業務日誌・介護記録等</t>
    <phoneticPr fontId="6"/>
  </si>
  <si>
    <t>生活機能向上グループ活動サービスを１週につき１回以上行っている</t>
    <rPh sb="18" eb="19">
      <t>シュウ</t>
    </rPh>
    <rPh sb="23" eb="24">
      <t>カイ</t>
    </rPh>
    <rPh sb="24" eb="26">
      <t>イジョウ</t>
    </rPh>
    <rPh sb="26" eb="27">
      <t>オコナ</t>
    </rPh>
    <phoneticPr fontId="6"/>
  </si>
  <si>
    <t>業務日誌・介護記録等</t>
    <rPh sb="0" eb="4">
      <t>ギョウムニッシ</t>
    </rPh>
    <rPh sb="5" eb="7">
      <t>カイゴ</t>
    </rPh>
    <rPh sb="7" eb="9">
      <t>キロク</t>
    </rPh>
    <rPh sb="9" eb="10">
      <t>ナド</t>
    </rPh>
    <phoneticPr fontId="6"/>
  </si>
  <si>
    <t>当該事業所の従業者又は外部との連携により管理栄養士を１名以上配置している</t>
    <phoneticPr fontId="6"/>
  </si>
  <si>
    <t>勤務表・勤務実績表</t>
    <phoneticPr fontId="6"/>
  </si>
  <si>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6"/>
  </si>
  <si>
    <t>３月ごとに実施</t>
    <rPh sb="1" eb="2">
      <t>ガツ</t>
    </rPh>
    <rPh sb="5" eb="7">
      <t>ジッシ</t>
    </rPh>
    <phoneticPr fontId="6"/>
  </si>
  <si>
    <t>栄養スクリーニング・アセスメント・モニタリング</t>
    <phoneticPr fontId="6"/>
  </si>
  <si>
    <t>ＬＩＦＥを用いて利用者ごとの情報を厚生労働省に提出し、ＬＩＦＥへの提出情報及びフィードバッグ情報を活用し、サービスの質の管理を行う</t>
    <phoneticPr fontId="6"/>
  </si>
  <si>
    <t>ＬＩＦＥへの提出情報、フィードバッグ情報等</t>
    <phoneticPr fontId="6"/>
  </si>
  <si>
    <t>当該利用者が栄養改善加算又は一体的サービス提供加算の算定に係る栄養改善サービスを受けている間及び当該栄養改善サービスが終了した日の属する月は算定していない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rPh sb="12" eb="13">
      <t>マタ</t>
    </rPh>
    <rPh sb="14" eb="17">
      <t>イッタイテキ</t>
    </rPh>
    <rPh sb="21" eb="23">
      <t>テイキョウ</t>
    </rPh>
    <rPh sb="23" eb="25">
      <t>カサン</t>
    </rPh>
    <phoneticPr fontId="6"/>
  </si>
  <si>
    <t>適合</t>
    <rPh sb="0" eb="2">
      <t>テキゴウ</t>
    </rPh>
    <phoneticPr fontId="6"/>
  </si>
  <si>
    <t>当該事業所の従業者として又は外部との連携により管理栄養士を１名以上配置</t>
    <rPh sb="23" eb="25">
      <t>カンリ</t>
    </rPh>
    <rPh sb="25" eb="28">
      <t>エイヨウシ</t>
    </rPh>
    <rPh sb="30" eb="31">
      <t>ナ</t>
    </rPh>
    <rPh sb="31" eb="35">
      <t>イジョウハイチ</t>
    </rPh>
    <phoneticPr fontId="6"/>
  </si>
  <si>
    <r>
      <t>利用者の栄養状態を利用開始時に把握し、管理栄養士、看護、介護職員</t>
    </r>
    <r>
      <rPr>
        <strike/>
        <sz val="11"/>
        <rFont val="ＭＳ Ｐゴシック"/>
        <family val="3"/>
        <charset val="128"/>
      </rPr>
      <t>等</t>
    </r>
    <r>
      <rPr>
        <sz val="11"/>
        <rFont val="ＭＳ Ｐゴシック"/>
        <family val="3"/>
        <charset val="128"/>
      </rPr>
      <t>、生活相談員、その他の職種の者が共同して栄養ケア計画を作成</t>
    </r>
    <rPh sb="0" eb="3">
      <t>リヨウシャ</t>
    </rPh>
    <rPh sb="4" eb="8">
      <t>エイヨウジョウタイ</t>
    </rPh>
    <rPh sb="9" eb="14">
      <t>リヨウカイシジ</t>
    </rPh>
    <rPh sb="15" eb="17">
      <t>ハアク</t>
    </rPh>
    <rPh sb="19" eb="21">
      <t>カンリ</t>
    </rPh>
    <rPh sb="21" eb="24">
      <t>エイヨウシ</t>
    </rPh>
    <rPh sb="25" eb="27">
      <t>カンゴ</t>
    </rPh>
    <rPh sb="28" eb="30">
      <t>カイゴ</t>
    </rPh>
    <rPh sb="30" eb="32">
      <t>ショクイン</t>
    </rPh>
    <rPh sb="32" eb="33">
      <t>トウ</t>
    </rPh>
    <rPh sb="34" eb="39">
      <t>セイカツソウダンイン</t>
    </rPh>
    <rPh sb="42" eb="43">
      <t>タ</t>
    </rPh>
    <rPh sb="44" eb="46">
      <t>ショクシュ</t>
    </rPh>
    <rPh sb="47" eb="48">
      <t>モノ</t>
    </rPh>
    <rPh sb="49" eb="51">
      <t>キョウドウ</t>
    </rPh>
    <rPh sb="53" eb="55">
      <t>エイヨウ</t>
    </rPh>
    <rPh sb="57" eb="59">
      <t>ケイカク</t>
    </rPh>
    <rPh sb="60" eb="62">
      <t>サクセイ</t>
    </rPh>
    <phoneticPr fontId="6"/>
  </si>
  <si>
    <t>あり</t>
    <phoneticPr fontId="6"/>
  </si>
  <si>
    <t>栄養ケア計画書</t>
    <rPh sb="0" eb="2">
      <t>エイヨウ</t>
    </rPh>
    <rPh sb="4" eb="6">
      <t>ケイカク</t>
    </rPh>
    <rPh sb="6" eb="7">
      <t>ショ</t>
    </rPh>
    <phoneticPr fontId="6"/>
  </si>
  <si>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6"/>
  </si>
  <si>
    <t>必要に応じて利用者の居宅を訪問し、計画に基づく栄養改善サービスの提供、栄養状態等を定期的に記録</t>
    <rPh sb="17" eb="19">
      <t>ケイカク</t>
    </rPh>
    <rPh sb="20" eb="21">
      <t>モト</t>
    </rPh>
    <rPh sb="23" eb="25">
      <t>エイヨウ</t>
    </rPh>
    <rPh sb="25" eb="27">
      <t>カイゼン</t>
    </rPh>
    <rPh sb="32" eb="34">
      <t>テイキョウ</t>
    </rPh>
    <rPh sb="35" eb="37">
      <t>エイヨウ</t>
    </rPh>
    <rPh sb="37" eb="39">
      <t>ジョウタイ</t>
    </rPh>
    <rPh sb="39" eb="40">
      <t>トウ</t>
    </rPh>
    <rPh sb="41" eb="44">
      <t>テイキテキ</t>
    </rPh>
    <rPh sb="45" eb="47">
      <t>キロク</t>
    </rPh>
    <rPh sb="46" eb="47">
      <t>ロク</t>
    </rPh>
    <phoneticPr fontId="6"/>
  </si>
  <si>
    <t>栄養ケア計画の定期的な（おおむね３月ごと）評価、ケアマネ等に対する情報提供</t>
    <rPh sb="7" eb="10">
      <t>テイキテキ</t>
    </rPh>
    <rPh sb="17" eb="18">
      <t>ツキ</t>
    </rPh>
    <phoneticPr fontId="6"/>
  </si>
  <si>
    <t>情報提供記録</t>
    <rPh sb="0" eb="2">
      <t>ジョウホウ</t>
    </rPh>
    <rPh sb="2" eb="4">
      <t>テイキョウ</t>
    </rPh>
    <rPh sb="4" eb="6">
      <t>キロク</t>
    </rPh>
    <phoneticPr fontId="6"/>
  </si>
  <si>
    <t>利用者の口腔機能を利用開始時に把握し、言語聴覚士、歯科衛生士、看護職員、介護職員、生活相談員等が共同して、利用者ごとの口腔機能改善管理指導計画を作成</t>
    <rPh sb="0" eb="3">
      <t>リヨウシャ</t>
    </rPh>
    <rPh sb="4" eb="6">
      <t>コウクウ</t>
    </rPh>
    <rPh sb="6" eb="8">
      <t>キノウ</t>
    </rPh>
    <rPh sb="9" eb="11">
      <t>リヨウ</t>
    </rPh>
    <rPh sb="11" eb="13">
      <t>カイシ</t>
    </rPh>
    <rPh sb="13" eb="14">
      <t>ジ</t>
    </rPh>
    <rPh sb="15" eb="17">
      <t>ハアク</t>
    </rPh>
    <rPh sb="36" eb="38">
      <t>カイゴ</t>
    </rPh>
    <rPh sb="38" eb="40">
      <t>ショクイン</t>
    </rPh>
    <rPh sb="41" eb="43">
      <t>セイカツ</t>
    </rPh>
    <rPh sb="43" eb="46">
      <t>ソウダンイン</t>
    </rPh>
    <rPh sb="46" eb="47">
      <t>トウ</t>
    </rPh>
    <rPh sb="48" eb="50">
      <t>キョウドウ</t>
    </rPh>
    <rPh sb="53" eb="56">
      <t>リヨウシャ</t>
    </rPh>
    <rPh sb="69" eb="71">
      <t>ケイカク</t>
    </rPh>
    <rPh sb="72" eb="74">
      <t>サクセイ</t>
    </rPh>
    <phoneticPr fontId="6"/>
  </si>
  <si>
    <t>なし</t>
    <phoneticPr fontId="6"/>
  </si>
  <si>
    <t>口腔機能向上サービスに関する記録</t>
    <rPh sb="0" eb="2">
      <t>コウクウ</t>
    </rPh>
    <rPh sb="2" eb="4">
      <t>キノウ</t>
    </rPh>
    <rPh sb="4" eb="6">
      <t>コウジョウ</t>
    </rPh>
    <rPh sb="11" eb="12">
      <t>カン</t>
    </rPh>
    <rPh sb="14" eb="16">
      <t>キロク</t>
    </rPh>
    <phoneticPr fontId="6"/>
  </si>
  <si>
    <t>利用者又はその家族に対して計画の説明を行い同意を得ている</t>
    <rPh sb="0" eb="3">
      <t>リヨウシャ</t>
    </rPh>
    <rPh sb="3" eb="4">
      <t>マタ</t>
    </rPh>
    <rPh sb="7" eb="9">
      <t>カゾク</t>
    </rPh>
    <rPh sb="10" eb="11">
      <t>タイ</t>
    </rPh>
    <rPh sb="13" eb="15">
      <t>ケイカク</t>
    </rPh>
    <rPh sb="16" eb="18">
      <t>セツメイ</t>
    </rPh>
    <rPh sb="19" eb="20">
      <t>オコナ</t>
    </rPh>
    <rPh sb="21" eb="23">
      <t>ドウイ</t>
    </rPh>
    <rPh sb="24" eb="25">
      <t>エ</t>
    </rPh>
    <phoneticPr fontId="6"/>
  </si>
  <si>
    <t>計画に従い言語聴覚士、歯科衛生士又は看護職員が口腔機能向上サービスの提供、利用者の口腔機能を定期的に記録している</t>
    <rPh sb="0" eb="2">
      <t>ケイカク</t>
    </rPh>
    <rPh sb="3" eb="4">
      <t>シタガ</t>
    </rPh>
    <rPh sb="5" eb="7">
      <t>ゲンゴ</t>
    </rPh>
    <rPh sb="7" eb="10">
      <t>チョウカクシ</t>
    </rPh>
    <rPh sb="11" eb="13">
      <t>シカ</t>
    </rPh>
    <rPh sb="13" eb="16">
      <t>エイセイシ</t>
    </rPh>
    <rPh sb="16" eb="17">
      <t>マタ</t>
    </rPh>
    <rPh sb="18" eb="20">
      <t>カンゴ</t>
    </rPh>
    <rPh sb="20" eb="22">
      <t>ショクイン</t>
    </rPh>
    <rPh sb="23" eb="25">
      <t>コウクウ</t>
    </rPh>
    <rPh sb="25" eb="27">
      <t>キノウ</t>
    </rPh>
    <rPh sb="27" eb="29">
      <t>コウジョウ</t>
    </rPh>
    <rPh sb="34" eb="36">
      <t>テイキョウ</t>
    </rPh>
    <rPh sb="37" eb="40">
      <t>リヨウシャ</t>
    </rPh>
    <rPh sb="41" eb="43">
      <t>コウクウ</t>
    </rPh>
    <rPh sb="43" eb="45">
      <t>キノウ</t>
    </rPh>
    <rPh sb="46" eb="49">
      <t>テイキテキ</t>
    </rPh>
    <rPh sb="50" eb="52">
      <t>キロク</t>
    </rPh>
    <phoneticPr fontId="6"/>
  </si>
  <si>
    <t>あり</t>
    <phoneticPr fontId="6"/>
  </si>
  <si>
    <t>実施記録</t>
    <rPh sb="0" eb="2">
      <t>ジッシ</t>
    </rPh>
    <rPh sb="2" eb="4">
      <t>キロク</t>
    </rPh>
    <phoneticPr fontId="6"/>
  </si>
  <si>
    <t>利用者ごとの計画の進捗状況を定期的（おおむね３月ごと）に評価、ケアマネ等への情報提供</t>
    <rPh sb="0" eb="3">
      <t>リヨウシャ</t>
    </rPh>
    <rPh sb="6" eb="8">
      <t>ケイカク</t>
    </rPh>
    <rPh sb="9" eb="11">
      <t>シンチョク</t>
    </rPh>
    <rPh sb="11" eb="13">
      <t>ジョウキョウ</t>
    </rPh>
    <rPh sb="14" eb="17">
      <t>テイキテキ</t>
    </rPh>
    <rPh sb="23" eb="24">
      <t>ツキ</t>
    </rPh>
    <rPh sb="28" eb="30">
      <t>ヒョウカ</t>
    </rPh>
    <rPh sb="35" eb="36">
      <t>トウ</t>
    </rPh>
    <rPh sb="38" eb="40">
      <t>ジョウホウ</t>
    </rPh>
    <rPh sb="40" eb="42">
      <t>テイキョウ</t>
    </rPh>
    <phoneticPr fontId="6"/>
  </si>
  <si>
    <t>モニタリング記録、情報提供記録</t>
    <rPh sb="6" eb="8">
      <t>キロク</t>
    </rPh>
    <rPh sb="9" eb="11">
      <t>ジョウホウ</t>
    </rPh>
    <rPh sb="11" eb="13">
      <t>テイキョウ</t>
    </rPh>
    <rPh sb="13" eb="15">
      <t>キロク</t>
    </rPh>
    <phoneticPr fontId="6"/>
  </si>
  <si>
    <t>口腔機能向上加算（Ⅱ）</t>
    <phoneticPr fontId="6"/>
  </si>
  <si>
    <t>上記「口腔機能向上加算（Ⅰ）」の基準を満たしている</t>
    <phoneticPr fontId="6"/>
  </si>
  <si>
    <t>満たす</t>
    <rPh sb="0" eb="1">
      <t>ミ</t>
    </rPh>
    <phoneticPr fontId="6"/>
  </si>
  <si>
    <t>口腔機能向上サービスに関する記録</t>
    <phoneticPr fontId="6"/>
  </si>
  <si>
    <t>口腔機能向上加算（Ⅱ）</t>
    <phoneticPr fontId="6"/>
  </si>
  <si>
    <t>利用者ごとの口腔機能改善管理指導計画等の内容等の情報をLIFEにより厚生労働省に提出、情報活用</t>
    <phoneticPr fontId="6"/>
  </si>
  <si>
    <t>ＬＩＦＥへの提出情報
フィードバッグ情報等</t>
    <phoneticPr fontId="6"/>
  </si>
  <si>
    <t>一体的サービス提供加算</t>
    <rPh sb="0" eb="3">
      <t>イッタイテキ</t>
    </rPh>
    <rPh sb="7" eb="9">
      <t>テイキョウ</t>
    </rPh>
    <rPh sb="9" eb="11">
      <t>カサン</t>
    </rPh>
    <phoneticPr fontId="6"/>
  </si>
  <si>
    <t>栄養改善サービス及び口腔機能向上サービスを実施</t>
    <rPh sb="0" eb="2">
      <t>エイヨウ</t>
    </rPh>
    <rPh sb="2" eb="4">
      <t>カイゼン</t>
    </rPh>
    <rPh sb="8" eb="9">
      <t>オヨ</t>
    </rPh>
    <rPh sb="10" eb="12">
      <t>コウクウ</t>
    </rPh>
    <rPh sb="12" eb="14">
      <t>キノウ</t>
    </rPh>
    <rPh sb="14" eb="16">
      <t>コウジョウ</t>
    </rPh>
    <rPh sb="21" eb="23">
      <t>ジッシ</t>
    </rPh>
    <phoneticPr fontId="6"/>
  </si>
  <si>
    <t>利用日に、当該利用者に対し栄養改善サービス又は口腔機能向上サービスのうちいずれかのサービスを行う日を、１月につき２回以上設けている</t>
    <phoneticPr fontId="6"/>
  </si>
  <si>
    <t>該当</t>
    <phoneticPr fontId="6"/>
  </si>
  <si>
    <t>栄養改善加算又は口腔機能向上加算を算定していない</t>
    <rPh sb="0" eb="6">
      <t>エイヨウカイゼンカサン</t>
    </rPh>
    <rPh sb="6" eb="7">
      <t>マタ</t>
    </rPh>
    <rPh sb="8" eb="12">
      <t>コウクウキノウ</t>
    </rPh>
    <rPh sb="12" eb="16">
      <t>コウジョウカサン</t>
    </rPh>
    <rPh sb="17" eb="19">
      <t>サンテイ</t>
    </rPh>
    <phoneticPr fontId="6"/>
  </si>
  <si>
    <t>生活機能向上連携加算（Ⅰ）</t>
    <phoneticPr fontId="6"/>
  </si>
  <si>
    <t>（介護予防）訪問リハビリテーション事業所、（介護予防）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 eb="3">
      <t>カイゴ</t>
    </rPh>
    <rPh sb="3" eb="5">
      <t>ヨボウ</t>
    </rPh>
    <rPh sb="22" eb="24">
      <t>カイゴ</t>
    </rPh>
    <rPh sb="24" eb="26">
      <t>ヨボウ</t>
    </rPh>
    <phoneticPr fontId="6"/>
  </si>
  <si>
    <t>個別機能訓練計画書、外部連携に係る記録（連携先、助言内容等）</t>
    <rPh sb="6" eb="8">
      <t>ケイカク</t>
    </rPh>
    <phoneticPr fontId="6"/>
  </si>
  <si>
    <t>個別機能訓練計画に基づき、利用者の身体機能又は生活機能の向上を目的とする機能訓練の項目を準備し、機能訓練指導員等が利用者の心身の状況に応じた機能訓練を適切に提供している</t>
    <phoneticPr fontId="6"/>
  </si>
  <si>
    <t>実施記録</t>
  </si>
  <si>
    <t>個別機能訓練計画には、利用者ごとにその目標、実施時間、実施方法等の内容を記載している</t>
    <phoneticPr fontId="6"/>
  </si>
  <si>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6"/>
  </si>
  <si>
    <t>モニタリング記録</t>
    <phoneticPr fontId="6"/>
  </si>
  <si>
    <t>生活機能向上連携加算（Ⅱ）</t>
    <phoneticPr fontId="6"/>
  </si>
  <si>
    <t>（介護予防）訪問リハビリテーション事業所、（介護予防）通所リハビリテーション事業所又はリハビリテーションを実施している医療提供施設の理学療法士等が、当該事業所を訪問し、機能訓練指導員等が共同して利用者の身体状況等の評価および個別機能訓練計画の作成をしている</t>
    <rPh sb="1" eb="3">
      <t>カイゴ</t>
    </rPh>
    <rPh sb="3" eb="5">
      <t>ヨボウ</t>
    </rPh>
    <phoneticPr fontId="6"/>
  </si>
  <si>
    <t>個別機能訓練計画に基づき、利用者の身体機能又は生活機能の向上を目的とする機能訓練の項目を準備し、機能訓練指導員等が、利用者の心身の状況に応じた機能訓練を適切に提供している</t>
    <phoneticPr fontId="6"/>
  </si>
  <si>
    <t>実施記録</t>
    <phoneticPr fontId="6"/>
  </si>
  <si>
    <t>口腔・栄養スクリーニング加算（Ⅰ）</t>
    <phoneticPr fontId="6"/>
  </si>
  <si>
    <t>利用開始時および利用中６月ごとに利用者の口腔の健康状態について確認を行い、当該利用者の口腔の健康状態に関する情報を当該利用者を担当する担当職員及び介護支援専門員に提供</t>
    <phoneticPr fontId="6"/>
  </si>
  <si>
    <t>口腔・栄養スクリーニング様式、情報提供記録</t>
    <phoneticPr fontId="6"/>
  </si>
  <si>
    <t>利用開始時および利用中６月ごとに利用者の栄養状態について確認を行い、当該利用者の栄養状態に関する情報を当該利用者を担当する担当職員及び介護支援専門員に提供</t>
    <rPh sb="61" eb="65">
      <t>タントウショクイン</t>
    </rPh>
    <rPh sb="65" eb="66">
      <t>オヨ</t>
    </rPh>
    <phoneticPr fontId="6"/>
  </si>
  <si>
    <t>算定日が属する月が次の①、②のいずれにも該当しないこと</t>
    <phoneticPr fontId="6"/>
  </si>
  <si>
    <t>①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6"/>
  </si>
  <si>
    <t>非該当</t>
    <phoneticPr fontId="6"/>
  </si>
  <si>
    <t>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6"/>
  </si>
  <si>
    <t>他事業所で同加算を算定していない</t>
    <phoneticPr fontId="6"/>
  </si>
  <si>
    <t>他事業所で口腔連携強化加算を算定していない</t>
    <phoneticPr fontId="6"/>
  </si>
  <si>
    <t>定員、人員基準に適合</t>
    <phoneticPr fontId="6"/>
  </si>
  <si>
    <t>口腔・栄養スクリーニング加算（Ⅱ）</t>
    <phoneticPr fontId="6"/>
  </si>
  <si>
    <t>次の１、２のいずれかに適合</t>
    <phoneticPr fontId="6"/>
  </si>
  <si>
    <t>１　次の①、②、③のいずれにも適合</t>
    <phoneticPr fontId="6"/>
  </si>
  <si>
    <t>①　利用開始時および利用中６月ごとに利用者の口腔の健康状態について確認を行い、当該利用者の口腔の健康状態に関する情報を当該利用者を担当する担当職員及び介護支援専門員に提供</t>
    <phoneticPr fontId="6"/>
  </si>
  <si>
    <t>口腔・栄養スクリーニング加算（Ⅱ）</t>
    <phoneticPr fontId="6"/>
  </si>
  <si>
    <t>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6"/>
  </si>
  <si>
    <t>③　算定日が属する月が、当該利用者が口腔機能向上加算の算定に係る口腔機能向上サービスを受けている間および当該口腔機能向上サービスが終了した日の属する月ではない</t>
    <phoneticPr fontId="6"/>
  </si>
  <si>
    <t>２　次の①、②、③のいずれにも適合</t>
    <phoneticPr fontId="6"/>
  </si>
  <si>
    <t>①　利用開始時および利用中６月ごとに利用者の栄養状態について確認を行い、当該利用者の栄養状態に関する情報を当該利用者を担当する担当職員及び介護支援専門員に提供</t>
    <phoneticPr fontId="6"/>
  </si>
  <si>
    <t>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6"/>
  </si>
  <si>
    <t>③　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6"/>
  </si>
  <si>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6"/>
  </si>
  <si>
    <t>送迎を行わない場合の減算</t>
    <rPh sb="0" eb="2">
      <t>ソウゲイ</t>
    </rPh>
    <rPh sb="3" eb="4">
      <t>オコナ</t>
    </rPh>
    <rPh sb="7" eb="9">
      <t>バアイ</t>
    </rPh>
    <rPh sb="10" eb="12">
      <t>ゲンサン</t>
    </rPh>
    <phoneticPr fontId="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</si>
  <si>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6"/>
  </si>
  <si>
    <t>利用者に応じた適切なサービス提供</t>
    <rPh sb="0" eb="3">
      <t>リヨウシャ</t>
    </rPh>
    <rPh sb="4" eb="5">
      <t>オウ</t>
    </rPh>
    <rPh sb="7" eb="9">
      <t>テキセツ</t>
    </rPh>
    <rPh sb="14" eb="16">
      <t>テイキョウ</t>
    </rPh>
    <phoneticPr fontId="6"/>
  </si>
  <si>
    <t>介護記録</t>
    <phoneticPr fontId="6"/>
  </si>
  <si>
    <t>厚生労働大臣の定める地域</t>
    <rPh sb="0" eb="2">
      <t>コウセイ</t>
    </rPh>
    <rPh sb="2" eb="4">
      <t>ロウドウ</t>
    </rPh>
    <rPh sb="4" eb="6">
      <t>ダイジン</t>
    </rPh>
    <rPh sb="7" eb="8">
      <t>サダ</t>
    </rPh>
    <rPh sb="10" eb="12">
      <t>チイキ</t>
    </rPh>
    <phoneticPr fontId="6"/>
  </si>
  <si>
    <t>科学的介護推進体制加算</t>
    <phoneticPr fontId="6"/>
  </si>
  <si>
    <t>利用者ごとのＡＤＬ値、栄養状態、口腔機能、認知症の状況その他の利用者の心身の状況等に係る基本的な情報をLIFEにより厚生労働省に提出、情報活用</t>
    <rPh sb="58" eb="60">
      <t>コウセイ</t>
    </rPh>
    <rPh sb="60" eb="63">
      <t>ロウドウショウ</t>
    </rPh>
    <phoneticPr fontId="6"/>
  </si>
  <si>
    <t>サービス提供体制強化加算(Ⅰ)</t>
    <rPh sb="4" eb="6">
      <t>テイキョウ</t>
    </rPh>
    <rPh sb="6" eb="8">
      <t>タイセイ</t>
    </rPh>
    <rPh sb="8" eb="10">
      <t>キョウカ</t>
    </rPh>
    <rPh sb="10" eb="12">
      <t>カサン</t>
    </rPh>
    <phoneticPr fontId="6"/>
  </si>
  <si>
    <t>次の①、②のいずれかに適合</t>
    <phoneticPr fontId="6"/>
  </si>
  <si>
    <t>①　介護職員総数のうち介護福祉士の占める割合が70/100以上</t>
    <phoneticPr fontId="6"/>
  </si>
  <si>
    <t>サービス提供体制強化加算計算書(市に提出した届出書の控え等)　</t>
    <phoneticPr fontId="6"/>
  </si>
  <si>
    <t>②　介護職員総数のうち勤続年数10年以上の介護福祉士の占める割合が25/100以上</t>
    <phoneticPr fontId="6"/>
  </si>
  <si>
    <t>サービス提供体制強化加算(Ⅱ)</t>
    <rPh sb="4" eb="6">
      <t>テイキョウ</t>
    </rPh>
    <rPh sb="6" eb="8">
      <t>タイセイ</t>
    </rPh>
    <rPh sb="8" eb="10">
      <t>キョウカ</t>
    </rPh>
    <rPh sb="10" eb="12">
      <t>カサン</t>
    </rPh>
    <phoneticPr fontId="6"/>
  </si>
  <si>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rPh sb="27" eb="29">
      <t>イジョウ</t>
    </rPh>
    <phoneticPr fontId="6"/>
  </si>
  <si>
    <t>サービス提供体制強化加算（Ⅲ）</t>
    <phoneticPr fontId="6"/>
  </si>
  <si>
    <t>①　介護職員総数のうち介護福祉士の占める割合が40/100以上</t>
    <phoneticPr fontId="6"/>
  </si>
  <si>
    <t>②　サービスを利用者に直接提供する職員総数のうち勤続年数７年以上の者の占める割合が30/100以上</t>
    <phoneticPr fontId="6"/>
  </si>
  <si>
    <t>挙証資料</t>
    <rPh sb="0" eb="2">
      <t>キョショウ</t>
    </rPh>
    <rPh sb="2" eb="4">
      <t>シリョウ</t>
    </rPh>
    <phoneticPr fontId="6"/>
  </si>
  <si>
    <t>定員超過利用減算</t>
    <rPh sb="0" eb="2">
      <t>テイイン</t>
    </rPh>
    <rPh sb="2" eb="4">
      <t>チョウカ</t>
    </rPh>
    <rPh sb="4" eb="6">
      <t>リヨウ</t>
    </rPh>
    <rPh sb="6" eb="8">
      <t>ゲンサン</t>
    </rPh>
    <phoneticPr fontId="6"/>
  </si>
  <si>
    <t>月平均の利用者数が運営規程に定められている利用定員を超える</t>
    <rPh sb="0" eb="3">
      <t>ツキヘイキン</t>
    </rPh>
    <rPh sb="4" eb="7">
      <t>リヨウシャ</t>
    </rPh>
    <rPh sb="7" eb="8">
      <t>スウ</t>
    </rPh>
    <rPh sb="9" eb="13">
      <t>ウンエイキテイ</t>
    </rPh>
    <rPh sb="14" eb="15">
      <t>サダ</t>
    </rPh>
    <rPh sb="21" eb="23">
      <t>リヨウ</t>
    </rPh>
    <rPh sb="23" eb="25">
      <t>テイイン</t>
    </rPh>
    <rPh sb="26" eb="27">
      <t>コ</t>
    </rPh>
    <phoneticPr fontId="6"/>
  </si>
  <si>
    <t>非該当</t>
    <rPh sb="0" eb="3">
      <t>ヒガイトウ</t>
    </rPh>
    <phoneticPr fontId="6"/>
  </si>
  <si>
    <t>人員基準欠如減算</t>
    <rPh sb="0" eb="2">
      <t>ジンイン</t>
    </rPh>
    <rPh sb="2" eb="4">
      <t>キジュン</t>
    </rPh>
    <rPh sb="4" eb="6">
      <t>ケツジョ</t>
    </rPh>
    <rPh sb="6" eb="8">
      <t>ゲンサン</t>
    </rPh>
    <phoneticPr fontId="6"/>
  </si>
  <si>
    <t>指定基準に定める員数の看護職員又は介護職員を置いていない</t>
    <rPh sb="0" eb="2">
      <t>シテイ</t>
    </rPh>
    <rPh sb="2" eb="4">
      <t>キジュン</t>
    </rPh>
    <rPh sb="5" eb="6">
      <t>サダ</t>
    </rPh>
    <rPh sb="8" eb="10">
      <t>インスウ</t>
    </rPh>
    <rPh sb="11" eb="13">
      <t>カンゴ</t>
    </rPh>
    <rPh sb="13" eb="15">
      <t>ショクイン</t>
    </rPh>
    <rPh sb="15" eb="16">
      <t>マタ</t>
    </rPh>
    <rPh sb="17" eb="19">
      <t>カイゴ</t>
    </rPh>
    <rPh sb="19" eb="21">
      <t>ショクイン</t>
    </rPh>
    <rPh sb="22" eb="23">
      <t>オ</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</si>
  <si>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</si>
  <si>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虐待防止検討委員会を定期的に開催し、その結果を従業者に周知</t>
    <rPh sb="0" eb="2">
      <t>ギャクタイ</t>
    </rPh>
    <rPh sb="2" eb="4">
      <t>ボウシ</t>
    </rPh>
    <rPh sb="4" eb="6">
      <t>ケントウ</t>
    </rPh>
    <rPh sb="6" eb="9">
      <t>イインカイ</t>
    </rPh>
    <rPh sb="10" eb="12">
      <t>テイキ</t>
    </rPh>
    <rPh sb="12" eb="13">
      <t>テキ</t>
    </rPh>
    <rPh sb="14" eb="16">
      <t>カイサイ</t>
    </rPh>
    <rPh sb="20" eb="22">
      <t>ケッカ</t>
    </rPh>
    <rPh sb="23" eb="26">
      <t>ジュウギョウシャ</t>
    </rPh>
    <rPh sb="27" eb="29">
      <t>シュウチ</t>
    </rPh>
    <phoneticPr fontId="6"/>
  </si>
  <si>
    <t>□</t>
    <phoneticPr fontId="6"/>
  </si>
  <si>
    <t>虐待の防止のための指針を整備</t>
    <rPh sb="0" eb="2">
      <t>ギャクタイ</t>
    </rPh>
    <rPh sb="3" eb="5">
      <t>ボウシ</t>
    </rPh>
    <rPh sb="9" eb="11">
      <t>シシン</t>
    </rPh>
    <rPh sb="12" eb="14">
      <t>セイビ</t>
    </rPh>
    <phoneticPr fontId="6"/>
  </si>
  <si>
    <t>□</t>
    <phoneticPr fontId="6"/>
  </si>
  <si>
    <t>従業者に対し、虐待防止のための研修を年１回以上実施し、その内容を記録</t>
    <rPh sb="0" eb="3">
      <t>ジュウギョウシャ</t>
    </rPh>
    <rPh sb="4" eb="5">
      <t>タイ</t>
    </rPh>
    <rPh sb="7" eb="9">
      <t>ギャクタイ</t>
    </rPh>
    <rPh sb="9" eb="11">
      <t>ボウシ</t>
    </rPh>
    <rPh sb="15" eb="17">
      <t>ケンシュウ</t>
    </rPh>
    <rPh sb="18" eb="19">
      <t>ネン</t>
    </rPh>
    <rPh sb="20" eb="23">
      <t>カイイジョウ</t>
    </rPh>
    <rPh sb="23" eb="25">
      <t>ジッシ</t>
    </rPh>
    <rPh sb="29" eb="31">
      <t>ナイヨウ</t>
    </rPh>
    <rPh sb="32" eb="34">
      <t>キロク</t>
    </rPh>
    <phoneticPr fontId="6"/>
  </si>
  <si>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6"/>
  </si>
  <si>
    <r>
      <t xml:space="preserve">業務継続計画未策定減算
</t>
    </r>
    <r>
      <rPr>
        <sz val="11"/>
        <rFont val="ＭＳ ゴシック"/>
        <family val="3"/>
        <charset val="128"/>
      </rPr>
      <t>※令和７年３月31日までの間、感染症の予防及びまん延防止のための指針及び非常災害に関する具体的計画を策定している場合は適用しない。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3" eb="54">
      <t>カン</t>
    </rPh>
    <rPh sb="56" eb="59">
      <t>グタイテキ</t>
    </rPh>
    <rPh sb="59" eb="61">
      <t>ケイカク</t>
    </rPh>
    <rPh sb="62" eb="64">
      <t>サクテイ</t>
    </rPh>
    <rPh sb="68" eb="70">
      <t>バアイ</t>
    </rPh>
    <rPh sb="71" eb="73">
      <t>テキヨウ</t>
    </rPh>
    <phoneticPr fontId="6"/>
  </si>
  <si>
    <t>業務継続計画の策定</t>
    <rPh sb="0" eb="2">
      <t>ギョウム</t>
    </rPh>
    <rPh sb="2" eb="4">
      <t>ケイゾク</t>
    </rPh>
    <rPh sb="4" eb="6">
      <t>ケイカク</t>
    </rPh>
    <rPh sb="7" eb="9">
      <t>サクテイ</t>
    </rPh>
    <phoneticPr fontId="6"/>
  </si>
  <si>
    <t>□</t>
    <phoneticPr fontId="6"/>
  </si>
  <si>
    <t>策定</t>
    <rPh sb="0" eb="2">
      <t>サクテイ</t>
    </rPh>
    <phoneticPr fontId="6"/>
  </si>
  <si>
    <t>当該計画に従い必要な措置を講じている</t>
    <rPh sb="0" eb="2">
      <t>トウガイ</t>
    </rPh>
    <rPh sb="2" eb="4">
      <t>ケイカク</t>
    </rPh>
    <rPh sb="5" eb="6">
      <t>シタガ</t>
    </rPh>
    <rPh sb="7" eb="9">
      <t>ヒツヨウ</t>
    </rPh>
    <rPh sb="10" eb="12">
      <t>ソチ</t>
    </rPh>
    <rPh sb="13" eb="14">
      <t>コウ</t>
    </rPh>
    <phoneticPr fontId="6"/>
  </si>
  <si>
    <t>２～３時間の通所介護を行う場合</t>
    <rPh sb="3" eb="5">
      <t>ジカン</t>
    </rPh>
    <rPh sb="6" eb="8">
      <t>ツウショ</t>
    </rPh>
    <rPh sb="8" eb="10">
      <t>カイゴ</t>
    </rPh>
    <rPh sb="11" eb="12">
      <t>オコナ</t>
    </rPh>
    <rPh sb="13" eb="15">
      <t>バアイ</t>
    </rPh>
    <phoneticPr fontId="6"/>
  </si>
  <si>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6"/>
  </si>
  <si>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6"/>
  </si>
  <si>
    <t>当該月の利用者数の実績が当該月の前年度における月平均の利用者数よりも５％以上減少</t>
    <rPh sb="0" eb="2">
      <t>トウガイ</t>
    </rPh>
    <rPh sb="2" eb="3">
      <t>ゲツ</t>
    </rPh>
    <rPh sb="4" eb="7">
      <t>リヨウシャ</t>
    </rPh>
    <rPh sb="7" eb="8">
      <t>スウ</t>
    </rPh>
    <rPh sb="9" eb="11">
      <t>ジッセキ</t>
    </rPh>
    <rPh sb="12" eb="14">
      <t>トウガイ</t>
    </rPh>
    <rPh sb="14" eb="15">
      <t>ゲツ</t>
    </rPh>
    <rPh sb="16" eb="19">
      <t>ゼンネンド</t>
    </rPh>
    <rPh sb="23" eb="26">
      <t>ツキヘイキン</t>
    </rPh>
    <rPh sb="27" eb="30">
      <t>リヨウシャ</t>
    </rPh>
    <rPh sb="30" eb="31">
      <t>スウ</t>
    </rPh>
    <rPh sb="36" eb="38">
      <t>イジョウ</t>
    </rPh>
    <rPh sb="38" eb="40">
      <t>ゲンショウ</t>
    </rPh>
    <phoneticPr fontId="6"/>
  </si>
  <si>
    <t>８～９時間の前後に行う日常生活上の世話</t>
    <rPh sb="3" eb="5">
      <t>ジカン</t>
    </rPh>
    <rPh sb="6" eb="7">
      <t>マエ</t>
    </rPh>
    <rPh sb="7" eb="8">
      <t>アト</t>
    </rPh>
    <rPh sb="9" eb="10">
      <t>オコナ</t>
    </rPh>
    <rPh sb="11" eb="13">
      <t>ニチジョウ</t>
    </rPh>
    <rPh sb="13" eb="16">
      <t>セイカツジョウ</t>
    </rPh>
    <rPh sb="17" eb="19">
      <t>セワ</t>
    </rPh>
    <phoneticPr fontId="6"/>
  </si>
  <si>
    <t>８時間以上９時間未満のサービス提供</t>
    <rPh sb="1" eb="3">
      <t>ジカン</t>
    </rPh>
    <rPh sb="3" eb="5">
      <t>イジョウ</t>
    </rPh>
    <rPh sb="6" eb="8">
      <t>ジカン</t>
    </rPh>
    <rPh sb="8" eb="10">
      <t>ミマン</t>
    </rPh>
    <rPh sb="15" eb="17">
      <t>テイキョウ</t>
    </rPh>
    <phoneticPr fontId="6"/>
  </si>
  <si>
    <t>50単位</t>
    <rPh sb="2" eb="4">
      <t>タンイ</t>
    </rPh>
    <phoneticPr fontId="6"/>
  </si>
  <si>
    <t>100単位</t>
    <rPh sb="3" eb="5">
      <t>タンイ</t>
    </rPh>
    <phoneticPr fontId="6"/>
  </si>
  <si>
    <t>150単位</t>
    <rPh sb="3" eb="5">
      <t>タンイ</t>
    </rPh>
    <phoneticPr fontId="6"/>
  </si>
  <si>
    <t>200単位</t>
    <rPh sb="3" eb="5">
      <t>タンイ</t>
    </rPh>
    <phoneticPr fontId="6"/>
  </si>
  <si>
    <t>13時間以上14時間未満</t>
    <phoneticPr fontId="6"/>
  </si>
  <si>
    <t>250単位</t>
    <phoneticPr fontId="6"/>
  </si>
  <si>
    <t>共生型地域密着型通所介護</t>
    <rPh sb="0" eb="3">
      <t>キョウセイガタ</t>
    </rPh>
    <rPh sb="3" eb="5">
      <t>チイキ</t>
    </rPh>
    <rPh sb="5" eb="8">
      <t>ミッチャクガタ</t>
    </rPh>
    <rPh sb="8" eb="10">
      <t>ツウショ</t>
    </rPh>
    <rPh sb="10" eb="12">
      <t>カイゴ</t>
    </rPh>
    <phoneticPr fontId="6"/>
  </si>
  <si>
    <t>共生型居宅サービスの事業を行う指定生活介護事業者が当該事業を行う事業所において共生型地域密着型通所介護を行った場合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19">
      <t>セイカツ</t>
    </rPh>
    <rPh sb="19" eb="21">
      <t>カイゴ</t>
    </rPh>
    <rPh sb="21" eb="24">
      <t>ジギョウシャ</t>
    </rPh>
    <rPh sb="25" eb="27">
      <t>トウガイ</t>
    </rPh>
    <rPh sb="27" eb="29">
      <t>ジギョウ</t>
    </rPh>
    <rPh sb="30" eb="31">
      <t>オコナ</t>
    </rPh>
    <rPh sb="32" eb="35">
      <t>ジギョウショ</t>
    </rPh>
    <rPh sb="39" eb="42">
      <t>キョウセイガタ</t>
    </rPh>
    <rPh sb="42" eb="44">
      <t>チイキ</t>
    </rPh>
    <rPh sb="44" eb="47">
      <t>ミッチャクガタ</t>
    </rPh>
    <rPh sb="47" eb="49">
      <t>ツウショ</t>
    </rPh>
    <rPh sb="49" eb="51">
      <t>カイゴ</t>
    </rPh>
    <rPh sb="52" eb="53">
      <t>オコナ</t>
    </rPh>
    <rPh sb="55" eb="57">
      <t>バアイ</t>
    </rPh>
    <phoneticPr fontId="6"/>
  </si>
  <si>
    <r>
      <t>該当</t>
    </r>
    <r>
      <rPr>
        <sz val="10"/>
        <color theme="1"/>
        <rFont val="ＭＳ ゴシック"/>
        <family val="3"/>
        <charset val="128"/>
      </rPr>
      <t>（所定単位数の93％）</t>
    </r>
    <rPh sb="0" eb="2">
      <t>ガイトウ</t>
    </rPh>
    <rPh sb="3" eb="5">
      <t>ショテイ</t>
    </rPh>
    <rPh sb="5" eb="8">
      <t>タンイスウ</t>
    </rPh>
    <phoneticPr fontId="6"/>
  </si>
  <si>
    <t>共生型居宅サービスの事業を行う指定自立訓練（機能訓練）事業者又は指定自立訓練（生活訓練）事業者が当該事業を行う事業所において共生型地域密着型通所介護を行った場合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19">
      <t>ジリツ</t>
    </rPh>
    <rPh sb="19" eb="21">
      <t>クンレン</t>
    </rPh>
    <rPh sb="22" eb="24">
      <t>キノウ</t>
    </rPh>
    <rPh sb="24" eb="26">
      <t>クンレン</t>
    </rPh>
    <rPh sb="27" eb="30">
      <t>ジギョウシャ</t>
    </rPh>
    <rPh sb="30" eb="31">
      <t>マタ</t>
    </rPh>
    <rPh sb="32" eb="34">
      <t>シテイ</t>
    </rPh>
    <rPh sb="34" eb="36">
      <t>ジリツ</t>
    </rPh>
    <rPh sb="36" eb="38">
      <t>クンレン</t>
    </rPh>
    <rPh sb="39" eb="41">
      <t>セイカツ</t>
    </rPh>
    <rPh sb="41" eb="43">
      <t>クンレン</t>
    </rPh>
    <rPh sb="44" eb="47">
      <t>ジギョウシャ</t>
    </rPh>
    <rPh sb="48" eb="50">
      <t>トウガイ</t>
    </rPh>
    <rPh sb="50" eb="52">
      <t>ジギョウ</t>
    </rPh>
    <rPh sb="53" eb="54">
      <t>オコナ</t>
    </rPh>
    <rPh sb="55" eb="58">
      <t>ジギョウショ</t>
    </rPh>
    <rPh sb="62" eb="65">
      <t>キョウセイガタ</t>
    </rPh>
    <rPh sb="65" eb="67">
      <t>チイキ</t>
    </rPh>
    <rPh sb="67" eb="70">
      <t>ミッチャクガタ</t>
    </rPh>
    <rPh sb="70" eb="72">
      <t>ツウショ</t>
    </rPh>
    <rPh sb="72" eb="74">
      <t>カイゴ</t>
    </rPh>
    <rPh sb="75" eb="76">
      <t>オコナ</t>
    </rPh>
    <rPh sb="78" eb="80">
      <t>バアイ</t>
    </rPh>
    <phoneticPr fontId="6"/>
  </si>
  <si>
    <r>
      <t>該当</t>
    </r>
    <r>
      <rPr>
        <sz val="10"/>
        <color theme="1"/>
        <rFont val="ＭＳ ゴシック"/>
        <family val="3"/>
        <charset val="128"/>
      </rPr>
      <t>（所定単位数の95％）</t>
    </r>
    <rPh sb="0" eb="2">
      <t>ガイトウ</t>
    </rPh>
    <phoneticPr fontId="6"/>
  </si>
  <si>
    <t>共生型居宅サービスの事業を行う指定児童発達支援事業者が当該事業を行う事業所において共生型地域密着型通所介護を行った場合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19">
      <t>ジドウ</t>
    </rPh>
    <rPh sb="19" eb="21">
      <t>ハッタツ</t>
    </rPh>
    <rPh sb="21" eb="23">
      <t>シエン</t>
    </rPh>
    <rPh sb="23" eb="26">
      <t>ジギョウシャ</t>
    </rPh>
    <rPh sb="27" eb="29">
      <t>トウガイ</t>
    </rPh>
    <rPh sb="29" eb="31">
      <t>ジギョウ</t>
    </rPh>
    <rPh sb="32" eb="33">
      <t>オコナ</t>
    </rPh>
    <rPh sb="34" eb="37">
      <t>ジギョウショ</t>
    </rPh>
    <rPh sb="41" eb="44">
      <t>キョウセイガタ</t>
    </rPh>
    <rPh sb="44" eb="46">
      <t>チイキ</t>
    </rPh>
    <rPh sb="46" eb="49">
      <t>ミッチャクガタ</t>
    </rPh>
    <rPh sb="49" eb="51">
      <t>ツウショ</t>
    </rPh>
    <rPh sb="51" eb="53">
      <t>カイゴ</t>
    </rPh>
    <rPh sb="54" eb="55">
      <t>オコナ</t>
    </rPh>
    <rPh sb="57" eb="59">
      <t>バアイ</t>
    </rPh>
    <phoneticPr fontId="6"/>
  </si>
  <si>
    <r>
      <t>該当</t>
    </r>
    <r>
      <rPr>
        <sz val="10"/>
        <color theme="1"/>
        <rFont val="ＭＳ ゴシック"/>
        <family val="3"/>
        <charset val="128"/>
      </rPr>
      <t>（所定単位数の90％）</t>
    </r>
    <rPh sb="0" eb="2">
      <t>ガイトウ</t>
    </rPh>
    <phoneticPr fontId="6"/>
  </si>
  <si>
    <t>共生型居宅サービスの事業を行う指定放課後等デイサービス事業者が当該事業を行う事業所において共生型地域密着型通所介護を行った場合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20">
      <t>ホウカゴ</t>
    </rPh>
    <rPh sb="20" eb="21">
      <t>トウ</t>
    </rPh>
    <rPh sb="27" eb="30">
      <t>ジギョウシャ</t>
    </rPh>
    <rPh sb="31" eb="33">
      <t>トウガイ</t>
    </rPh>
    <rPh sb="33" eb="35">
      <t>ジギョウ</t>
    </rPh>
    <rPh sb="36" eb="37">
      <t>オコナ</t>
    </rPh>
    <rPh sb="38" eb="41">
      <t>ジギョウショ</t>
    </rPh>
    <rPh sb="45" eb="48">
      <t>キョウセイガタ</t>
    </rPh>
    <rPh sb="48" eb="50">
      <t>チイキ</t>
    </rPh>
    <rPh sb="50" eb="53">
      <t>ミッチャクガタ</t>
    </rPh>
    <rPh sb="53" eb="55">
      <t>ツウショ</t>
    </rPh>
    <rPh sb="55" eb="57">
      <t>カイゴ</t>
    </rPh>
    <rPh sb="58" eb="59">
      <t>オコナ</t>
    </rPh>
    <rPh sb="61" eb="63">
      <t>バアイ</t>
    </rPh>
    <phoneticPr fontId="6"/>
  </si>
  <si>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6"/>
  </si>
  <si>
    <t>生活相談員を１名以上配置</t>
    <rPh sb="0" eb="2">
      <t>セイカツ</t>
    </rPh>
    <rPh sb="2" eb="5">
      <t>ソウダンイン</t>
    </rPh>
    <rPh sb="7" eb="8">
      <t>メイ</t>
    </rPh>
    <rPh sb="8" eb="10">
      <t>イジョウ</t>
    </rPh>
    <rPh sb="10" eb="12">
      <t>ハイチ</t>
    </rPh>
    <phoneticPr fontId="6"/>
  </si>
  <si>
    <t>地域に貢献する活動</t>
    <rPh sb="0" eb="2">
      <t>チイキ</t>
    </rPh>
    <rPh sb="3" eb="5">
      <t>コウケン</t>
    </rPh>
    <rPh sb="7" eb="9">
      <t>カツドウ</t>
    </rPh>
    <phoneticPr fontId="6"/>
  </si>
  <si>
    <t>入浴介助を適切に行うことのできる人員および設備</t>
    <rPh sb="0" eb="2">
      <t>ニュウヨク</t>
    </rPh>
    <rPh sb="2" eb="4">
      <t>カイジョ</t>
    </rPh>
    <rPh sb="5" eb="7">
      <t>テキセツ</t>
    </rPh>
    <rPh sb="8" eb="9">
      <t>オコナ</t>
    </rPh>
    <rPh sb="16" eb="18">
      <t>ジンイン</t>
    </rPh>
    <rPh sb="21" eb="23">
      <t>セツビ</t>
    </rPh>
    <phoneticPr fontId="6"/>
  </si>
  <si>
    <t>入浴介助に関わる職員に対する、入浴介助に関する研修</t>
    <rPh sb="0" eb="2">
      <t>ニュウヨク</t>
    </rPh>
    <rPh sb="2" eb="4">
      <t>カイジョ</t>
    </rPh>
    <rPh sb="5" eb="6">
      <t>カカ</t>
    </rPh>
    <rPh sb="8" eb="10">
      <t>ショクイン</t>
    </rPh>
    <rPh sb="11" eb="12">
      <t>タイ</t>
    </rPh>
    <rPh sb="15" eb="17">
      <t>ニュウヨク</t>
    </rPh>
    <rPh sb="17" eb="19">
      <t>カイジョ</t>
    </rPh>
    <rPh sb="20" eb="21">
      <t>カン</t>
    </rPh>
    <rPh sb="23" eb="25">
      <t>ケンシュウ</t>
    </rPh>
    <phoneticPr fontId="6"/>
  </si>
  <si>
    <t>地域密着型通所介護計画上の位置づけ</t>
    <rPh sb="0" eb="2">
      <t>チイキ</t>
    </rPh>
    <rPh sb="2" eb="5">
      <t>ミッチャクガタ</t>
    </rPh>
    <rPh sb="5" eb="7">
      <t>ツウショ</t>
    </rPh>
    <rPh sb="7" eb="9">
      <t>カイゴ</t>
    </rPh>
    <rPh sb="9" eb="12">
      <t>ケイカクジョウ</t>
    </rPh>
    <rPh sb="13" eb="15">
      <t>イチ</t>
    </rPh>
    <phoneticPr fontId="6"/>
  </si>
  <si>
    <t>入浴介助の実施</t>
    <rPh sb="0" eb="2">
      <t>ニュウヨク</t>
    </rPh>
    <rPh sb="2" eb="4">
      <t>カイジョ</t>
    </rPh>
    <rPh sb="5" eb="7">
      <t>ジッシ</t>
    </rPh>
    <phoneticPr fontId="6"/>
  </si>
  <si>
    <t>入浴介助加算（Ⅰ）の要件を満たしている</t>
    <rPh sb="0" eb="2">
      <t>ニュウヨク</t>
    </rPh>
    <rPh sb="2" eb="4">
      <t>カイジョ</t>
    </rPh>
    <rPh sb="4" eb="6">
      <t>カサン</t>
    </rPh>
    <rPh sb="10" eb="12">
      <t>ヨウケン</t>
    </rPh>
    <rPh sb="13" eb="14">
      <t>ミ</t>
    </rPh>
    <phoneticPr fontId="6"/>
  </si>
  <si>
    <t>医師等が利用者宅を訪問し、浴室における利用者の動作・浴室環境を評価</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phoneticPr fontId="6"/>
  </si>
  <si>
    <t>上記の訪問で、居宅の浴室が、利用者自身又はその家族等の介助により入浴を行うことが難しいと認められた場合は、訪問した医師等が介護支援専門員等と連携し、福祉用具の貸与若しくは購入又は住宅改修等について助言</t>
    <rPh sb="0" eb="2">
      <t>ジョウキ</t>
    </rPh>
    <rPh sb="3" eb="5">
      <t>ホウモン</t>
    </rPh>
    <rPh sb="7" eb="9">
      <t>キョタク</t>
    </rPh>
    <rPh sb="10" eb="12">
      <t>ヨクシツ</t>
    </rPh>
    <rPh sb="14" eb="17">
      <t>リヨウシャ</t>
    </rPh>
    <rPh sb="17" eb="19">
      <t>ジシン</t>
    </rPh>
    <rPh sb="19" eb="20">
      <t>マタ</t>
    </rPh>
    <rPh sb="23" eb="25">
      <t>カゾク</t>
    </rPh>
    <rPh sb="25" eb="26">
      <t>トウ</t>
    </rPh>
    <rPh sb="27" eb="29">
      <t>カイジョ</t>
    </rPh>
    <rPh sb="32" eb="34">
      <t>ニュウヨク</t>
    </rPh>
    <rPh sb="35" eb="36">
      <t>オコナ</t>
    </rPh>
    <rPh sb="40" eb="41">
      <t>ムズカ</t>
    </rPh>
    <rPh sb="44" eb="45">
      <t>ミト</t>
    </rPh>
    <rPh sb="49" eb="51">
      <t>バアイ</t>
    </rPh>
    <rPh sb="53" eb="55">
      <t>ホウモン</t>
    </rPh>
    <rPh sb="57" eb="59">
      <t>イシ</t>
    </rPh>
    <rPh sb="59" eb="60">
      <t>トウ</t>
    </rPh>
    <rPh sb="61" eb="63">
      <t>カイゴ</t>
    </rPh>
    <rPh sb="63" eb="65">
      <t>シエン</t>
    </rPh>
    <rPh sb="65" eb="68">
      <t>センモンイン</t>
    </rPh>
    <rPh sb="68" eb="69">
      <t>トウ</t>
    </rPh>
    <rPh sb="70" eb="72">
      <t>レンケイ</t>
    </rPh>
    <rPh sb="74" eb="76">
      <t>フクシ</t>
    </rPh>
    <rPh sb="76" eb="78">
      <t>ヨウグ</t>
    </rPh>
    <rPh sb="79" eb="81">
      <t>タイヨ</t>
    </rPh>
    <rPh sb="81" eb="82">
      <t>モ</t>
    </rPh>
    <rPh sb="85" eb="87">
      <t>コウニュウ</t>
    </rPh>
    <rPh sb="87" eb="88">
      <t>マタ</t>
    </rPh>
    <rPh sb="89" eb="91">
      <t>ジュウタク</t>
    </rPh>
    <rPh sb="91" eb="93">
      <t>カイシュウ</t>
    </rPh>
    <rPh sb="93" eb="94">
      <t>トウ</t>
    </rPh>
    <rPh sb="98" eb="100">
      <t>ジョゲン</t>
    </rPh>
    <phoneticPr fontId="6"/>
  </si>
  <si>
    <t>機能訓練指導員等が共同し、利用者宅を訪問した医師等と連携して個別の入浴計画を作成</t>
    <rPh sb="0" eb="2">
      <t>キノウ</t>
    </rPh>
    <rPh sb="2" eb="4">
      <t>クンレン</t>
    </rPh>
    <rPh sb="4" eb="7">
      <t>シドウイン</t>
    </rPh>
    <rPh sb="7" eb="8">
      <t>トウ</t>
    </rPh>
    <rPh sb="9" eb="11">
      <t>キョウドウ</t>
    </rPh>
    <rPh sb="13" eb="16">
      <t>リヨウシャ</t>
    </rPh>
    <rPh sb="16" eb="17">
      <t>タク</t>
    </rPh>
    <rPh sb="18" eb="20">
      <t>ホウモン</t>
    </rPh>
    <rPh sb="22" eb="24">
      <t>イシ</t>
    </rPh>
    <rPh sb="24" eb="25">
      <t>トウ</t>
    </rPh>
    <rPh sb="26" eb="28">
      <t>レンケイ</t>
    </rPh>
    <rPh sb="30" eb="32">
      <t>コベツ</t>
    </rPh>
    <rPh sb="33" eb="35">
      <t>ニュウヨク</t>
    </rPh>
    <rPh sb="35" eb="37">
      <t>ケイカク</t>
    </rPh>
    <rPh sb="38" eb="40">
      <t>サクセイ</t>
    </rPh>
    <phoneticPr fontId="6"/>
  </si>
  <si>
    <t>作成</t>
    <rPh sb="0" eb="2">
      <t>サクセイ</t>
    </rPh>
    <phoneticPr fontId="6"/>
  </si>
  <si>
    <t>入浴計画に基づき個浴その他の利用者の居宅に近い環境で入浴介助を実施</t>
    <rPh sb="0" eb="2">
      <t>ニュウヨク</t>
    </rPh>
    <rPh sb="2" eb="4">
      <t>ケイカク</t>
    </rPh>
    <rPh sb="5" eb="6">
      <t>モト</t>
    </rPh>
    <rPh sb="8" eb="10">
      <t>コヨク</t>
    </rPh>
    <rPh sb="12" eb="13">
      <t>タ</t>
    </rPh>
    <rPh sb="14" eb="17">
      <t>リヨウシャ</t>
    </rPh>
    <rPh sb="18" eb="20">
      <t>キョタク</t>
    </rPh>
    <rPh sb="21" eb="22">
      <t>チカ</t>
    </rPh>
    <rPh sb="23" eb="25">
      <t>カンキョウ</t>
    </rPh>
    <rPh sb="26" eb="28">
      <t>ニュウヨク</t>
    </rPh>
    <rPh sb="28" eb="30">
      <t>カイジョ</t>
    </rPh>
    <rPh sb="31" eb="33">
      <t>ジッシ</t>
    </rPh>
    <phoneticPr fontId="6"/>
  </si>
  <si>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6"/>
  </si>
  <si>
    <t>２以上</t>
    <rPh sb="1" eb="3">
      <t>イジョウ</t>
    </rPh>
    <phoneticPr fontId="6"/>
  </si>
  <si>
    <t>要介護３以上の者の占める割合</t>
    <rPh sb="0" eb="3">
      <t>ヨウカイゴ</t>
    </rPh>
    <rPh sb="4" eb="6">
      <t>イジョウ</t>
    </rPh>
    <rPh sb="7" eb="8">
      <t>シャ</t>
    </rPh>
    <rPh sb="9" eb="10">
      <t>シ</t>
    </rPh>
    <rPh sb="12" eb="14">
      <t>ワリアイ</t>
    </rPh>
    <phoneticPr fontId="6"/>
  </si>
  <si>
    <t>３割以上</t>
    <rPh sb="1" eb="2">
      <t>ワリ</t>
    </rPh>
    <rPh sb="2" eb="4">
      <t>イジョウ</t>
    </rPh>
    <phoneticPr fontId="6"/>
  </si>
  <si>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1">
      <t>チイキ</t>
    </rPh>
    <rPh sb="21" eb="23">
      <t>ミッチャク</t>
    </rPh>
    <rPh sb="23" eb="24">
      <t>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6"/>
  </si>
  <si>
    <t>算定なし</t>
    <rPh sb="0" eb="2">
      <t>サンテイ</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</si>
  <si>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</si>
  <si>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の助言に基づき、当該地域密着型通所介護事業所の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チイキ</t>
    </rPh>
    <rPh sb="72" eb="75">
      <t>ミッチャクガタ</t>
    </rPh>
    <rPh sb="75" eb="77">
      <t>ツウショ</t>
    </rPh>
    <rPh sb="77" eb="79">
      <t>カイゴ</t>
    </rPh>
    <rPh sb="79" eb="82">
      <t>ジギョウショ</t>
    </rPh>
    <rPh sb="83" eb="85">
      <t>キノウ</t>
    </rPh>
    <rPh sb="85" eb="87">
      <t>クンレン</t>
    </rPh>
    <rPh sb="87" eb="90">
      <t>シドウイン</t>
    </rPh>
    <rPh sb="90" eb="91">
      <t>トウ</t>
    </rPh>
    <rPh sb="92" eb="94">
      <t>キョウドウ</t>
    </rPh>
    <rPh sb="96" eb="99">
      <t>リヨウシャ</t>
    </rPh>
    <rPh sb="100" eb="102">
      <t>シンタイ</t>
    </rPh>
    <rPh sb="102" eb="104">
      <t>ジョウキョウ</t>
    </rPh>
    <rPh sb="104" eb="105">
      <t>トウ</t>
    </rPh>
    <rPh sb="106" eb="108">
      <t>ヒョウカ</t>
    </rPh>
    <rPh sb="111" eb="113">
      <t>コベツ</t>
    </rPh>
    <rPh sb="113" eb="115">
      <t>キノウ</t>
    </rPh>
    <rPh sb="115" eb="117">
      <t>クンレン</t>
    </rPh>
    <rPh sb="117" eb="119">
      <t>ケイカク</t>
    </rPh>
    <rPh sb="120" eb="122">
      <t>サクセイ</t>
    </rPh>
    <phoneticPr fontId="6"/>
  </si>
  <si>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6"/>
  </si>
  <si>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6"/>
  </si>
  <si>
    <t>個別機能訓練加算の算定</t>
    <rPh sb="0" eb="2">
      <t>コベツ</t>
    </rPh>
    <rPh sb="2" eb="4">
      <t>キノウ</t>
    </rPh>
    <rPh sb="4" eb="6">
      <t>クンレン</t>
    </rPh>
    <rPh sb="6" eb="8">
      <t>カサン</t>
    </rPh>
    <rPh sb="9" eb="11">
      <t>サンテイ</t>
    </rPh>
    <phoneticPr fontId="6"/>
  </si>
  <si>
    <t>訪問リハビリテーション事業所、通所リハビリテーション事業所又はリハビリテーションを実施している医療提供施設の理学療法士等が当該地域密着型通所介護事業所を訪問し、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チイキ</t>
    </rPh>
    <rPh sb="65" eb="68">
      <t>ミッチャクガタ</t>
    </rPh>
    <rPh sb="68" eb="70">
      <t>ツウショ</t>
    </rPh>
    <rPh sb="70" eb="72">
      <t>カイゴ</t>
    </rPh>
    <rPh sb="72" eb="75">
      <t>ジギョウショ</t>
    </rPh>
    <rPh sb="76" eb="78">
      <t>ホウモン</t>
    </rPh>
    <rPh sb="80" eb="82">
      <t>キノウ</t>
    </rPh>
    <rPh sb="82" eb="84">
      <t>クンレン</t>
    </rPh>
    <rPh sb="84" eb="87">
      <t>シドウイン</t>
    </rPh>
    <rPh sb="87" eb="88">
      <t>トウ</t>
    </rPh>
    <rPh sb="108" eb="110">
      <t>コベツ</t>
    </rPh>
    <phoneticPr fontId="6"/>
  </si>
  <si>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6"/>
  </si>
  <si>
    <t>機能訓練指導員等が共同して利用者ごとに個別機能訓練計画を作成し、当該計画に基づき、理学療法士等が計画的に機能訓練を実施</t>
    <rPh sb="0" eb="2">
      <t>キノウ</t>
    </rPh>
    <rPh sb="2" eb="4">
      <t>クンレン</t>
    </rPh>
    <rPh sb="4" eb="7">
      <t>シドウイン</t>
    </rPh>
    <rPh sb="7" eb="8">
      <t>トウ</t>
    </rPh>
    <rPh sb="9" eb="11">
      <t>キョウドウ</t>
    </rPh>
    <rPh sb="13" eb="16">
      <t>リヨウシャ</t>
    </rPh>
    <rPh sb="19" eb="21">
      <t>コベツ</t>
    </rPh>
    <rPh sb="21" eb="23">
      <t>キノウ</t>
    </rPh>
    <rPh sb="23" eb="25">
      <t>クンレン</t>
    </rPh>
    <rPh sb="25" eb="27">
      <t>ケイカク</t>
    </rPh>
    <rPh sb="28" eb="30">
      <t>サクセイ</t>
    </rPh>
    <rPh sb="32" eb="34">
      <t>トウガイ</t>
    </rPh>
    <rPh sb="34" eb="36">
      <t>ケイカク</t>
    </rPh>
    <rPh sb="37" eb="38">
      <t>モト</t>
    </rPh>
    <rPh sb="41" eb="43">
      <t>リガク</t>
    </rPh>
    <rPh sb="43" eb="46">
      <t>リョウホウシ</t>
    </rPh>
    <rPh sb="46" eb="47">
      <t>トウ</t>
    </rPh>
    <rPh sb="48" eb="51">
      <t>ケイカクテキ</t>
    </rPh>
    <rPh sb="52" eb="54">
      <t>キノウ</t>
    </rPh>
    <rPh sb="54" eb="56">
      <t>クンレン</t>
    </rPh>
    <rPh sb="57" eb="59">
      <t>ジッシ</t>
    </rPh>
    <phoneticPr fontId="6"/>
  </si>
  <si>
    <t>個別機能訓練項目の設定に当たり、複数の種類の機能訓練の項目を準備</t>
    <rPh sb="0" eb="2">
      <t>コベツ</t>
    </rPh>
    <rPh sb="2" eb="4">
      <t>キノウ</t>
    </rPh>
    <rPh sb="4" eb="6">
      <t>クンレン</t>
    </rPh>
    <rPh sb="6" eb="8">
      <t>コウモク</t>
    </rPh>
    <rPh sb="9" eb="11">
      <t>セッテイ</t>
    </rPh>
    <rPh sb="12" eb="13">
      <t>ア</t>
    </rPh>
    <rPh sb="16" eb="18">
      <t>フクスウ</t>
    </rPh>
    <rPh sb="19" eb="21">
      <t>シュルイ</t>
    </rPh>
    <rPh sb="22" eb="24">
      <t>キノウ</t>
    </rPh>
    <rPh sb="24" eb="26">
      <t>クンレン</t>
    </rPh>
    <rPh sb="27" eb="29">
      <t>コウモク</t>
    </rPh>
    <rPh sb="30" eb="32">
      <t>ジュンビ</t>
    </rPh>
    <phoneticPr fontId="6"/>
  </si>
  <si>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6"/>
  </si>
  <si>
    <t>計画に基づく機能訓練の実施</t>
    <rPh sb="0" eb="2">
      <t>ケイカク</t>
    </rPh>
    <rPh sb="3" eb="4">
      <t>モト</t>
    </rPh>
    <rPh sb="6" eb="8">
      <t>キノウ</t>
    </rPh>
    <rPh sb="8" eb="10">
      <t>クンレン</t>
    </rPh>
    <rPh sb="11" eb="13">
      <t>ジッシ</t>
    </rPh>
    <phoneticPr fontId="6"/>
  </si>
  <si>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6"/>
  </si>
  <si>
    <t>個別機能訓練加算（Ⅰ）ロ</t>
    <phoneticPr fontId="6"/>
  </si>
  <si>
    <t>個別機能訓練加算（Ⅰ）イの要件を満たしている</t>
    <rPh sb="0" eb="2">
      <t>コベツ</t>
    </rPh>
    <rPh sb="2" eb="4">
      <t>キノウ</t>
    </rPh>
    <rPh sb="4" eb="6">
      <t>クンレン</t>
    </rPh>
    <rPh sb="6" eb="8">
      <t>カサン</t>
    </rPh>
    <rPh sb="13" eb="15">
      <t>ヨウケン</t>
    </rPh>
    <rPh sb="16" eb="17">
      <t>ミ</t>
    </rPh>
    <phoneticPr fontId="6"/>
  </si>
  <si>
    <t>個別機能訓練加算（Ⅰ）で配置された理学療法士等に加えて、専ら機能訓練指導員の職務に従事する理学療法士等を１名以上配置</t>
    <rPh sb="28" eb="29">
      <t>モッパ</t>
    </rPh>
    <rPh sb="30" eb="32">
      <t>キノウ</t>
    </rPh>
    <rPh sb="32" eb="34">
      <t>クンレン</t>
    </rPh>
    <rPh sb="34" eb="37">
      <t>シドウイン</t>
    </rPh>
    <rPh sb="38" eb="40">
      <t>ショクム</t>
    </rPh>
    <rPh sb="41" eb="43">
      <t>ジュウジ</t>
    </rPh>
    <rPh sb="45" eb="47">
      <t>リガク</t>
    </rPh>
    <rPh sb="47" eb="50">
      <t>リョウホウシ</t>
    </rPh>
    <rPh sb="50" eb="51">
      <t>トウ</t>
    </rPh>
    <rPh sb="53" eb="54">
      <t>メイ</t>
    </rPh>
    <rPh sb="54" eb="56">
      <t>イジョウ</t>
    </rPh>
    <rPh sb="56" eb="58">
      <t>ハイチ</t>
    </rPh>
    <phoneticPr fontId="6"/>
  </si>
  <si>
    <t>個別機能訓練加算（Ⅰ）イ又はロの要件を満たしている</t>
    <rPh sb="0" eb="2">
      <t>コベツ</t>
    </rPh>
    <rPh sb="2" eb="4">
      <t>キノウ</t>
    </rPh>
    <rPh sb="4" eb="6">
      <t>クンレン</t>
    </rPh>
    <rPh sb="6" eb="8">
      <t>カサン</t>
    </rPh>
    <rPh sb="12" eb="13">
      <t>マタ</t>
    </rPh>
    <rPh sb="16" eb="18">
      <t>ヨウケン</t>
    </rPh>
    <rPh sb="19" eb="20">
      <t>ミ</t>
    </rPh>
    <phoneticPr fontId="6"/>
  </si>
  <si>
    <t>利用者ごとの個別機能訓練計画書の内容等の情報をLIFEにより提出、情報活用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0" eb="32">
      <t>テイシュツ</t>
    </rPh>
    <rPh sb="33" eb="35">
      <t>ジョウホウ</t>
    </rPh>
    <rPh sb="35" eb="37">
      <t>カツヨウ</t>
    </rPh>
    <phoneticPr fontId="6"/>
  </si>
  <si>
    <t>ADL維持等加算（Ⅰ）</t>
    <rPh sb="3" eb="5">
      <t>イジ</t>
    </rPh>
    <rPh sb="5" eb="6">
      <t>トウ</t>
    </rPh>
    <rPh sb="6" eb="8">
      <t>カサン</t>
    </rPh>
    <phoneticPr fontId="6"/>
  </si>
  <si>
    <t>１　算定を開始しようとする月の前年同月に「ADL維持等加算[申出]あり」の届出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6"/>
  </si>
  <si>
    <t>２　評価対象利用期間が６月を超える者の総数が10人以上</t>
    <rPh sb="2" eb="4">
      <t>ヒョウカ</t>
    </rPh>
    <rPh sb="4" eb="6">
      <t>タイショウ</t>
    </rPh>
    <rPh sb="6" eb="8">
      <t>リヨウ</t>
    </rPh>
    <rPh sb="8" eb="10">
      <t>キカン</t>
    </rPh>
    <rPh sb="12" eb="13">
      <t>ゲツ</t>
    </rPh>
    <rPh sb="14" eb="15">
      <t>コ</t>
    </rPh>
    <rPh sb="17" eb="18">
      <t>モノ</t>
    </rPh>
    <rPh sb="19" eb="21">
      <t>ソウスウ</t>
    </rPh>
    <rPh sb="24" eb="25">
      <t>ニン</t>
    </rPh>
    <rPh sb="25" eb="27">
      <t>イジョウ</t>
    </rPh>
    <phoneticPr fontId="6"/>
  </si>
  <si>
    <t>３　評価対象者全員について、評価対象利用開始月と当該月の翌月から起算して６月目においてADLの評価、ADL値の測定、測定月ごとにLIFEにより提出</t>
    <rPh sb="2" eb="4">
      <t>ヒョウカ</t>
    </rPh>
    <rPh sb="4" eb="7">
      <t>タイショウシャ</t>
    </rPh>
    <rPh sb="7" eb="9">
      <t>ゼンイン</t>
    </rPh>
    <rPh sb="14" eb="16">
      <t>ヒョウカ</t>
    </rPh>
    <rPh sb="16" eb="18">
      <t>タイショウ</t>
    </rPh>
    <rPh sb="18" eb="20">
      <t>リヨウ</t>
    </rPh>
    <rPh sb="20" eb="22">
      <t>カイシ</t>
    </rPh>
    <rPh sb="22" eb="23">
      <t>ゲツ</t>
    </rPh>
    <rPh sb="24" eb="26">
      <t>トウガイ</t>
    </rPh>
    <rPh sb="26" eb="27">
      <t>ゲツ</t>
    </rPh>
    <rPh sb="28" eb="30">
      <t>ヨクゲツ</t>
    </rPh>
    <rPh sb="32" eb="34">
      <t>キサン</t>
    </rPh>
    <rPh sb="37" eb="38">
      <t>ゲツ</t>
    </rPh>
    <rPh sb="38" eb="39">
      <t>メ</t>
    </rPh>
    <rPh sb="47" eb="49">
      <t>ヒョウカ</t>
    </rPh>
    <rPh sb="53" eb="54">
      <t>アタイ</t>
    </rPh>
    <rPh sb="55" eb="57">
      <t>ソクテイ</t>
    </rPh>
    <rPh sb="58" eb="60">
      <t>ソクテイ</t>
    </rPh>
    <rPh sb="60" eb="61">
      <t>ゲツ</t>
    </rPh>
    <rPh sb="71" eb="73">
      <t>テイシュツ</t>
    </rPh>
    <phoneticPr fontId="6"/>
  </si>
  <si>
    <t>４　ADL利得の平均値が１以上</t>
    <rPh sb="5" eb="7">
      <t>リトク</t>
    </rPh>
    <rPh sb="8" eb="11">
      <t>ヘイキンチ</t>
    </rPh>
    <rPh sb="13" eb="15">
      <t>イジョウ</t>
    </rPh>
    <phoneticPr fontId="6"/>
  </si>
  <si>
    <t>ADL維持等加算（Ⅱ）</t>
    <phoneticPr fontId="6"/>
  </si>
  <si>
    <t>１　ADL維持等加算（Ⅰ）の１～３の要件を満たす</t>
    <rPh sb="5" eb="7">
      <t>イジ</t>
    </rPh>
    <rPh sb="7" eb="8">
      <t>トウ</t>
    </rPh>
    <rPh sb="8" eb="10">
      <t>カサン</t>
    </rPh>
    <rPh sb="18" eb="20">
      <t>ヨウケン</t>
    </rPh>
    <rPh sb="21" eb="22">
      <t>ミ</t>
    </rPh>
    <phoneticPr fontId="6"/>
  </si>
  <si>
    <t>２　ADL利得の平均値が３以上</t>
    <rPh sb="5" eb="7">
      <t>リトク</t>
    </rPh>
    <rPh sb="8" eb="11">
      <t>ヘイキンチ</t>
    </rPh>
    <rPh sb="13" eb="15">
      <t>イジョウ</t>
    </rPh>
    <phoneticPr fontId="6"/>
  </si>
  <si>
    <t>日常生活自立度ランクⅢ以上である者の占める割合</t>
    <rPh sb="0" eb="2">
      <t>ニチジョウ</t>
    </rPh>
    <rPh sb="2" eb="4">
      <t>セイカツ</t>
    </rPh>
    <rPh sb="4" eb="7">
      <t>ジリツド</t>
    </rPh>
    <rPh sb="11" eb="13">
      <t>イジョウ</t>
    </rPh>
    <rPh sb="16" eb="17">
      <t>シャ</t>
    </rPh>
    <rPh sb="18" eb="19">
      <t>シ</t>
    </rPh>
    <rPh sb="21" eb="23">
      <t>ワリアイ</t>
    </rPh>
    <phoneticPr fontId="6"/>
  </si>
  <si>
    <t>１割５分以上</t>
    <rPh sb="1" eb="2">
      <t>ワリ</t>
    </rPh>
    <rPh sb="3" eb="4">
      <t>ブ</t>
    </rPh>
    <rPh sb="4" eb="6">
      <t>イジョウ</t>
    </rPh>
    <phoneticPr fontId="6"/>
  </si>
  <si>
    <t>サービス提供時間帯を通じて専ら当該指定地域密着型通所介護の提供に当たる認知症介護に係る研修修了者を１名以上配置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8">
      <t>ニンチショウ</t>
    </rPh>
    <rPh sb="38" eb="40">
      <t>カイゴ</t>
    </rPh>
    <rPh sb="41" eb="42">
      <t>カカ</t>
    </rPh>
    <rPh sb="43" eb="45">
      <t>ケンシュウ</t>
    </rPh>
    <rPh sb="45" eb="48">
      <t>シュウリョウシャ</t>
    </rPh>
    <rPh sb="50" eb="51">
      <t>メイ</t>
    </rPh>
    <rPh sb="51" eb="53">
      <t>イジョウ</t>
    </rPh>
    <rPh sb="53" eb="55">
      <t>ハイチ</t>
    </rPh>
    <phoneticPr fontId="6"/>
  </si>
  <si>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6"/>
  </si>
  <si>
    <t>開催</t>
    <rPh sb="0" eb="2">
      <t>カイサイ</t>
    </rPh>
    <phoneticPr fontId="6"/>
  </si>
  <si>
    <t>日常生活自立度ランクⅢ以上の者に対して算定</t>
    <rPh sb="16" eb="17">
      <t>タイ</t>
    </rPh>
    <rPh sb="19" eb="21">
      <t>サンテイ</t>
    </rPh>
    <phoneticPr fontId="6"/>
  </si>
  <si>
    <t>算定</t>
    <rPh sb="0" eb="2">
      <t>サンテイ</t>
    </rPh>
    <phoneticPr fontId="6"/>
  </si>
  <si>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6"/>
  </si>
  <si>
    <t>認知症加算の算定</t>
    <rPh sb="0" eb="3">
      <t>ニンチショウ</t>
    </rPh>
    <rPh sb="3" eb="5">
      <t>カサン</t>
    </rPh>
    <rPh sb="6" eb="8">
      <t>サンテイ</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</si>
  <si>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メイ</t>
    </rPh>
    <rPh sb="31" eb="33">
      <t>イジョウ</t>
    </rPh>
    <rPh sb="33" eb="35">
      <t>ハイチ</t>
    </rPh>
    <phoneticPr fontId="6"/>
  </si>
  <si>
    <t>管理栄養士等が共同して３月に１回以上栄養アセスメントを実施し、当該利用者又はその家族に対してその結果を説明</t>
    <rPh sb="0" eb="2">
      <t>カンリ</t>
    </rPh>
    <rPh sb="2" eb="5">
      <t>エイヨウシ</t>
    </rPh>
    <rPh sb="5" eb="6">
      <t>トウ</t>
    </rPh>
    <rPh sb="7" eb="9">
      <t>キョウドウ</t>
    </rPh>
    <rPh sb="12" eb="13">
      <t>ガツ</t>
    </rPh>
    <rPh sb="15" eb="16">
      <t>カイ</t>
    </rPh>
    <rPh sb="16" eb="18">
      <t>イジョウ</t>
    </rPh>
    <rPh sb="18" eb="20">
      <t>エイヨウ</t>
    </rPh>
    <rPh sb="27" eb="29">
      <t>ジッシ</t>
    </rPh>
    <rPh sb="31" eb="33">
      <t>トウガイ</t>
    </rPh>
    <rPh sb="33" eb="36">
      <t>リヨウシャ</t>
    </rPh>
    <rPh sb="36" eb="37">
      <t>マタ</t>
    </rPh>
    <rPh sb="40" eb="42">
      <t>カゾク</t>
    </rPh>
    <rPh sb="43" eb="44">
      <t>タイ</t>
    </rPh>
    <rPh sb="48" eb="50">
      <t>ケッカ</t>
    </rPh>
    <rPh sb="51" eb="53">
      <t>セツメイ</t>
    </rPh>
    <phoneticPr fontId="6"/>
  </si>
  <si>
    <t>利用者の体重を１月ごとに測定</t>
    <rPh sb="0" eb="3">
      <t>リヨウシャ</t>
    </rPh>
    <rPh sb="4" eb="6">
      <t>タイジュウ</t>
    </rPh>
    <rPh sb="8" eb="9">
      <t>ゲツ</t>
    </rPh>
    <rPh sb="12" eb="14">
      <t>ソクテイ</t>
    </rPh>
    <phoneticPr fontId="6"/>
  </si>
  <si>
    <t>利用者ごとの栄養状態等の情報をLIFEにより提出、情報活用</t>
    <rPh sb="0" eb="3">
      <t>リヨウシャ</t>
    </rPh>
    <rPh sb="6" eb="8">
      <t>エイヨウ</t>
    </rPh>
    <rPh sb="8" eb="10">
      <t>ジョウタイ</t>
    </rPh>
    <rPh sb="10" eb="11">
      <t>トウ</t>
    </rPh>
    <rPh sb="12" eb="14">
      <t>ジョウホウ</t>
    </rPh>
    <rPh sb="22" eb="24">
      <t>テイシュツ</t>
    </rPh>
    <rPh sb="25" eb="27">
      <t>ジョウホウ</t>
    </rPh>
    <rPh sb="27" eb="29">
      <t>カツヨウ</t>
    </rPh>
    <phoneticPr fontId="6"/>
  </si>
  <si>
    <t>栄養改善加算の算定</t>
    <rPh sb="0" eb="2">
      <t>エイヨウ</t>
    </rPh>
    <rPh sb="2" eb="4">
      <t>カイゼン</t>
    </rPh>
    <rPh sb="4" eb="6">
      <t>カサン</t>
    </rPh>
    <rPh sb="7" eb="9">
      <t>サンテイ</t>
    </rPh>
    <phoneticPr fontId="6"/>
  </si>
  <si>
    <t>低栄養状態にある者又はそのおそれのある者に対する栄養改善サービスの提供</t>
    <rPh sb="0" eb="3">
      <t>テイエイヨウ</t>
    </rPh>
    <rPh sb="3" eb="5">
      <t>ジョウタイ</t>
    </rPh>
    <rPh sb="8" eb="9">
      <t>モノ</t>
    </rPh>
    <rPh sb="9" eb="10">
      <t>マタ</t>
    </rPh>
    <rPh sb="19" eb="20">
      <t>モノ</t>
    </rPh>
    <rPh sb="21" eb="22">
      <t>タイ</t>
    </rPh>
    <rPh sb="24" eb="26">
      <t>エイヨウ</t>
    </rPh>
    <rPh sb="26" eb="28">
      <t>カイゼン</t>
    </rPh>
    <rPh sb="33" eb="35">
      <t>テイキョウ</t>
    </rPh>
    <phoneticPr fontId="6"/>
  </si>
  <si>
    <t>管理栄養士等が共同して利用者ごとの摂食・嚥下機能および食形態にも配慮した栄養ケア計画を作成</t>
    <rPh sb="0" eb="2">
      <t>カンリ</t>
    </rPh>
    <rPh sb="2" eb="5">
      <t>エイヨウシ</t>
    </rPh>
    <rPh sb="5" eb="6">
      <t>トウ</t>
    </rPh>
    <rPh sb="7" eb="9">
      <t>キョウドウ</t>
    </rPh>
    <rPh sb="11" eb="14">
      <t>リヨウシャ</t>
    </rPh>
    <rPh sb="17" eb="19">
      <t>セッショク</t>
    </rPh>
    <rPh sb="20" eb="22">
      <t>エンゲ</t>
    </rPh>
    <rPh sb="22" eb="24">
      <t>キノウ</t>
    </rPh>
    <rPh sb="27" eb="28">
      <t>ショク</t>
    </rPh>
    <rPh sb="28" eb="30">
      <t>ケイタイ</t>
    </rPh>
    <rPh sb="32" eb="34">
      <t>ハイリョ</t>
    </rPh>
    <rPh sb="36" eb="38">
      <t>エイヨウ</t>
    </rPh>
    <rPh sb="40" eb="42">
      <t>ケイカク</t>
    </rPh>
    <rPh sb="43" eb="45">
      <t>サクセイ</t>
    </rPh>
    <phoneticPr fontId="6"/>
  </si>
  <si>
    <t>利用者ごとの栄養ケア計画に従い、必要に応じて利用者宅を訪問、栄養改善サービス実施、定期的な栄養状態の記録</t>
    <rPh sb="0" eb="3">
      <t>リヨウシャ</t>
    </rPh>
    <rPh sb="6" eb="8">
      <t>エイヨウ</t>
    </rPh>
    <rPh sb="10" eb="12">
      <t>ケイカク</t>
    </rPh>
    <rPh sb="13" eb="14">
      <t>シタガ</t>
    </rPh>
    <rPh sb="16" eb="18">
      <t>ヒツヨウ</t>
    </rPh>
    <rPh sb="19" eb="20">
      <t>オウ</t>
    </rPh>
    <rPh sb="22" eb="25">
      <t>リヨウシャ</t>
    </rPh>
    <rPh sb="25" eb="26">
      <t>タク</t>
    </rPh>
    <rPh sb="27" eb="29">
      <t>ホウモン</t>
    </rPh>
    <rPh sb="30" eb="32">
      <t>エイヨウ</t>
    </rPh>
    <rPh sb="32" eb="34">
      <t>カイゼン</t>
    </rPh>
    <rPh sb="38" eb="40">
      <t>ジッシ</t>
    </rPh>
    <rPh sb="41" eb="44">
      <t>テイキテキ</t>
    </rPh>
    <rPh sb="45" eb="47">
      <t>エイヨウ</t>
    </rPh>
    <rPh sb="47" eb="49">
      <t>ジョウタイ</t>
    </rPh>
    <rPh sb="50" eb="52">
      <t>キロク</t>
    </rPh>
    <phoneticPr fontId="6"/>
  </si>
  <si>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6"/>
  </si>
  <si>
    <t>口腔・栄養スクリーニング加算（Ⅰ）</t>
    <rPh sb="0" eb="2">
      <t>コウクウ</t>
    </rPh>
    <phoneticPr fontId="6"/>
  </si>
  <si>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6"/>
  </si>
  <si>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6"/>
  </si>
  <si>
    <t>算定日が属する月が次の(一)、(二)のいずれにも該当しないこと</t>
    <rPh sb="0" eb="2">
      <t>サンテイ</t>
    </rPh>
    <rPh sb="2" eb="3">
      <t>ビ</t>
    </rPh>
    <rPh sb="4" eb="5">
      <t>ゾク</t>
    </rPh>
    <rPh sb="7" eb="8">
      <t>ゲツ</t>
    </rPh>
    <rPh sb="9" eb="10">
      <t>ツギ</t>
    </rPh>
    <rPh sb="12" eb="13">
      <t>イチ</t>
    </rPh>
    <rPh sb="16" eb="17">
      <t>ニ</t>
    </rPh>
    <rPh sb="24" eb="26">
      <t>ガイトウ</t>
    </rPh>
    <phoneticPr fontId="6"/>
  </si>
  <si>
    <t>(一)栄養アセスメント加算を算定している間である又は当該利用者が栄養改善加算の算定に係る栄養改善サービスを受けている間であるもしくは当該栄養改善サービスが終了した日の属する月（栄養状態のスクリーニングを行った結果、栄養改善サービスが必要であると判断され、栄養改善サービスが開始された日の属する月を除く。）であること</t>
    <rPh sb="1" eb="2">
      <t>イチ</t>
    </rPh>
    <rPh sb="3" eb="5">
      <t>エイヨウ</t>
    </rPh>
    <rPh sb="11" eb="13">
      <t>カサン</t>
    </rPh>
    <rPh sb="14" eb="16">
      <t>サンテイ</t>
    </rPh>
    <rPh sb="20" eb="21">
      <t>アイダ</t>
    </rPh>
    <rPh sb="24" eb="25">
      <t>マタ</t>
    </rPh>
    <rPh sb="26" eb="28">
      <t>トウガイ</t>
    </rPh>
    <rPh sb="28" eb="31">
      <t>リヨウシャ</t>
    </rPh>
    <rPh sb="32" eb="34">
      <t>エイヨウ</t>
    </rPh>
    <rPh sb="34" eb="36">
      <t>カイゼン</t>
    </rPh>
    <rPh sb="36" eb="38">
      <t>カサン</t>
    </rPh>
    <rPh sb="39" eb="41">
      <t>サンテイ</t>
    </rPh>
    <rPh sb="42" eb="43">
      <t>カカ</t>
    </rPh>
    <rPh sb="44" eb="46">
      <t>エイヨウ</t>
    </rPh>
    <rPh sb="46" eb="48">
      <t>カイゼン</t>
    </rPh>
    <rPh sb="53" eb="54">
      <t>ウ</t>
    </rPh>
    <rPh sb="58" eb="59">
      <t>アイダ</t>
    </rPh>
    <rPh sb="66" eb="68">
      <t>トウガイ</t>
    </rPh>
    <rPh sb="68" eb="70">
      <t>エイヨウ</t>
    </rPh>
    <rPh sb="70" eb="72">
      <t>カイゼン</t>
    </rPh>
    <rPh sb="77" eb="79">
      <t>シュウリョウ</t>
    </rPh>
    <rPh sb="81" eb="82">
      <t>ヒ</t>
    </rPh>
    <rPh sb="83" eb="84">
      <t>ゾク</t>
    </rPh>
    <rPh sb="86" eb="87">
      <t>ゲツ</t>
    </rPh>
    <rPh sb="88" eb="90">
      <t>エイヨウ</t>
    </rPh>
    <rPh sb="90" eb="92">
      <t>ジョウタイ</t>
    </rPh>
    <rPh sb="101" eb="102">
      <t>オコナ</t>
    </rPh>
    <rPh sb="104" eb="106">
      <t>ケッカ</t>
    </rPh>
    <rPh sb="107" eb="109">
      <t>エイヨウ</t>
    </rPh>
    <rPh sb="109" eb="111">
      <t>カイゼン</t>
    </rPh>
    <rPh sb="116" eb="118">
      <t>ヒツヨウ</t>
    </rPh>
    <rPh sb="122" eb="124">
      <t>ハンダン</t>
    </rPh>
    <rPh sb="127" eb="129">
      <t>エイヨウ</t>
    </rPh>
    <rPh sb="129" eb="131">
      <t>カイゼン</t>
    </rPh>
    <rPh sb="136" eb="138">
      <t>カイシ</t>
    </rPh>
    <rPh sb="141" eb="142">
      <t>ヒ</t>
    </rPh>
    <rPh sb="143" eb="144">
      <t>ゾク</t>
    </rPh>
    <rPh sb="146" eb="147">
      <t>ツキ</t>
    </rPh>
    <rPh sb="148" eb="149">
      <t>ノゾ</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</si>
  <si>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2">
      <t>ニ</t>
    </rPh>
    <rPh sb="3" eb="5">
      <t>トウガイ</t>
    </rPh>
    <rPh sb="5" eb="8">
      <t>リヨウシャ</t>
    </rPh>
    <rPh sb="9" eb="13">
      <t>コウクウキノウ</t>
    </rPh>
    <rPh sb="13" eb="15">
      <t>コウジョウ</t>
    </rPh>
    <rPh sb="15" eb="17">
      <t>カサン</t>
    </rPh>
    <rPh sb="18" eb="20">
      <t>サンテイ</t>
    </rPh>
    <rPh sb="21" eb="22">
      <t>カカ</t>
    </rPh>
    <rPh sb="23" eb="27">
      <t>コウクウキノウ</t>
    </rPh>
    <rPh sb="27" eb="29">
      <t>コウジョウ</t>
    </rPh>
    <rPh sb="34" eb="35">
      <t>ウ</t>
    </rPh>
    <rPh sb="39" eb="40">
      <t>アイダ</t>
    </rPh>
    <rPh sb="43" eb="44">
      <t>マタ</t>
    </rPh>
    <rPh sb="45" eb="47">
      <t>トウガイ</t>
    </rPh>
    <rPh sb="47" eb="51">
      <t>コウクウキノウ</t>
    </rPh>
    <rPh sb="51" eb="53">
      <t>コウジョウ</t>
    </rPh>
    <rPh sb="58" eb="60">
      <t>シュウリョウ</t>
    </rPh>
    <rPh sb="62" eb="63">
      <t>ヒ</t>
    </rPh>
    <rPh sb="64" eb="65">
      <t>ゾク</t>
    </rPh>
    <rPh sb="67" eb="68">
      <t>ゲツ</t>
    </rPh>
    <rPh sb="69" eb="71">
      <t>コウクウ</t>
    </rPh>
    <rPh sb="72" eb="74">
      <t>ケンコウ</t>
    </rPh>
    <rPh sb="74" eb="76">
      <t>ジョウタイ</t>
    </rPh>
    <rPh sb="85" eb="86">
      <t>オコナ</t>
    </rPh>
    <rPh sb="88" eb="90">
      <t>ケッカ</t>
    </rPh>
    <rPh sb="91" eb="95">
      <t>コウクウキノウ</t>
    </rPh>
    <rPh sb="95" eb="97">
      <t>コウジョウ</t>
    </rPh>
    <rPh sb="102" eb="104">
      <t>ヒツヨウ</t>
    </rPh>
    <rPh sb="108" eb="110">
      <t>ハンダン</t>
    </rPh>
    <rPh sb="113" eb="115">
      <t>コウクウ</t>
    </rPh>
    <rPh sb="115" eb="117">
      <t>キノウ</t>
    </rPh>
    <rPh sb="117" eb="119">
      <t>コウジョウ</t>
    </rPh>
    <rPh sb="124" eb="126">
      <t>カイシ</t>
    </rPh>
    <rPh sb="129" eb="130">
      <t>ヒ</t>
    </rPh>
    <rPh sb="131" eb="132">
      <t>ゾク</t>
    </rPh>
    <rPh sb="134" eb="135">
      <t>ツキ</t>
    </rPh>
    <rPh sb="136" eb="137">
      <t>ノゾ</t>
    </rPh>
    <phoneticPr fontId="6"/>
  </si>
  <si>
    <t>他事業所で同加算の算定</t>
    <rPh sb="0" eb="1">
      <t>ホカ</t>
    </rPh>
    <rPh sb="1" eb="4">
      <t>ジギョウショ</t>
    </rPh>
    <rPh sb="5" eb="6">
      <t>ドウ</t>
    </rPh>
    <rPh sb="6" eb="8">
      <t>カサン</t>
    </rPh>
    <rPh sb="9" eb="11">
      <t>サンテイ</t>
    </rPh>
    <phoneticPr fontId="6"/>
  </si>
  <si>
    <t>他の介護サービス事業所で口腔連携強化加算の算定</t>
    <rPh sb="0" eb="1">
      <t>タ</t>
    </rPh>
    <rPh sb="2" eb="4">
      <t>カイゴ</t>
    </rPh>
    <rPh sb="8" eb="11">
      <t>ジギョウショ</t>
    </rPh>
    <rPh sb="12" eb="14">
      <t>コウクウ</t>
    </rPh>
    <rPh sb="14" eb="16">
      <t>レンケイ</t>
    </rPh>
    <rPh sb="16" eb="18">
      <t>キョウカ</t>
    </rPh>
    <rPh sb="18" eb="20">
      <t>カサン</t>
    </rPh>
    <rPh sb="21" eb="23">
      <t>サンテイ</t>
    </rPh>
    <phoneticPr fontId="6"/>
  </si>
  <si>
    <t>口腔・栄養スクリーニング加算（Ⅱ）</t>
    <phoneticPr fontId="6"/>
  </si>
  <si>
    <t>次の１、２のいずれかに適合</t>
    <rPh sb="0" eb="1">
      <t>ツギ</t>
    </rPh>
    <rPh sb="11" eb="13">
      <t>テキゴウ</t>
    </rPh>
    <phoneticPr fontId="6"/>
  </si>
  <si>
    <t>１　次の(一)、(二)、(三)のいずれにも適合</t>
    <rPh sb="2" eb="3">
      <t>ツギ</t>
    </rPh>
    <rPh sb="5" eb="6">
      <t>イチ</t>
    </rPh>
    <rPh sb="9" eb="10">
      <t>ニ</t>
    </rPh>
    <rPh sb="13" eb="14">
      <t>サン</t>
    </rPh>
    <rPh sb="21" eb="23">
      <t>テキゴウ</t>
    </rPh>
    <phoneticPr fontId="6"/>
  </si>
  <si>
    <t>(一)利用開始時および利用中６月ごとに利用者の口腔の健康状態について確認を行い、当該利用者の口腔の健康状態に関する情報を当該利用者を担当する介護支援専門員に提供</t>
    <rPh sb="3" eb="5">
      <t>リヨウ</t>
    </rPh>
    <rPh sb="5" eb="8">
      <t>カイシジ</t>
    </rPh>
    <rPh sb="11" eb="14">
      <t>リヨウチュウ</t>
    </rPh>
    <rPh sb="15" eb="16">
      <t>ガツ</t>
    </rPh>
    <rPh sb="19" eb="22">
      <t>リヨウシャ</t>
    </rPh>
    <rPh sb="23" eb="25">
      <t>コウクウ</t>
    </rPh>
    <rPh sb="26" eb="28">
      <t>ケンコウ</t>
    </rPh>
    <rPh sb="28" eb="30">
      <t>ジョウタイ</t>
    </rPh>
    <rPh sb="34" eb="36">
      <t>カクニン</t>
    </rPh>
    <rPh sb="37" eb="38">
      <t>オコナ</t>
    </rPh>
    <rPh sb="40" eb="42">
      <t>トウガイ</t>
    </rPh>
    <rPh sb="42" eb="45">
      <t>リヨウシャ</t>
    </rPh>
    <rPh sb="46" eb="48">
      <t>コウクウ</t>
    </rPh>
    <rPh sb="49" eb="51">
      <t>ケンコウ</t>
    </rPh>
    <rPh sb="51" eb="53">
      <t>ジョウタイ</t>
    </rPh>
    <rPh sb="54" eb="55">
      <t>カン</t>
    </rPh>
    <rPh sb="57" eb="59">
      <t>ジョウホウ</t>
    </rPh>
    <rPh sb="60" eb="62">
      <t>トウガイ</t>
    </rPh>
    <rPh sb="62" eb="65">
      <t>リヨウシャ</t>
    </rPh>
    <rPh sb="66" eb="68">
      <t>タントウ</t>
    </rPh>
    <rPh sb="70" eb="72">
      <t>カイゴ</t>
    </rPh>
    <rPh sb="72" eb="74">
      <t>シエン</t>
    </rPh>
    <rPh sb="74" eb="77">
      <t>センモンイン</t>
    </rPh>
    <rPh sb="78" eb="80">
      <t>テイキョウ</t>
    </rPh>
    <phoneticPr fontId="6"/>
  </si>
  <si>
    <t>(二)算定日が属する月が、栄養アセスメント加算を算定している間である又は当該利用者が栄養改善加算の算定に係る栄養改善サービスを受けている間であるもしくは当該栄養改善サービスが終了した日の属する月（栄養状態のスクリーニングを行った結果、栄養改善サービスが必要であると判断され、栄養改善サービスが開始された日の属する月を除く。）であること</t>
    <rPh sb="1" eb="2">
      <t>ニ</t>
    </rPh>
    <rPh sb="3" eb="5">
      <t>サンテイ</t>
    </rPh>
    <rPh sb="5" eb="6">
      <t>ビ</t>
    </rPh>
    <rPh sb="7" eb="8">
      <t>ゾク</t>
    </rPh>
    <rPh sb="10" eb="11">
      <t>ゲツ</t>
    </rPh>
    <rPh sb="13" eb="15">
      <t>エイヨウ</t>
    </rPh>
    <rPh sb="21" eb="23">
      <t>カサン</t>
    </rPh>
    <rPh sb="24" eb="26">
      <t>サンテイ</t>
    </rPh>
    <rPh sb="30" eb="31">
      <t>アイダ</t>
    </rPh>
    <rPh sb="34" eb="35">
      <t>マタ</t>
    </rPh>
    <rPh sb="36" eb="38">
      <t>トウガイ</t>
    </rPh>
    <rPh sb="38" eb="41">
      <t>リヨウシャ</t>
    </rPh>
    <rPh sb="42" eb="44">
      <t>エイヨウ</t>
    </rPh>
    <rPh sb="44" eb="46">
      <t>カイゼン</t>
    </rPh>
    <rPh sb="46" eb="48">
      <t>カサン</t>
    </rPh>
    <rPh sb="49" eb="51">
      <t>サンテイ</t>
    </rPh>
    <rPh sb="52" eb="53">
      <t>カカワ</t>
    </rPh>
    <rPh sb="54" eb="56">
      <t>エイヨウ</t>
    </rPh>
    <rPh sb="56" eb="58">
      <t>カイゼン</t>
    </rPh>
    <rPh sb="63" eb="64">
      <t>ウ</t>
    </rPh>
    <rPh sb="68" eb="69">
      <t>アイダ</t>
    </rPh>
    <rPh sb="76" eb="78">
      <t>トウガイ</t>
    </rPh>
    <rPh sb="78" eb="80">
      <t>エイヨウ</t>
    </rPh>
    <rPh sb="80" eb="82">
      <t>カイゼン</t>
    </rPh>
    <rPh sb="87" eb="89">
      <t>シュウリョウ</t>
    </rPh>
    <rPh sb="91" eb="92">
      <t>ヒ</t>
    </rPh>
    <rPh sb="93" eb="94">
      <t>ゾク</t>
    </rPh>
    <rPh sb="96" eb="97">
      <t>ツキ</t>
    </rPh>
    <phoneticPr fontId="6"/>
  </si>
  <si>
    <t>(三)算定日が属する月が、当該利用者が口腔機能向上加算の算定に係る口腔機能向上サービスを受けている間および当該口腔機能向上サービスが終了した日の属する月ではないこと</t>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3" eb="55">
      <t>トウガイ</t>
    </rPh>
    <rPh sb="55" eb="59">
      <t>コウクウキノウ</t>
    </rPh>
    <rPh sb="59" eb="61">
      <t>コウジョウ</t>
    </rPh>
    <rPh sb="66" eb="68">
      <t>シュウリョウ</t>
    </rPh>
    <rPh sb="70" eb="71">
      <t>ヒ</t>
    </rPh>
    <rPh sb="72" eb="73">
      <t>ゾク</t>
    </rPh>
    <rPh sb="75" eb="76">
      <t>ゲツ</t>
    </rPh>
    <phoneticPr fontId="6"/>
  </si>
  <si>
    <t>２　次の(一)、(二)、(三)、(四)のいずれにも適合</t>
    <rPh sb="2" eb="3">
      <t>ツギ</t>
    </rPh>
    <rPh sb="5" eb="6">
      <t>イチ</t>
    </rPh>
    <rPh sb="9" eb="10">
      <t>ニ</t>
    </rPh>
    <rPh sb="13" eb="14">
      <t>サン</t>
    </rPh>
    <rPh sb="17" eb="18">
      <t>4</t>
    </rPh>
    <rPh sb="25" eb="27">
      <t>テキゴウ</t>
    </rPh>
    <phoneticPr fontId="6"/>
  </si>
  <si>
    <t>(一)利用開始時および利用中６月ごとに利用者の栄養状態について確認を行い、当該利用者の栄養状態に関する情報を当該利用者を担当する介護支援専門員に提供</t>
    <rPh sb="3" eb="5">
      <t>リヨウ</t>
    </rPh>
    <rPh sb="5" eb="8">
      <t>カイシジ</t>
    </rPh>
    <rPh sb="11" eb="14">
      <t>リヨウチュウ</t>
    </rPh>
    <rPh sb="15" eb="16">
      <t>ガツ</t>
    </rPh>
    <rPh sb="19" eb="22">
      <t>リヨウシャ</t>
    </rPh>
    <rPh sb="23" eb="25">
      <t>エイヨウ</t>
    </rPh>
    <rPh sb="25" eb="27">
      <t>ジョウタイ</t>
    </rPh>
    <rPh sb="31" eb="33">
      <t>カクニン</t>
    </rPh>
    <rPh sb="34" eb="35">
      <t>オコナ</t>
    </rPh>
    <rPh sb="37" eb="39">
      <t>トウガイ</t>
    </rPh>
    <rPh sb="39" eb="42">
      <t>リヨウシャ</t>
    </rPh>
    <rPh sb="43" eb="45">
      <t>エイヨウ</t>
    </rPh>
    <rPh sb="45" eb="47">
      <t>ジョウタイ</t>
    </rPh>
    <rPh sb="48" eb="49">
      <t>カン</t>
    </rPh>
    <rPh sb="51" eb="53">
      <t>ジョウホウ</t>
    </rPh>
    <rPh sb="54" eb="56">
      <t>トウガイ</t>
    </rPh>
    <rPh sb="56" eb="59">
      <t>リヨウシャ</t>
    </rPh>
    <rPh sb="60" eb="62">
      <t>タントウ</t>
    </rPh>
    <rPh sb="64" eb="66">
      <t>カイゴ</t>
    </rPh>
    <rPh sb="66" eb="68">
      <t>シエン</t>
    </rPh>
    <rPh sb="68" eb="71">
      <t>センモンイン</t>
    </rPh>
    <rPh sb="72" eb="74">
      <t>テイキョウ</t>
    </rPh>
    <phoneticPr fontId="6"/>
  </si>
  <si>
    <t>(二)算定日が属する月が、栄養アセスメント加算を算定していない、かつ、当該利用者が栄養改善加算の算定に係る栄養改善サービスを受けている間又は栄養改善サービスが終了した日の属する月ではないこと</t>
    <rPh sb="3" eb="5">
      <t>サンテイ</t>
    </rPh>
    <rPh sb="5" eb="6">
      <t>ビ</t>
    </rPh>
    <rPh sb="7" eb="8">
      <t>ゾク</t>
    </rPh>
    <rPh sb="10" eb="11">
      <t>ゲツ</t>
    </rPh>
    <rPh sb="13" eb="15">
      <t>エイヨウ</t>
    </rPh>
    <rPh sb="21" eb="23">
      <t>カサン</t>
    </rPh>
    <rPh sb="24" eb="26">
      <t>サンテイ</t>
    </rPh>
    <rPh sb="35" eb="37">
      <t>トウガイ</t>
    </rPh>
    <rPh sb="37" eb="40">
      <t>リヨウシャ</t>
    </rPh>
    <rPh sb="41" eb="43">
      <t>エイヨウ</t>
    </rPh>
    <rPh sb="43" eb="45">
      <t>カイゼン</t>
    </rPh>
    <rPh sb="45" eb="47">
      <t>カサン</t>
    </rPh>
    <rPh sb="48" eb="50">
      <t>サンテイ</t>
    </rPh>
    <rPh sb="51" eb="52">
      <t>カカワ</t>
    </rPh>
    <rPh sb="53" eb="55">
      <t>エイヨウ</t>
    </rPh>
    <rPh sb="55" eb="57">
      <t>カイゼン</t>
    </rPh>
    <rPh sb="62" eb="63">
      <t>ウ</t>
    </rPh>
    <rPh sb="67" eb="68">
      <t>アイダ</t>
    </rPh>
    <rPh sb="68" eb="69">
      <t>マタ</t>
    </rPh>
    <rPh sb="70" eb="72">
      <t>エイヨウ</t>
    </rPh>
    <rPh sb="72" eb="74">
      <t>カイゼン</t>
    </rPh>
    <rPh sb="79" eb="81">
      <t>シュウリョウ</t>
    </rPh>
    <rPh sb="83" eb="84">
      <t>ヒ</t>
    </rPh>
    <rPh sb="85" eb="86">
      <t>ゾク</t>
    </rPh>
    <rPh sb="88" eb="89">
      <t>ツキ</t>
    </rPh>
    <phoneticPr fontId="6"/>
  </si>
  <si>
    <t>(三)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3" eb="55">
      <t>トウガイ</t>
    </rPh>
    <rPh sb="55" eb="59">
      <t>コウクウキノウ</t>
    </rPh>
    <rPh sb="59" eb="61">
      <t>コウジョウ</t>
    </rPh>
    <rPh sb="66" eb="68">
      <t>シュウリョウ</t>
    </rPh>
    <rPh sb="70" eb="71">
      <t>ヒ</t>
    </rPh>
    <rPh sb="72" eb="73">
      <t>ゾク</t>
    </rPh>
    <rPh sb="75" eb="76">
      <t>ゲツ</t>
    </rPh>
    <phoneticPr fontId="6"/>
  </si>
  <si>
    <t>(四)他の介護サービス事業所で口腔連携強化加算の算定</t>
    <rPh sb="3" eb="4">
      <t>タ</t>
    </rPh>
    <rPh sb="5" eb="7">
      <t>カイゴ</t>
    </rPh>
    <rPh sb="11" eb="14">
      <t>ジギョウショ</t>
    </rPh>
    <rPh sb="15" eb="17">
      <t>コウクウ</t>
    </rPh>
    <rPh sb="17" eb="19">
      <t>レンケイ</t>
    </rPh>
    <rPh sb="19" eb="21">
      <t>キョウカ</t>
    </rPh>
    <rPh sb="21" eb="23">
      <t>カサン</t>
    </rPh>
    <rPh sb="24" eb="26">
      <t>サンテイ</t>
    </rPh>
    <phoneticPr fontId="6"/>
  </si>
  <si>
    <t>口腔機能が低下している者又はそのおそれのある者に対する口腔機能向上サービスの提供</t>
    <rPh sb="0" eb="4">
      <t>コウクウキノウ</t>
    </rPh>
    <rPh sb="5" eb="7">
      <t>テイカ</t>
    </rPh>
    <rPh sb="11" eb="12">
      <t>モノ</t>
    </rPh>
    <rPh sb="12" eb="13">
      <t>マタ</t>
    </rPh>
    <rPh sb="22" eb="23">
      <t>モノ</t>
    </rPh>
    <rPh sb="24" eb="25">
      <t>タイ</t>
    </rPh>
    <rPh sb="27" eb="31">
      <t>コウクウキノウ</t>
    </rPh>
    <rPh sb="31" eb="33">
      <t>コウジョウ</t>
    </rPh>
    <rPh sb="38" eb="40">
      <t>テイキョウ</t>
    </rPh>
    <phoneticPr fontId="6"/>
  </si>
  <si>
    <t>言語聴覚士、歯科衛生士、看護職員、介護職員、生活相談員等が共同して口腔機能改善管理指導計画を作成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7" eb="28">
      <t>トウ</t>
    </rPh>
    <rPh sb="29" eb="31">
      <t>キョウドウ</t>
    </rPh>
    <rPh sb="33" eb="35">
      <t>コウクウ</t>
    </rPh>
    <rPh sb="35" eb="37">
      <t>キノウ</t>
    </rPh>
    <rPh sb="37" eb="39">
      <t>カイゼン</t>
    </rPh>
    <rPh sb="39" eb="41">
      <t>カンリ</t>
    </rPh>
    <rPh sb="41" eb="43">
      <t>シドウ</t>
    </rPh>
    <rPh sb="43" eb="45">
      <t>ケイカク</t>
    </rPh>
    <rPh sb="46" eb="48">
      <t>サクセイ</t>
    </rPh>
    <phoneticPr fontId="6"/>
  </si>
  <si>
    <t>介護保険の口腔機能向上サービスとして「摂食・嚥下機能に関する訓練の指導若しくは実施」を行っている</t>
    <rPh sb="0" eb="2">
      <t>カイゴ</t>
    </rPh>
    <rPh sb="2" eb="4">
      <t>ホケン</t>
    </rPh>
    <rPh sb="5" eb="9">
      <t>コウクウキノウ</t>
    </rPh>
    <rPh sb="9" eb="11">
      <t>コウジョウ</t>
    </rPh>
    <rPh sb="19" eb="21">
      <t>セッショク</t>
    </rPh>
    <rPh sb="22" eb="24">
      <t>エンゲ</t>
    </rPh>
    <rPh sb="24" eb="26">
      <t>キノウ</t>
    </rPh>
    <rPh sb="27" eb="28">
      <t>カン</t>
    </rPh>
    <rPh sb="30" eb="32">
      <t>クンレン</t>
    </rPh>
    <rPh sb="33" eb="35">
      <t>シドウ</t>
    </rPh>
    <rPh sb="35" eb="36">
      <t>モ</t>
    </rPh>
    <rPh sb="39" eb="41">
      <t>ジッシ</t>
    </rPh>
    <rPh sb="43" eb="44">
      <t>オコナ</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</si>
  <si>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</si>
  <si>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利用者ごとの計画の進捗状況を定期的に評価し、ケアマネや主治医へ情報提供</t>
    <rPh sb="0" eb="3">
      <t>リヨウシャ</t>
    </rPh>
    <rPh sb="6" eb="8">
      <t>ケイカク</t>
    </rPh>
    <rPh sb="9" eb="11">
      <t>シンチョク</t>
    </rPh>
    <rPh sb="11" eb="13">
      <t>ジョウキョウ</t>
    </rPh>
    <rPh sb="14" eb="17">
      <t>テイキテキ</t>
    </rPh>
    <rPh sb="18" eb="20">
      <t>ヒョウカ</t>
    </rPh>
    <rPh sb="27" eb="30">
      <t>シュジイ</t>
    </rPh>
    <rPh sb="31" eb="33">
      <t>ジョウホウ</t>
    </rPh>
    <rPh sb="33" eb="35">
      <t>テイキョウ</t>
    </rPh>
    <phoneticPr fontId="6"/>
  </si>
  <si>
    <t>口腔機能向上加算（Ⅰ）の要件を満たしている</t>
    <rPh sb="0" eb="4">
      <t>コウクウキノウ</t>
    </rPh>
    <rPh sb="4" eb="6">
      <t>コウジョウ</t>
    </rPh>
    <rPh sb="6" eb="8">
      <t>カサン</t>
    </rPh>
    <rPh sb="12" eb="14">
      <t>ヨウケン</t>
    </rPh>
    <rPh sb="15" eb="16">
      <t>ミ</t>
    </rPh>
    <phoneticPr fontId="6"/>
  </si>
  <si>
    <t>利用者ごとの口腔機能改善管理指導計画等の内容等の情報をLIFEにより提出、情報活用</t>
    <rPh sb="0" eb="3">
      <t>リヨウシャ</t>
    </rPh>
    <rPh sb="6" eb="10">
      <t>コウクウキノウ</t>
    </rPh>
    <rPh sb="10" eb="12">
      <t>カイゼン</t>
    </rPh>
    <rPh sb="12" eb="14">
      <t>カンリ</t>
    </rPh>
    <rPh sb="14" eb="16">
      <t>シドウ</t>
    </rPh>
    <rPh sb="16" eb="18">
      <t>ケイカク</t>
    </rPh>
    <rPh sb="18" eb="19">
      <t>トウ</t>
    </rPh>
    <rPh sb="20" eb="22">
      <t>ナイヨウ</t>
    </rPh>
    <rPh sb="22" eb="23">
      <t>トウ</t>
    </rPh>
    <rPh sb="24" eb="26">
      <t>ジョウホウ</t>
    </rPh>
    <rPh sb="34" eb="36">
      <t>テイシュツ</t>
    </rPh>
    <rPh sb="37" eb="39">
      <t>ジョウホウ</t>
    </rPh>
    <rPh sb="39" eb="41">
      <t>カツヨウ</t>
    </rPh>
    <phoneticPr fontId="6"/>
  </si>
  <si>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6"/>
  </si>
  <si>
    <r>
      <t>該当</t>
    </r>
    <r>
      <rPr>
        <sz val="10"/>
        <color theme="1"/>
        <rFont val="ＭＳ ゴシック"/>
        <family val="3"/>
        <charset val="128"/>
      </rPr>
      <t>（１日につき94単位減算）</t>
    </r>
    <rPh sb="0" eb="2">
      <t>ガイトウ</t>
    </rPh>
    <rPh sb="4" eb="5">
      <t>ニチ</t>
    </rPh>
    <rPh sb="10" eb="12">
      <t>タンイ</t>
    </rPh>
    <rPh sb="12" eb="14">
      <t>ゲンサン</t>
    </rPh>
    <phoneticPr fontId="6"/>
  </si>
  <si>
    <t>居宅と事業所の間の送迎が行われない</t>
    <rPh sb="0" eb="2">
      <t>キョタク</t>
    </rPh>
    <rPh sb="3" eb="6">
      <t>ジギョウショ</t>
    </rPh>
    <rPh sb="7" eb="8">
      <t>アイダ</t>
    </rPh>
    <rPh sb="9" eb="11">
      <t>ソウゲイ</t>
    </rPh>
    <rPh sb="12" eb="13">
      <t>オコナ</t>
    </rPh>
    <phoneticPr fontId="6"/>
  </si>
  <si>
    <r>
      <t>該当</t>
    </r>
    <r>
      <rPr>
        <sz val="10"/>
        <color theme="1"/>
        <rFont val="ＭＳ ゴシック"/>
        <family val="3"/>
        <charset val="128"/>
      </rPr>
      <t>（片道につき47単位減算）</t>
    </r>
    <rPh sb="0" eb="2">
      <t>ガイトウ</t>
    </rPh>
    <rPh sb="3" eb="5">
      <t>カタミチ</t>
    </rPh>
    <rPh sb="10" eb="12">
      <t>タンイ</t>
    </rPh>
    <rPh sb="12" eb="14">
      <t>ゲンサン</t>
    </rPh>
    <phoneticPr fontId="6"/>
  </si>
  <si>
    <t>次の(一)、(二)のいずれかに適合</t>
    <rPh sb="0" eb="1">
      <t>ツギ</t>
    </rPh>
    <rPh sb="3" eb="4">
      <t>1</t>
    </rPh>
    <rPh sb="7" eb="8">
      <t>2</t>
    </rPh>
    <rPh sb="15" eb="17">
      <t>テキゴウ</t>
    </rPh>
    <phoneticPr fontId="6"/>
  </si>
  <si>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6"/>
  </si>
  <si>
    <t>７割以上</t>
    <rPh sb="1" eb="2">
      <t>ワリ</t>
    </rPh>
    <rPh sb="2" eb="4">
      <t>イジョウ</t>
    </rPh>
    <phoneticPr fontId="6"/>
  </si>
  <si>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6"/>
  </si>
  <si>
    <t>２割５分以上</t>
    <rPh sb="1" eb="2">
      <t>ワリ</t>
    </rPh>
    <rPh sb="3" eb="4">
      <t>フン</t>
    </rPh>
    <rPh sb="4" eb="6">
      <t>イジョウ</t>
    </rPh>
    <phoneticPr fontId="6"/>
  </si>
  <si>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6"/>
  </si>
  <si>
    <t>４割以上</t>
    <rPh sb="1" eb="2">
      <t>ワリ</t>
    </rPh>
    <rPh sb="2" eb="4">
      <t>イジョウ</t>
    </rPh>
    <phoneticPr fontId="6"/>
  </si>
  <si>
    <t>(二)サービスを利用者に直接提供する職員総数のうち勤続年数７年以上の者の占める割合</t>
    <rPh sb="1" eb="2">
      <t>ニ</t>
    </rPh>
    <rPh sb="8" eb="10">
      <t>リヨウ</t>
    </rPh>
    <rPh sb="10" eb="11">
      <t>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</si>
</sst>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quot;△ &quot;#,##0.0"/>
    <numFmt numFmtId="178" formatCode="0.0%"/>
    <numFmt numFmtId="179" formatCode="0.0"/>
    <numFmt numFmtId="180" formatCode="#,##0.0#"/>
    <numFmt numFmtId="181" formatCode="h:mm;@"/>
  </numFmts>
  <fonts count="77">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2"/>
      <name val="ＭＳ ゴシック"/>
      <family val="3"/>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sz val="10.5"/>
      <name val="ＭＳ ゴシック"/>
      <family val="3"/>
      <charset val="128"/>
    </font>
    <font>
      <strike/>
      <sz val="11"/>
      <name val="ＭＳ Ｐゴシック"/>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lightGray"/>
    </fill>
    <fill>
      <patternFill patternType="lightGray">
        <bgColor theme="0"/>
      </patternFill>
    </fill>
  </fills>
  <borders count="2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ashed">
        <color indexed="64"/>
      </top>
      <bottom style="dotted">
        <color indexed="64"/>
      </bottom>
      <diagonal/>
    </border>
    <border>
      <left style="thin">
        <color indexed="64"/>
      </left>
      <right style="dotted">
        <color indexed="64"/>
      </right>
      <top/>
      <bottom style="thin">
        <color indexed="64"/>
      </bottom>
      <diagonal/>
    </border>
  </borders>
  <cellStyleXfs count="50">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cellStyleXfs>
  <cellXfs count="1284">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3" fillId="0" borderId="11"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3" fillId="0" borderId="0" xfId="0" applyFont="1" applyAlignment="1">
      <alignment horizontal="left" vertical="top"/>
    </xf>
    <xf numFmtId="0" fontId="3" fillId="0" borderId="0" xfId="0" applyFont="1" applyFill="1" applyAlignment="1">
      <alignment horizontal="center" vertical="center"/>
    </xf>
    <xf numFmtId="49" fontId="3" fillId="25" borderId="0" xfId="0" applyNumberFormat="1" applyFont="1" applyFill="1" applyBorder="1" applyAlignment="1" applyProtection="1">
      <alignment horizontal="center" vertical="center"/>
      <protection locked="0"/>
    </xf>
    <xf numFmtId="49" fontId="8" fillId="25" borderId="0" xfId="0" applyNumberFormat="1" applyFont="1" applyFill="1" applyBorder="1" applyAlignment="1" applyProtection="1">
      <alignment horizontal="center" vertical="center"/>
      <protection locked="0"/>
    </xf>
    <xf numFmtId="0" fontId="8" fillId="25" borderId="0" xfId="0" applyFont="1" applyFill="1" applyAlignment="1">
      <alignment vertical="center"/>
    </xf>
    <xf numFmtId="0" fontId="0" fillId="25" borderId="0" xfId="0" applyFill="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0" xfId="0" applyFill="1" applyBorder="1" applyAlignment="1">
      <alignment horizontal="center" vertical="center"/>
    </xf>
    <xf numFmtId="0" fontId="3" fillId="0" borderId="13" xfId="0" applyFont="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3" fillId="0" borderId="0"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3" fillId="0" borderId="0" xfId="0" applyFont="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vertical="top"/>
    </xf>
    <xf numFmtId="49" fontId="8"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Fill="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Fill="1" applyBorder="1" applyAlignment="1">
      <alignment vertical="center"/>
    </xf>
    <xf numFmtId="0" fontId="0" fillId="0" borderId="0" xfId="0" applyAlignment="1">
      <alignment vertical="center"/>
    </xf>
    <xf numFmtId="58" fontId="10"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5" xfId="0" applyNumberFormat="1" applyFont="1" applyBorder="1" applyAlignment="1">
      <alignment horizontal="left"/>
    </xf>
    <xf numFmtId="49" fontId="15" fillId="0" borderId="25" xfId="0" applyNumberFormat="1" applyFont="1" applyBorder="1" applyAlignment="1">
      <alignment vertical="center" wrapText="1"/>
    </xf>
    <xf numFmtId="49" fontId="15" fillId="0" borderId="25" xfId="0" applyNumberFormat="1" applyFont="1" applyBorder="1" applyAlignment="1"/>
    <xf numFmtId="49" fontId="15" fillId="0" borderId="13"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20" fillId="0" borderId="27" xfId="0" applyNumberFormat="1" applyFont="1" applyBorder="1" applyAlignment="1">
      <alignment horizontal="left" vertical="center"/>
    </xf>
    <xf numFmtId="49" fontId="20" fillId="0" borderId="28" xfId="0" applyNumberFormat="1" applyFont="1" applyBorder="1" applyAlignment="1">
      <alignment horizontal="left" vertical="center"/>
    </xf>
    <xf numFmtId="49" fontId="3" fillId="0" borderId="29" xfId="0" applyNumberFormat="1" applyFont="1" applyBorder="1" applyAlignment="1">
      <alignment vertical="center"/>
    </xf>
    <xf numFmtId="49" fontId="3" fillId="0" borderId="30" xfId="0" applyNumberFormat="1" applyFont="1" applyBorder="1" applyAlignment="1">
      <alignment horizontal="right" vertical="center"/>
    </xf>
    <xf numFmtId="49" fontId="3" fillId="0" borderId="0" xfId="0" applyNumberFormat="1" applyFont="1" applyAlignment="1">
      <alignment vertical="center"/>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vertical="center" wrapText="1"/>
    </xf>
    <xf numFmtId="49" fontId="15" fillId="0" borderId="34" xfId="0" applyNumberFormat="1" applyFont="1" applyBorder="1" applyAlignment="1">
      <alignment vertical="center" wrapText="1"/>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6" xfId="0" applyNumberFormat="1" applyFont="1" applyBorder="1" applyAlignment="1">
      <alignment vertical="center" wrapText="1"/>
    </xf>
    <xf numFmtId="49" fontId="15" fillId="0" borderId="37" xfId="0" applyNumberFormat="1" applyFont="1" applyBorder="1" applyAlignment="1">
      <alignment vertical="center" wrapText="1"/>
    </xf>
    <xf numFmtId="49" fontId="20" fillId="0" borderId="22"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23" xfId="0" applyNumberFormat="1" applyFont="1" applyBorder="1" applyAlignment="1">
      <alignment vertical="center" wrapText="1"/>
    </xf>
    <xf numFmtId="49" fontId="8" fillId="0" borderId="38" xfId="0" applyNumberFormat="1" applyFont="1" applyBorder="1" applyAlignment="1">
      <alignment horizontal="left" vertical="center"/>
    </xf>
    <xf numFmtId="49" fontId="8" fillId="0" borderId="39" xfId="0" applyNumberFormat="1" applyFont="1" applyBorder="1" applyAlignment="1">
      <alignment horizontal="left" vertical="center"/>
    </xf>
    <xf numFmtId="49" fontId="3" fillId="0" borderId="40" xfId="0" applyNumberFormat="1" applyFont="1" applyBorder="1" applyAlignment="1">
      <alignment horizontal="right" vertical="center"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5" fillId="0" borderId="42" xfId="0" applyNumberFormat="1" applyFont="1" applyBorder="1" applyAlignment="1">
      <alignment horizontal="center" vertical="center" wrapText="1"/>
    </xf>
    <xf numFmtId="49" fontId="19" fillId="0" borderId="43" xfId="0" applyNumberFormat="1" applyFont="1" applyBorder="1" applyAlignment="1">
      <alignment horizontal="center" vertical="center" wrapText="1"/>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33" xfId="0" applyFont="1" applyBorder="1" applyAlignment="1">
      <alignment vertical="center" wrapText="1"/>
    </xf>
    <xf numFmtId="0" fontId="18" fillId="0" borderId="34" xfId="0" applyFont="1" applyBorder="1" applyAlignment="1">
      <alignment vertical="center" wrapText="1"/>
    </xf>
    <xf numFmtId="0" fontId="18" fillId="0" borderId="0" xfId="0" applyFont="1" applyAlignment="1">
      <alignment vertical="center" wrapText="1"/>
    </xf>
    <xf numFmtId="49" fontId="15" fillId="0" borderId="48"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50" xfId="0" applyNumberFormat="1" applyFont="1" applyBorder="1" applyAlignment="1">
      <alignment vertical="center" wrapText="1"/>
    </xf>
    <xf numFmtId="49" fontId="15" fillId="0" borderId="51" xfId="0" applyNumberFormat="1" applyFont="1" applyBorder="1" applyAlignment="1">
      <alignment vertical="center" wrapText="1"/>
    </xf>
    <xf numFmtId="49" fontId="8" fillId="0" borderId="44" xfId="0" applyNumberFormat="1" applyFont="1" applyBorder="1" applyAlignment="1">
      <alignment horizontal="left" vertical="center"/>
    </xf>
    <xf numFmtId="49" fontId="8" fillId="0" borderId="45" xfId="0" applyNumberFormat="1" applyFont="1" applyBorder="1" applyAlignment="1">
      <alignment horizontal="left" vertical="center"/>
    </xf>
    <xf numFmtId="49" fontId="3" fillId="0" borderId="46" xfId="0" applyNumberFormat="1" applyFont="1" applyBorder="1" applyAlignment="1">
      <alignment vertical="center"/>
    </xf>
    <xf numFmtId="49" fontId="3" fillId="0" borderId="52" xfId="0" applyNumberFormat="1" applyFont="1" applyBorder="1" applyAlignment="1">
      <alignment horizontal="right" vertical="center"/>
    </xf>
    <xf numFmtId="49" fontId="15" fillId="0" borderId="53" xfId="0" applyNumberFormat="1" applyFont="1" applyBorder="1" applyAlignment="1">
      <alignment horizontal="center" vertical="center"/>
    </xf>
    <xf numFmtId="49" fontId="15" fillId="0" borderId="54" xfId="0" applyNumberFormat="1" applyFont="1" applyBorder="1" applyAlignment="1">
      <alignment horizontal="center" vertical="center"/>
    </xf>
    <xf numFmtId="49" fontId="15" fillId="0" borderId="55" xfId="0" applyNumberFormat="1" applyFont="1" applyBorder="1" applyAlignment="1">
      <alignment vertical="center" wrapText="1"/>
    </xf>
    <xf numFmtId="49" fontId="15" fillId="0" borderId="56" xfId="0" applyNumberFormat="1" applyFont="1" applyBorder="1" applyAlignment="1">
      <alignment vertical="center" wrapText="1"/>
    </xf>
    <xf numFmtId="49" fontId="3" fillId="0" borderId="40" xfId="0" applyNumberFormat="1" applyFont="1" applyBorder="1" applyAlignment="1">
      <alignment vertical="center"/>
    </xf>
    <xf numFmtId="49" fontId="15" fillId="0" borderId="57" xfId="0" applyNumberFormat="1" applyFont="1" applyBorder="1" applyAlignment="1">
      <alignment horizontal="center" vertical="center"/>
    </xf>
    <xf numFmtId="49" fontId="3" fillId="0" borderId="40" xfId="0" applyNumberFormat="1" applyFont="1" applyBorder="1" applyAlignment="1">
      <alignment vertical="center" wrapText="1"/>
    </xf>
    <xf numFmtId="49" fontId="8" fillId="0" borderId="58" xfId="0" applyNumberFormat="1" applyFont="1" applyBorder="1" applyAlignment="1">
      <alignment horizontal="left" vertical="center"/>
    </xf>
    <xf numFmtId="49" fontId="15" fillId="0" borderId="59" xfId="0" applyNumberFormat="1" applyFont="1" applyBorder="1" applyAlignment="1">
      <alignment vertical="center" wrapText="1"/>
    </xf>
    <xf numFmtId="0" fontId="15" fillId="0" borderId="31" xfId="0" applyFont="1" applyBorder="1" applyAlignment="1">
      <alignment horizontal="center" vertical="center" wrapText="1"/>
    </xf>
    <xf numFmtId="0" fontId="15" fillId="0" borderId="34" xfId="0" applyFont="1" applyBorder="1" applyAlignment="1">
      <alignment vertical="center" wrapText="1"/>
    </xf>
    <xf numFmtId="0" fontId="15" fillId="0" borderId="0" xfId="0" applyFont="1" applyAlignment="1">
      <alignment vertical="center" wrapText="1"/>
    </xf>
    <xf numFmtId="49" fontId="15" fillId="0" borderId="33" xfId="0" applyNumberFormat="1" applyFont="1" applyBorder="1" applyAlignment="1">
      <alignment vertical="center"/>
    </xf>
    <xf numFmtId="49" fontId="15" fillId="0" borderId="34" xfId="0" applyNumberFormat="1" applyFont="1" applyBorder="1" applyAlignment="1">
      <alignment vertical="center"/>
    </xf>
    <xf numFmtId="0" fontId="15" fillId="0" borderId="32"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55" xfId="0" applyFont="1" applyBorder="1" applyAlignment="1">
      <alignment vertical="center" wrapText="1"/>
    </xf>
    <xf numFmtId="0" fontId="15" fillId="0" borderId="56" xfId="0" applyFont="1" applyBorder="1" applyAlignment="1">
      <alignment vertical="center" wrapText="1"/>
    </xf>
    <xf numFmtId="49" fontId="15" fillId="0" borderId="46" xfId="0" applyNumberFormat="1" applyFont="1" applyBorder="1" applyAlignment="1">
      <alignment vertical="center" wrapText="1"/>
    </xf>
    <xf numFmtId="49" fontId="15" fillId="0" borderId="60" xfId="0" applyNumberFormat="1" applyFont="1" applyBorder="1" applyAlignment="1">
      <alignment horizontal="center" vertical="center" wrapText="1"/>
    </xf>
    <xf numFmtId="49" fontId="15" fillId="0" borderId="47" xfId="0" applyNumberFormat="1" applyFont="1" applyBorder="1" applyAlignment="1">
      <alignment vertical="center" wrapText="1"/>
    </xf>
    <xf numFmtId="49" fontId="15" fillId="0" borderId="61" xfId="0" applyNumberFormat="1" applyFont="1" applyBorder="1" applyAlignment="1">
      <alignment horizontal="center" vertical="center"/>
    </xf>
    <xf numFmtId="49" fontId="20" fillId="0" borderId="62" xfId="0" applyNumberFormat="1" applyFont="1" applyBorder="1" applyAlignment="1">
      <alignment horizontal="left" vertical="center"/>
    </xf>
    <xf numFmtId="49" fontId="20" fillId="0" borderId="63" xfId="0" applyNumberFormat="1" applyFont="1" applyBorder="1" applyAlignment="1">
      <alignment horizontal="left" vertical="center"/>
    </xf>
    <xf numFmtId="49" fontId="3" fillId="0" borderId="63" xfId="0" applyNumberFormat="1" applyFont="1" applyBorder="1" applyAlignment="1">
      <alignment vertical="center" wrapText="1"/>
    </xf>
    <xf numFmtId="49" fontId="15" fillId="0" borderId="64"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9" fillId="0" borderId="25" xfId="0" applyNumberFormat="1" applyFont="1" applyBorder="1" applyAlignment="1">
      <alignment horizontal="left" vertical="center" wrapText="1"/>
    </xf>
    <xf numFmtId="49" fontId="19" fillId="0" borderId="65" xfId="0" applyNumberFormat="1" applyFont="1" applyBorder="1" applyAlignment="1">
      <alignment horizontal="right" vertical="center" wrapText="1"/>
    </xf>
    <xf numFmtId="49" fontId="15" fillId="0" borderId="33" xfId="0" applyNumberFormat="1" applyFont="1" applyBorder="1" applyAlignment="1">
      <alignment horizontal="left" vertical="center" wrapText="1"/>
    </xf>
    <xf numFmtId="49" fontId="19" fillId="0" borderId="34" xfId="0" applyNumberFormat="1" applyFont="1" applyBorder="1" applyAlignment="1">
      <alignment horizontal="right" vertical="center" wrapText="1"/>
    </xf>
    <xf numFmtId="49" fontId="15" fillId="0" borderId="33"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23" xfId="0" applyNumberFormat="1" applyFont="1" applyBorder="1" applyAlignment="1">
      <alignment horizontal="right" vertical="center" wrapText="1"/>
    </xf>
    <xf numFmtId="49" fontId="17" fillId="0" borderId="63" xfId="0" applyNumberFormat="1" applyFont="1" applyBorder="1" applyAlignment="1">
      <alignment vertical="center" wrapText="1"/>
    </xf>
    <xf numFmtId="49" fontId="19" fillId="0" borderId="25" xfId="0" applyNumberFormat="1" applyFont="1" applyBorder="1" applyAlignment="1">
      <alignment horizontal="left" vertical="center"/>
    </xf>
    <xf numFmtId="49" fontId="19" fillId="0" borderId="65" xfId="0" applyNumberFormat="1" applyFont="1" applyBorder="1" applyAlignment="1">
      <alignment horizontal="right" vertical="center"/>
    </xf>
    <xf numFmtId="49" fontId="15" fillId="0" borderId="66" xfId="0" applyNumberFormat="1" applyFont="1" applyBorder="1" applyAlignment="1">
      <alignment vertical="center" wrapText="1"/>
    </xf>
    <xf numFmtId="49" fontId="15" fillId="0" borderId="67" xfId="0" applyNumberFormat="1" applyFont="1" applyBorder="1" applyAlignment="1">
      <alignment vertical="center" wrapText="1"/>
    </xf>
    <xf numFmtId="49" fontId="20" fillId="0" borderId="68" xfId="0" applyNumberFormat="1" applyFont="1" applyBorder="1" applyAlignment="1">
      <alignment horizontal="left" vertical="center"/>
    </xf>
    <xf numFmtId="49" fontId="20" fillId="0" borderId="69" xfId="0" applyNumberFormat="1" applyFont="1" applyBorder="1" applyAlignment="1">
      <alignment horizontal="left" vertical="center"/>
    </xf>
    <xf numFmtId="49" fontId="3" fillId="0" borderId="69" xfId="0" applyNumberFormat="1" applyFont="1" applyBorder="1" applyAlignment="1">
      <alignment vertical="center" wrapText="1"/>
    </xf>
    <xf numFmtId="49" fontId="8" fillId="0" borderId="0" xfId="0" applyNumberFormat="1" applyFont="1" applyAlignment="1">
      <alignment vertical="center"/>
    </xf>
    <xf numFmtId="49" fontId="15" fillId="0" borderId="0" xfId="0" applyNumberFormat="1" applyFont="1" applyAlignment="1">
      <alignment horizontal="left" vertical="center"/>
    </xf>
    <xf numFmtId="49" fontId="8" fillId="0" borderId="0" xfId="0" applyNumberFormat="1" applyFont="1" applyAlignment="1">
      <alignment horizontal="left" vertical="center"/>
    </xf>
    <xf numFmtId="0" fontId="15" fillId="0" borderId="0" xfId="0" applyFont="1" applyAlignment="1">
      <alignment horizontal="left" vertical="center"/>
    </xf>
    <xf numFmtId="0" fontId="23" fillId="0" borderId="0" xfId="0" applyFont="1" applyAlignment="1">
      <alignment vertical="center"/>
    </xf>
    <xf numFmtId="49" fontId="41" fillId="0" borderId="33" xfId="0" applyNumberFormat="1" applyFont="1" applyBorder="1" applyAlignment="1">
      <alignment vertical="center" wrapText="1"/>
    </xf>
    <xf numFmtId="0" fontId="0" fillId="0" borderId="0" xfId="0" applyFill="1" applyBorder="1" applyAlignment="1">
      <alignment vertical="center"/>
    </xf>
    <xf numFmtId="0" fontId="3"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3" fillId="0" borderId="0" xfId="0" applyFont="1" applyAlignment="1"/>
    <xf numFmtId="0" fontId="0" fillId="0" borderId="0" xfId="0" applyBorder="1" applyAlignment="1">
      <alignment vertical="center" wrapText="1"/>
    </xf>
    <xf numFmtId="0" fontId="3" fillId="28" borderId="0" xfId="0" applyFont="1" applyFill="1" applyAlignment="1">
      <alignment vertical="center"/>
    </xf>
    <xf numFmtId="0" fontId="3" fillId="28" borderId="19" xfId="0" applyFont="1" applyFill="1" applyBorder="1" applyAlignment="1">
      <alignment vertical="center"/>
    </xf>
    <xf numFmtId="0" fontId="3" fillId="28" borderId="10" xfId="0" applyFont="1" applyFill="1" applyBorder="1" applyAlignment="1">
      <alignment vertical="center"/>
    </xf>
    <xf numFmtId="0" fontId="3" fillId="28" borderId="10" xfId="0" applyFont="1" applyFill="1" applyBorder="1" applyAlignment="1">
      <alignment horizontal="center" vertical="center"/>
    </xf>
    <xf numFmtId="0" fontId="3" fillId="28" borderId="70" xfId="0" applyFont="1" applyFill="1" applyBorder="1" applyAlignment="1">
      <alignment horizontal="center" vertical="center"/>
    </xf>
    <xf numFmtId="0" fontId="3" fillId="28" borderId="71" xfId="0" applyFont="1" applyFill="1" applyBorder="1" applyAlignment="1">
      <alignment horizontal="center" vertical="center"/>
    </xf>
    <xf numFmtId="0" fontId="3" fillId="28" borderId="24" xfId="0" applyFont="1" applyFill="1" applyBorder="1" applyAlignment="1">
      <alignment horizontal="center" vertical="center"/>
    </xf>
    <xf numFmtId="0" fontId="44" fillId="0" borderId="0" xfId="0" applyFont="1" applyAlignment="1">
      <alignment vertical="center"/>
    </xf>
    <xf numFmtId="0" fontId="0" fillId="0" borderId="0" xfId="0" applyAlignment="1">
      <alignment horizontal="right" vertical="top"/>
    </xf>
    <xf numFmtId="0" fontId="0" fillId="0" borderId="72" xfId="0" applyFill="1" applyBorder="1" applyAlignment="1">
      <alignment vertical="top" wrapText="1"/>
    </xf>
    <xf numFmtId="0" fontId="0" fillId="0" borderId="73" xfId="0" applyFill="1" applyBorder="1" applyAlignment="1">
      <alignment vertical="top" wrapText="1"/>
    </xf>
    <xf numFmtId="0" fontId="0" fillId="0" borderId="0" xfId="0" applyAlignment="1">
      <alignment vertical="center" wrapText="1"/>
    </xf>
    <xf numFmtId="0" fontId="0" fillId="0" borderId="74" xfId="0" applyFill="1" applyBorder="1" applyAlignment="1">
      <alignment vertical="top" wrapText="1"/>
    </xf>
    <xf numFmtId="0" fontId="0" fillId="0" borderId="75" xfId="0" applyFill="1" applyBorder="1" applyAlignment="1">
      <alignment vertical="top" wrapText="1"/>
    </xf>
    <xf numFmtId="0" fontId="0" fillId="0" borderId="76" xfId="0" applyFill="1" applyBorder="1" applyAlignment="1">
      <alignment horizontal="left" vertical="center" indent="1"/>
    </xf>
    <xf numFmtId="0" fontId="0" fillId="28" borderId="10" xfId="0" applyFill="1" applyBorder="1" applyAlignment="1">
      <alignment vertical="center"/>
    </xf>
    <xf numFmtId="0" fontId="0" fillId="0" borderId="10" xfId="0" applyFill="1" applyBorder="1" applyAlignment="1">
      <alignment vertical="center"/>
    </xf>
    <xf numFmtId="178" fontId="0" fillId="0" borderId="77" xfId="28" applyNumberFormat="1" applyFont="1" applyFill="1" applyBorder="1" applyAlignment="1">
      <alignment vertical="center"/>
    </xf>
    <xf numFmtId="0" fontId="0" fillId="0" borderId="78" xfId="0" applyFill="1" applyBorder="1" applyAlignment="1">
      <alignment horizontal="left" vertical="center" indent="1"/>
    </xf>
    <xf numFmtId="0" fontId="0" fillId="28" borderId="79" xfId="0" applyFill="1" applyBorder="1" applyAlignment="1">
      <alignment vertical="center"/>
    </xf>
    <xf numFmtId="0" fontId="0" fillId="0" borderId="79" xfId="0" applyFill="1" applyBorder="1" applyAlignment="1">
      <alignment vertical="center"/>
    </xf>
    <xf numFmtId="178" fontId="0" fillId="0" borderId="80" xfId="28" applyNumberFormat="1" applyFont="1" applyFill="1" applyBorder="1" applyAlignment="1">
      <alignment vertical="center"/>
    </xf>
    <xf numFmtId="0" fontId="0" fillId="0" borderId="81" xfId="0" applyFill="1" applyBorder="1" applyAlignment="1">
      <alignment horizontal="left" vertical="center" indent="1"/>
    </xf>
    <xf numFmtId="0" fontId="0" fillId="0" borderId="82" xfId="0" applyFill="1" applyBorder="1" applyAlignment="1">
      <alignment vertical="center"/>
    </xf>
    <xf numFmtId="0" fontId="0" fillId="0" borderId="83" xfId="0" applyFill="1" applyBorder="1" applyAlignment="1">
      <alignment vertical="center"/>
    </xf>
    <xf numFmtId="178" fontId="0" fillId="0" borderId="84" xfId="28" applyNumberFormat="1" applyFont="1" applyFill="1" applyBorder="1" applyAlignment="1">
      <alignment vertical="center"/>
    </xf>
    <xf numFmtId="9" fontId="0" fillId="0" borderId="0" xfId="0" applyNumberFormat="1" applyAlignment="1">
      <alignment vertical="center"/>
    </xf>
    <xf numFmtId="0" fontId="0" fillId="0" borderId="85" xfId="0" applyBorder="1" applyAlignment="1">
      <alignment vertical="center"/>
    </xf>
    <xf numFmtId="178" fontId="0" fillId="0" borderId="85" xfId="28" applyNumberFormat="1" applyFont="1" applyBorder="1" applyAlignment="1">
      <alignment vertical="center"/>
    </xf>
    <xf numFmtId="0" fontId="45" fillId="0" borderId="0" xfId="0" applyFont="1" applyFill="1" applyBorder="1" applyAlignment="1">
      <alignment vertical="center"/>
    </xf>
    <xf numFmtId="0" fontId="8" fillId="29" borderId="0" xfId="0" applyFont="1" applyFill="1" applyBorder="1" applyAlignment="1">
      <alignment horizontal="left" vertical="center"/>
    </xf>
    <xf numFmtId="0" fontId="3" fillId="29" borderId="0" xfId="0" applyFont="1" applyFill="1" applyAlignment="1">
      <alignment vertical="center"/>
    </xf>
    <xf numFmtId="0" fontId="0" fillId="29" borderId="0" xfId="0" applyFill="1" applyBorder="1" applyAlignment="1">
      <alignment horizontal="left" vertical="center"/>
    </xf>
    <xf numFmtId="0" fontId="3" fillId="29" borderId="0" xfId="0" applyFont="1" applyFill="1" applyAlignment="1">
      <alignment horizontal="center" vertical="center"/>
    </xf>
    <xf numFmtId="0" fontId="13" fillId="0" borderId="0" xfId="0" applyFont="1"/>
    <xf numFmtId="0" fontId="23" fillId="0" borderId="0" xfId="0" applyFont="1" applyAlignment="1">
      <alignment horizontal="justify"/>
    </xf>
    <xf numFmtId="0" fontId="42" fillId="0" borderId="24" xfId="0" applyFont="1" applyBorder="1" applyAlignment="1">
      <alignment horizontal="center" vertical="center"/>
    </xf>
    <xf numFmtId="0" fontId="42" fillId="0" borderId="95"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vertical="center"/>
    </xf>
    <xf numFmtId="0" fontId="46" fillId="0" borderId="0" xfId="47" applyFont="1" applyProtection="1">
      <alignment vertical="center"/>
    </xf>
    <xf numFmtId="0" fontId="46" fillId="0" borderId="0" xfId="47" applyFont="1" applyAlignment="1" applyProtection="1">
      <alignment horizontal="left" vertical="center"/>
    </xf>
    <xf numFmtId="0" fontId="47" fillId="0" borderId="0" xfId="47" applyFont="1" applyAlignment="1" applyProtection="1">
      <alignment horizontal="left" vertical="center"/>
    </xf>
    <xf numFmtId="0" fontId="48" fillId="0" borderId="0" xfId="47" applyFont="1" applyAlignment="1" applyProtection="1">
      <alignment horizontal="left" vertical="center"/>
    </xf>
    <xf numFmtId="0" fontId="47" fillId="0" borderId="0" xfId="47" applyFont="1" applyAlignment="1" applyProtection="1">
      <alignment horizontal="right" vertical="center"/>
    </xf>
    <xf numFmtId="0" fontId="47" fillId="0" borderId="0" xfId="47" applyFont="1" applyFill="1" applyAlignment="1" applyProtection="1">
      <alignment horizontal="right" vertical="center"/>
    </xf>
    <xf numFmtId="0" fontId="47" fillId="0" borderId="0" xfId="47" applyFont="1" applyFill="1" applyAlignment="1" applyProtection="1">
      <alignment vertical="center"/>
    </xf>
    <xf numFmtId="0" fontId="47" fillId="0" borderId="0" xfId="47" applyFont="1" applyProtection="1">
      <alignment vertical="center"/>
    </xf>
    <xf numFmtId="0" fontId="47" fillId="32" borderId="0" xfId="47" applyFont="1" applyFill="1" applyAlignment="1" applyProtection="1">
      <alignment vertical="center"/>
    </xf>
    <xf numFmtId="0" fontId="47" fillId="32" borderId="0" xfId="47" applyFont="1" applyFill="1" applyProtection="1">
      <alignment vertical="center"/>
    </xf>
    <xf numFmtId="0" fontId="47" fillId="32" borderId="0" xfId="47" applyFont="1" applyFill="1" applyAlignment="1" applyProtection="1">
      <alignment horizontal="center" vertical="center"/>
    </xf>
    <xf numFmtId="0" fontId="46" fillId="32" borderId="0" xfId="47" quotePrefix="1" applyFont="1" applyFill="1" applyBorder="1" applyAlignment="1" applyProtection="1">
      <alignment vertical="center"/>
    </xf>
    <xf numFmtId="0" fontId="47" fillId="0" borderId="0" xfId="47" applyFont="1" applyAlignment="1" applyProtection="1">
      <alignment horizontal="center" vertical="center"/>
    </xf>
    <xf numFmtId="0" fontId="46" fillId="0" borderId="0" xfId="47" applyFont="1" applyAlignment="1" applyProtection="1">
      <alignment horizontal="right" vertical="center"/>
    </xf>
    <xf numFmtId="0" fontId="46" fillId="0" borderId="0" xfId="47" applyFont="1" applyBorder="1" applyProtection="1">
      <alignment vertical="center"/>
    </xf>
    <xf numFmtId="0" fontId="46" fillId="0" borderId="0" xfId="47" applyFont="1" applyBorder="1" applyAlignment="1" applyProtection="1">
      <alignment horizontal="left" vertical="center"/>
    </xf>
    <xf numFmtId="0" fontId="46" fillId="0" borderId="0" xfId="47" applyFont="1" applyBorder="1" applyAlignment="1" applyProtection="1">
      <alignment horizontal="right" vertical="center"/>
    </xf>
    <xf numFmtId="0" fontId="46" fillId="0" borderId="0" xfId="47" applyFont="1" applyBorder="1" applyAlignment="1" applyProtection="1">
      <alignment horizontal="center" vertical="center"/>
    </xf>
    <xf numFmtId="0" fontId="46" fillId="32" borderId="0" xfId="47" applyFont="1" applyFill="1" applyBorder="1" applyAlignment="1" applyProtection="1">
      <alignment vertical="center"/>
    </xf>
    <xf numFmtId="0" fontId="50" fillId="0" borderId="0" xfId="47" applyFont="1" applyProtection="1">
      <alignment vertical="center"/>
    </xf>
    <xf numFmtId="0" fontId="46" fillId="32" borderId="0" xfId="47" applyFont="1" applyFill="1" applyBorder="1" applyAlignment="1" applyProtection="1">
      <alignment horizontal="center" vertical="center"/>
    </xf>
    <xf numFmtId="20" fontId="46" fillId="32" borderId="0" xfId="47" applyNumberFormat="1" applyFont="1" applyFill="1" applyBorder="1" applyAlignment="1" applyProtection="1">
      <alignment vertical="center"/>
    </xf>
    <xf numFmtId="0" fontId="46" fillId="32" borderId="0" xfId="47" applyFont="1" applyFill="1" applyBorder="1" applyAlignment="1" applyProtection="1">
      <alignment horizontal="right" vertical="center"/>
    </xf>
    <xf numFmtId="179" fontId="46" fillId="32" borderId="0" xfId="47" applyNumberFormat="1" applyFont="1" applyFill="1" applyBorder="1" applyAlignment="1" applyProtection="1">
      <alignment vertical="center"/>
    </xf>
    <xf numFmtId="0" fontId="46" fillId="32" borderId="0" xfId="47" applyFont="1" applyFill="1" applyBorder="1" applyAlignment="1" applyProtection="1">
      <alignment horizontal="left" vertical="center"/>
    </xf>
    <xf numFmtId="179" fontId="46" fillId="0" borderId="0" xfId="47" applyNumberFormat="1" applyFont="1" applyBorder="1" applyAlignment="1" applyProtection="1">
      <alignment vertical="center"/>
    </xf>
    <xf numFmtId="0" fontId="47" fillId="0" borderId="0" xfId="47" applyFont="1" applyBorder="1" applyAlignment="1" applyProtection="1">
      <alignment horizontal="center" vertical="center"/>
    </xf>
    <xf numFmtId="20" fontId="46" fillId="0" borderId="0" xfId="47" applyNumberFormat="1" applyFont="1" applyBorder="1" applyAlignment="1" applyProtection="1">
      <alignment vertical="center"/>
    </xf>
    <xf numFmtId="0" fontId="46" fillId="0" borderId="0" xfId="47" applyFont="1" applyBorder="1" applyAlignment="1" applyProtection="1">
      <alignment vertical="center"/>
    </xf>
    <xf numFmtId="0" fontId="50" fillId="0" borderId="0" xfId="47" applyFont="1" applyBorder="1" applyAlignment="1" applyProtection="1">
      <alignment horizontal="left" vertical="center"/>
    </xf>
    <xf numFmtId="0" fontId="46" fillId="32" borderId="0" xfId="47" applyFont="1" applyFill="1" applyBorder="1" applyProtection="1">
      <alignment vertical="center"/>
    </xf>
    <xf numFmtId="0" fontId="47" fillId="0" borderId="0" xfId="47" applyFont="1" applyBorder="1" applyAlignment="1" applyProtection="1">
      <alignment vertical="center"/>
    </xf>
    <xf numFmtId="0" fontId="46" fillId="0" borderId="0" xfId="47" applyFont="1" applyAlignment="1" applyProtection="1">
      <alignment horizontal="center" vertical="center"/>
    </xf>
    <xf numFmtId="1" fontId="46" fillId="32" borderId="0" xfId="47" applyNumberFormat="1" applyFont="1" applyFill="1" applyBorder="1" applyAlignment="1" applyProtection="1">
      <alignment vertical="center"/>
    </xf>
    <xf numFmtId="0" fontId="50" fillId="0" borderId="0" xfId="47" applyFont="1" applyAlignment="1" applyProtection="1">
      <alignment horizontal="right" vertical="center"/>
    </xf>
    <xf numFmtId="0" fontId="50" fillId="0" borderId="0" xfId="47" applyFont="1" applyAlignment="1" applyProtection="1"/>
    <xf numFmtId="0" fontId="47" fillId="32" borderId="0" xfId="47" applyFont="1" applyFill="1" applyBorder="1" applyProtection="1">
      <alignment vertical="center"/>
    </xf>
    <xf numFmtId="0" fontId="50" fillId="0" borderId="0" xfId="47" applyFont="1" applyAlignment="1" applyProtection="1">
      <alignment horizontal="center" vertical="center"/>
    </xf>
    <xf numFmtId="0" fontId="51" fillId="32" borderId="0" xfId="47" applyFont="1" applyFill="1" applyBorder="1" applyAlignment="1" applyProtection="1">
      <alignment vertical="center"/>
    </xf>
    <xf numFmtId="0" fontId="51" fillId="0" borderId="0" xfId="47" applyFont="1" applyBorder="1" applyAlignment="1" applyProtection="1">
      <alignment vertical="center"/>
    </xf>
    <xf numFmtId="0" fontId="50" fillId="0" borderId="0" xfId="47" applyFont="1" applyAlignment="1" applyProtection="1">
      <alignment horizontal="left"/>
    </xf>
    <xf numFmtId="0" fontId="51" fillId="0" borderId="0" xfId="47" applyFont="1" applyBorder="1" applyAlignment="1" applyProtection="1">
      <alignment horizontal="left" vertical="center"/>
    </xf>
    <xf numFmtId="0" fontId="46" fillId="0" borderId="0" xfId="47" applyNumberFormat="1" applyFont="1" applyBorder="1" applyAlignment="1" applyProtection="1">
      <alignment horizontal="center" vertical="center"/>
    </xf>
    <xf numFmtId="20" fontId="47" fillId="0" borderId="0" xfId="47" applyNumberFormat="1" applyFont="1" applyBorder="1" applyAlignment="1" applyProtection="1">
      <alignment vertical="center"/>
    </xf>
    <xf numFmtId="0" fontId="47" fillId="0" borderId="0" xfId="47" applyFont="1" applyBorder="1" applyProtection="1">
      <alignment vertical="center"/>
    </xf>
    <xf numFmtId="0" fontId="48" fillId="0" borderId="0" xfId="47" applyFont="1" applyAlignment="1" applyProtection="1">
      <alignment horizontal="right" vertical="center"/>
    </xf>
    <xf numFmtId="0" fontId="52" fillId="0" borderId="0" xfId="47" applyFont="1" applyAlignment="1" applyProtection="1"/>
    <xf numFmtId="0" fontId="51" fillId="0" borderId="0" xfId="47" applyFont="1" applyProtection="1">
      <alignment vertical="center"/>
    </xf>
    <xf numFmtId="0" fontId="51" fillId="0" borderId="0" xfId="47" applyFont="1" applyAlignment="1" applyProtection="1">
      <alignment horizontal="left" vertical="center"/>
    </xf>
    <xf numFmtId="0" fontId="51" fillId="0" borderId="0" xfId="47" applyFont="1" applyAlignment="1" applyProtection="1">
      <alignment horizontal="right" vertical="center"/>
    </xf>
    <xf numFmtId="0" fontId="46" fillId="0" borderId="126" xfId="47" applyFont="1" applyBorder="1" applyAlignment="1" applyProtection="1">
      <alignment horizontal="center" vertical="center" wrapText="1"/>
    </xf>
    <xf numFmtId="0" fontId="46" fillId="0" borderId="23" xfId="47" applyFont="1" applyBorder="1" applyAlignment="1" applyProtection="1">
      <alignment horizontal="center" vertical="center" wrapText="1"/>
    </xf>
    <xf numFmtId="0" fontId="50" fillId="0" borderId="76" xfId="47" applyFont="1" applyBorder="1" applyAlignment="1" applyProtection="1">
      <alignment horizontal="center" vertical="center"/>
    </xf>
    <xf numFmtId="0" fontId="50" fillId="0" borderId="10" xfId="47" applyFont="1" applyBorder="1" applyAlignment="1" applyProtection="1">
      <alignment horizontal="center" vertical="center"/>
    </xf>
    <xf numFmtId="0" fontId="50" fillId="0" borderId="77" xfId="47" applyFont="1" applyBorder="1" applyAlignment="1" applyProtection="1">
      <alignment horizontal="center" vertical="center"/>
    </xf>
    <xf numFmtId="0" fontId="50" fillId="0" borderId="71" xfId="47" applyFont="1" applyBorder="1" applyAlignment="1" applyProtection="1">
      <alignment horizontal="center" vertical="center"/>
    </xf>
    <xf numFmtId="0" fontId="50" fillId="0" borderId="76" xfId="47" applyFont="1" applyFill="1" applyBorder="1" applyAlignment="1" applyProtection="1">
      <alignment horizontal="center" vertical="center"/>
    </xf>
    <xf numFmtId="0" fontId="50" fillId="0" borderId="10" xfId="47" applyFont="1" applyFill="1" applyBorder="1" applyAlignment="1" applyProtection="1">
      <alignment horizontal="center" vertical="center"/>
    </xf>
    <xf numFmtId="0" fontId="50" fillId="0" borderId="77" xfId="47" applyFont="1" applyFill="1" applyBorder="1" applyAlignment="1" applyProtection="1">
      <alignment horizontal="center" vertical="center"/>
    </xf>
    <xf numFmtId="0" fontId="46" fillId="0" borderId="138" xfId="47" applyFont="1" applyBorder="1" applyAlignment="1" applyProtection="1">
      <alignment horizontal="center" vertical="center" wrapText="1"/>
    </xf>
    <xf numFmtId="0" fontId="50" fillId="0" borderId="142" xfId="47" applyNumberFormat="1" applyFont="1" applyFill="1" applyBorder="1" applyAlignment="1" applyProtection="1">
      <alignment horizontal="center" vertical="center" wrapText="1"/>
    </xf>
    <xf numFmtId="0" fontId="50" fillId="0" borderId="143" xfId="47" applyNumberFormat="1" applyFont="1" applyFill="1" applyBorder="1" applyAlignment="1" applyProtection="1">
      <alignment horizontal="center" vertical="center" wrapText="1"/>
    </xf>
    <xf numFmtId="0" fontId="50" fillId="0" borderId="144" xfId="47" applyNumberFormat="1" applyFont="1" applyFill="1" applyBorder="1" applyAlignment="1" applyProtection="1">
      <alignment horizontal="center" vertical="center" wrapText="1"/>
    </xf>
    <xf numFmtId="0" fontId="46" fillId="30" borderId="126" xfId="47" applyFont="1" applyFill="1" applyBorder="1" applyAlignment="1" applyProtection="1">
      <alignment horizontal="center" vertical="center" wrapText="1"/>
      <protection locked="0"/>
    </xf>
    <xf numFmtId="0" fontId="46" fillId="30" borderId="152" xfId="47" applyFont="1" applyFill="1" applyBorder="1" applyAlignment="1" applyProtection="1">
      <alignment horizontal="center" vertical="center" shrinkToFit="1"/>
      <protection locked="0"/>
    </xf>
    <xf numFmtId="0" fontId="46" fillId="30" borderId="87" xfId="47" applyFont="1" applyFill="1" applyBorder="1" applyAlignment="1" applyProtection="1">
      <alignment horizontal="center" vertical="center" shrinkToFit="1"/>
      <protection locked="0"/>
    </xf>
    <xf numFmtId="0" fontId="46" fillId="30" borderId="153" xfId="47" applyFont="1" applyFill="1" applyBorder="1" applyAlignment="1" applyProtection="1">
      <alignment horizontal="center" vertical="center" shrinkToFit="1"/>
      <protection locked="0"/>
    </xf>
    <xf numFmtId="0" fontId="46" fillId="30" borderId="23" xfId="47" applyFont="1" applyFill="1" applyBorder="1" applyAlignment="1" applyProtection="1">
      <alignment horizontal="center" vertical="center" wrapText="1"/>
      <protection locked="0"/>
    </xf>
    <xf numFmtId="180" fontId="46" fillId="0" borderId="162" xfId="47" applyNumberFormat="1" applyFont="1" applyBorder="1" applyAlignment="1" applyProtection="1">
      <alignment horizontal="center" vertical="center" shrinkToFit="1"/>
    </xf>
    <xf numFmtId="180" fontId="46" fillId="0" borderId="91" xfId="47" applyNumberFormat="1" applyFont="1" applyBorder="1" applyAlignment="1" applyProtection="1">
      <alignment horizontal="center" vertical="center" shrinkToFit="1"/>
    </xf>
    <xf numFmtId="180" fontId="46" fillId="0" borderId="163" xfId="47" applyNumberFormat="1" applyFont="1" applyBorder="1" applyAlignment="1" applyProtection="1">
      <alignment horizontal="center" vertical="center" shrinkToFit="1"/>
    </xf>
    <xf numFmtId="0" fontId="46" fillId="30" borderId="24" xfId="47" applyFont="1" applyFill="1" applyBorder="1" applyAlignment="1" applyProtection="1">
      <alignment horizontal="center" vertical="center" wrapText="1"/>
      <protection locked="0"/>
    </xf>
    <xf numFmtId="180" fontId="46" fillId="0" borderId="168" xfId="47" applyNumberFormat="1" applyFont="1" applyBorder="1" applyAlignment="1" applyProtection="1">
      <alignment horizontal="center" vertical="center" shrinkToFit="1"/>
    </xf>
    <xf numFmtId="180" fontId="46" fillId="0" borderId="94" xfId="47" applyNumberFormat="1" applyFont="1" applyBorder="1" applyAlignment="1" applyProtection="1">
      <alignment horizontal="center" vertical="center" shrinkToFit="1"/>
    </xf>
    <xf numFmtId="180" fontId="46" fillId="0" borderId="169" xfId="47" applyNumberFormat="1" applyFont="1" applyBorder="1" applyAlignment="1" applyProtection="1">
      <alignment horizontal="center" vertical="center" shrinkToFit="1"/>
    </xf>
    <xf numFmtId="0" fontId="46" fillId="30" borderId="12" xfId="47" applyFont="1" applyFill="1" applyBorder="1" applyAlignment="1" applyProtection="1">
      <alignment horizontal="center" vertical="center" wrapText="1"/>
      <protection locked="0"/>
    </xf>
    <xf numFmtId="0" fontId="46" fillId="30" borderId="138" xfId="47" applyFont="1" applyFill="1" applyBorder="1" applyAlignment="1" applyProtection="1">
      <alignment horizontal="center" vertical="center" wrapText="1"/>
      <protection locked="0"/>
    </xf>
    <xf numFmtId="0" fontId="51" fillId="32" borderId="186" xfId="47" applyFont="1" applyFill="1" applyBorder="1" applyProtection="1">
      <alignment vertical="center"/>
    </xf>
    <xf numFmtId="0" fontId="56" fillId="32" borderId="187" xfId="47" applyFont="1" applyFill="1" applyBorder="1" applyAlignment="1" applyProtection="1">
      <alignment horizontal="center" vertical="center"/>
    </xf>
    <xf numFmtId="0" fontId="51" fillId="32" borderId="187" xfId="47" applyFont="1" applyFill="1" applyBorder="1" applyAlignment="1" applyProtection="1">
      <alignment horizontal="center" vertical="center" wrapText="1"/>
    </xf>
    <xf numFmtId="0" fontId="51" fillId="32" borderId="187" xfId="47" applyFont="1" applyFill="1" applyBorder="1" applyAlignment="1" applyProtection="1">
      <alignment horizontal="center" vertical="center" shrinkToFit="1"/>
    </xf>
    <xf numFmtId="0" fontId="55" fillId="32" borderId="187" xfId="47" applyFont="1" applyFill="1" applyBorder="1" applyAlignment="1" applyProtection="1">
      <alignment horizontal="center" vertical="center" wrapText="1"/>
    </xf>
    <xf numFmtId="1" fontId="51" fillId="32" borderId="187" xfId="47" applyNumberFormat="1" applyFont="1" applyFill="1" applyBorder="1" applyAlignment="1" applyProtection="1">
      <alignment horizontal="center" vertical="center" wrapText="1"/>
    </xf>
    <xf numFmtId="0" fontId="51" fillId="32" borderId="188" xfId="47" applyFont="1" applyFill="1" applyBorder="1" applyAlignment="1" applyProtection="1">
      <alignment horizontal="center" vertical="center" wrapText="1"/>
    </xf>
    <xf numFmtId="0" fontId="51" fillId="32" borderId="0" xfId="47" applyFont="1" applyFill="1" applyProtection="1">
      <alignment vertical="center"/>
    </xf>
    <xf numFmtId="0" fontId="50" fillId="0" borderId="125" xfId="47" applyFont="1" applyBorder="1" applyProtection="1">
      <alignment vertical="center"/>
    </xf>
    <xf numFmtId="0" fontId="50" fillId="0" borderId="85" xfId="47" applyFont="1" applyFill="1" applyBorder="1" applyAlignment="1" applyProtection="1">
      <alignment vertical="center" wrapText="1"/>
    </xf>
    <xf numFmtId="0" fontId="50" fillId="0" borderId="147" xfId="47" applyFont="1" applyFill="1" applyBorder="1" applyAlignment="1" applyProtection="1">
      <alignment vertical="center" wrapText="1"/>
    </xf>
    <xf numFmtId="0" fontId="50" fillId="0" borderId="189" xfId="47" applyFont="1" applyFill="1" applyBorder="1" applyAlignment="1">
      <alignment vertical="center" wrapText="1"/>
    </xf>
    <xf numFmtId="180" fontId="50" fillId="32" borderId="190" xfId="47" applyNumberFormat="1" applyFont="1" applyFill="1" applyBorder="1" applyAlignment="1" applyProtection="1">
      <alignment horizontal="center" vertical="center" shrinkToFit="1"/>
    </xf>
    <xf numFmtId="180" fontId="50" fillId="32" borderId="191" xfId="47" applyNumberFormat="1" applyFont="1" applyFill="1" applyBorder="1" applyAlignment="1" applyProtection="1">
      <alignment horizontal="center" vertical="center" shrinkToFit="1"/>
    </xf>
    <xf numFmtId="180" fontId="50" fillId="32" borderId="192" xfId="47" applyNumberFormat="1" applyFont="1" applyFill="1" applyBorder="1" applyAlignment="1" applyProtection="1">
      <alignment horizontal="center" vertical="center" shrinkToFit="1"/>
    </xf>
    <xf numFmtId="0" fontId="50" fillId="0" borderId="131" xfId="47" applyFont="1" applyBorder="1" applyProtection="1">
      <alignment vertical="center"/>
    </xf>
    <xf numFmtId="0" fontId="50" fillId="0" borderId="0" xfId="47" applyFont="1" applyFill="1" applyBorder="1" applyAlignment="1" applyProtection="1">
      <alignment vertical="center" wrapText="1"/>
    </xf>
    <xf numFmtId="0" fontId="50" fillId="0" borderId="114" xfId="47" applyFont="1" applyFill="1" applyBorder="1" applyAlignment="1" applyProtection="1">
      <alignment vertical="center" wrapText="1"/>
    </xf>
    <xf numFmtId="0" fontId="50" fillId="0" borderId="88" xfId="47" applyFont="1" applyFill="1" applyBorder="1" applyAlignment="1">
      <alignment vertical="center" wrapText="1"/>
    </xf>
    <xf numFmtId="0" fontId="50" fillId="0" borderId="164" xfId="47" applyFont="1" applyBorder="1" applyProtection="1">
      <alignment vertical="center"/>
    </xf>
    <xf numFmtId="0" fontId="50" fillId="0" borderId="19" xfId="47" applyFont="1" applyFill="1" applyBorder="1" applyAlignment="1" applyProtection="1">
      <alignment vertical="center" wrapText="1"/>
    </xf>
    <xf numFmtId="0" fontId="50" fillId="0" borderId="133" xfId="47" applyFont="1" applyBorder="1" applyProtection="1">
      <alignment vertical="center"/>
    </xf>
    <xf numFmtId="180" fontId="50" fillId="31" borderId="76" xfId="47" applyNumberFormat="1" applyFont="1" applyFill="1" applyBorder="1" applyAlignment="1" applyProtection="1">
      <alignment horizontal="center" vertical="center" shrinkToFit="1"/>
      <protection locked="0"/>
    </xf>
    <xf numFmtId="180" fontId="50" fillId="31" borderId="10" xfId="47" applyNumberFormat="1" applyFont="1" applyFill="1" applyBorder="1" applyAlignment="1" applyProtection="1">
      <alignment horizontal="center" vertical="center" shrinkToFit="1"/>
      <protection locked="0"/>
    </xf>
    <xf numFmtId="180" fontId="50" fillId="31" borderId="77" xfId="47" applyNumberFormat="1" applyFont="1" applyFill="1" applyBorder="1" applyAlignment="1" applyProtection="1">
      <alignment horizontal="center" vertical="center" shrinkToFit="1"/>
      <protection locked="0"/>
    </xf>
    <xf numFmtId="0" fontId="50" fillId="0" borderId="206" xfId="47" applyFont="1" applyBorder="1" applyProtection="1">
      <alignment vertical="center"/>
    </xf>
    <xf numFmtId="0" fontId="50" fillId="0" borderId="181" xfId="47" applyFont="1" applyFill="1" applyBorder="1" applyAlignment="1" applyProtection="1">
      <alignment vertical="center" wrapText="1"/>
    </xf>
    <xf numFmtId="180" fontId="50" fillId="0" borderId="76" xfId="47" applyNumberFormat="1" applyFont="1" applyFill="1" applyBorder="1" applyAlignment="1" applyProtection="1">
      <alignment horizontal="center" vertical="center" shrinkToFit="1"/>
    </xf>
    <xf numFmtId="180" fontId="50" fillId="0" borderId="10" xfId="47" applyNumberFormat="1" applyFont="1" applyFill="1" applyBorder="1" applyAlignment="1" applyProtection="1">
      <alignment horizontal="center" vertical="center" shrinkToFit="1"/>
    </xf>
    <xf numFmtId="180" fontId="50" fillId="0" borderId="77" xfId="47" applyNumberFormat="1" applyFont="1" applyFill="1" applyBorder="1" applyAlignment="1" applyProtection="1">
      <alignment horizontal="center" vertical="center" shrinkToFit="1"/>
    </xf>
    <xf numFmtId="180" fontId="50" fillId="32" borderId="76" xfId="47" applyNumberFormat="1" applyFont="1" applyFill="1" applyBorder="1" applyAlignment="1" applyProtection="1">
      <alignment horizontal="center" vertical="center" shrinkToFit="1"/>
    </xf>
    <xf numFmtId="180" fontId="50" fillId="32" borderId="10" xfId="47" applyNumberFormat="1" applyFont="1" applyFill="1" applyBorder="1" applyAlignment="1" applyProtection="1">
      <alignment horizontal="center" vertical="center" shrinkToFit="1"/>
    </xf>
    <xf numFmtId="180" fontId="50" fillId="32" borderId="77" xfId="47" applyNumberFormat="1" applyFont="1" applyFill="1" applyBorder="1" applyAlignment="1" applyProtection="1">
      <alignment horizontal="center" vertical="center" shrinkToFit="1"/>
    </xf>
    <xf numFmtId="180" fontId="50" fillId="32" borderId="123" xfId="47" applyNumberFormat="1" applyFont="1" applyFill="1" applyBorder="1" applyAlignment="1" applyProtection="1">
      <alignment horizontal="center" vertical="center" shrinkToFit="1"/>
    </xf>
    <xf numFmtId="180" fontId="50" fillId="32" borderId="208" xfId="47" applyNumberFormat="1" applyFont="1" applyFill="1" applyBorder="1" applyAlignment="1" applyProtection="1">
      <alignment horizontal="center" vertical="center" shrinkToFit="1"/>
    </xf>
    <xf numFmtId="180" fontId="50" fillId="32" borderId="209" xfId="47" applyNumberFormat="1" applyFont="1" applyFill="1" applyBorder="1" applyAlignment="1" applyProtection="1">
      <alignment horizontal="center" vertical="center" shrinkToFit="1"/>
    </xf>
    <xf numFmtId="180" fontId="50" fillId="32" borderId="148" xfId="47" applyNumberFormat="1" applyFont="1" applyFill="1" applyBorder="1" applyAlignment="1" applyProtection="1">
      <alignment horizontal="center" vertical="center" shrinkToFit="1"/>
    </xf>
    <xf numFmtId="180" fontId="50" fillId="32" borderId="71" xfId="47" applyNumberFormat="1" applyFont="1" applyFill="1" applyBorder="1" applyAlignment="1" applyProtection="1">
      <alignment horizontal="center" vertical="center" shrinkToFit="1"/>
    </xf>
    <xf numFmtId="180" fontId="50" fillId="32" borderId="142" xfId="47" applyNumberFormat="1" applyFont="1" applyFill="1" applyBorder="1" applyAlignment="1" applyProtection="1">
      <alignment horizontal="center" vertical="center" shrinkToFit="1"/>
    </xf>
    <xf numFmtId="180" fontId="50" fillId="32" borderId="143" xfId="47" applyNumberFormat="1" applyFont="1" applyFill="1" applyBorder="1" applyAlignment="1" applyProtection="1">
      <alignment horizontal="center" vertical="center" shrinkToFit="1"/>
    </xf>
    <xf numFmtId="180" fontId="50" fillId="32" borderId="144" xfId="47" applyNumberFormat="1" applyFont="1" applyFill="1" applyBorder="1" applyAlignment="1" applyProtection="1">
      <alignment horizontal="center" vertical="center" shrinkToFit="1"/>
    </xf>
    <xf numFmtId="180" fontId="50" fillId="32" borderId="182" xfId="47" applyNumberFormat="1" applyFont="1" applyFill="1" applyBorder="1" applyAlignment="1" applyProtection="1">
      <alignment horizontal="center" vertical="center" shrinkToFit="1"/>
    </xf>
    <xf numFmtId="0" fontId="52" fillId="0" borderId="0" xfId="47" applyFont="1" applyProtection="1">
      <alignment vertical="center"/>
    </xf>
    <xf numFmtId="0" fontId="51" fillId="0" borderId="0" xfId="47" applyFont="1" applyAlignment="1" applyProtection="1">
      <alignment vertical="center" shrinkToFit="1"/>
    </xf>
    <xf numFmtId="0" fontId="54" fillId="0" borderId="0" xfId="47" applyFont="1" applyAlignment="1" applyProtection="1">
      <alignment vertical="center" shrinkToFit="1"/>
    </xf>
    <xf numFmtId="0" fontId="51" fillId="0" borderId="0" xfId="47" applyFont="1" applyFill="1" applyProtection="1">
      <alignment vertical="center"/>
    </xf>
    <xf numFmtId="0" fontId="51" fillId="0" borderId="0" xfId="47" applyFont="1" applyFill="1" applyAlignment="1" applyProtection="1">
      <alignment vertical="center" wrapText="1"/>
    </xf>
    <xf numFmtId="0" fontId="51" fillId="0" borderId="0" xfId="47" applyFont="1" applyAlignment="1" applyProtection="1">
      <alignment vertical="center" wrapText="1"/>
    </xf>
    <xf numFmtId="0" fontId="51" fillId="0" borderId="0" xfId="47" applyFont="1" applyFill="1" applyBorder="1" applyProtection="1">
      <alignment vertical="center"/>
    </xf>
    <xf numFmtId="0" fontId="51" fillId="0" borderId="0" xfId="47" applyFont="1" applyBorder="1" applyProtection="1">
      <alignment vertical="center"/>
    </xf>
    <xf numFmtId="0" fontId="50" fillId="0" borderId="0" xfId="47" applyFont="1" applyFill="1" applyAlignment="1" applyProtection="1"/>
    <xf numFmtId="0" fontId="50" fillId="0" borderId="0" xfId="47" applyFont="1" applyFill="1" applyAlignment="1" applyProtection="1">
      <alignment vertical="center"/>
    </xf>
    <xf numFmtId="0" fontId="50" fillId="0" borderId="0" xfId="47" applyFont="1" applyFill="1" applyBorder="1" applyAlignment="1" applyProtection="1">
      <alignment horizontal="justify" vertical="center" wrapText="1"/>
    </xf>
    <xf numFmtId="0" fontId="51" fillId="0" borderId="0" xfId="47" applyFont="1" applyFill="1" applyAlignment="1" applyProtection="1">
      <alignment vertical="center" textRotation="90"/>
    </xf>
    <xf numFmtId="0" fontId="51" fillId="0" borderId="0" xfId="47" applyFont="1" applyFill="1" applyAlignment="1" applyProtection="1">
      <alignment horizontal="left" vertical="center"/>
    </xf>
    <xf numFmtId="0" fontId="57" fillId="32" borderId="0" xfId="47" applyFont="1" applyFill="1" applyAlignment="1" applyProtection="1">
      <alignment horizontal="left" vertical="center"/>
    </xf>
    <xf numFmtId="0" fontId="58" fillId="32" borderId="0" xfId="47" applyFont="1" applyFill="1" applyAlignment="1" applyProtection="1">
      <alignment horizontal="center" vertical="center"/>
    </xf>
    <xf numFmtId="0" fontId="58" fillId="32" borderId="0" xfId="47" applyFont="1" applyFill="1" applyProtection="1">
      <alignment vertical="center"/>
    </xf>
    <xf numFmtId="0" fontId="58" fillId="32" borderId="0" xfId="47" applyFont="1" applyFill="1" applyAlignment="1" applyProtection="1">
      <alignment horizontal="left" vertical="center"/>
    </xf>
    <xf numFmtId="0" fontId="59" fillId="32" borderId="0" xfId="47" applyFont="1" applyFill="1" applyProtection="1">
      <alignment vertical="center"/>
    </xf>
    <xf numFmtId="0" fontId="59" fillId="32" borderId="0" xfId="47" applyFont="1" applyFill="1" applyAlignment="1" applyProtection="1">
      <alignment horizontal="left" vertical="center"/>
    </xf>
    <xf numFmtId="0" fontId="58" fillId="31" borderId="10" xfId="47" applyFont="1" applyFill="1" applyBorder="1" applyAlignment="1" applyProtection="1">
      <alignment horizontal="center" vertical="center"/>
      <protection locked="0"/>
    </xf>
    <xf numFmtId="20" fontId="58" fillId="31" borderId="10" xfId="47" applyNumberFormat="1" applyFont="1" applyFill="1" applyBorder="1" applyAlignment="1" applyProtection="1">
      <alignment horizontal="center" vertical="center"/>
      <protection locked="0"/>
    </xf>
    <xf numFmtId="0" fontId="58" fillId="32" borderId="10" xfId="47" applyFont="1" applyFill="1" applyBorder="1" applyAlignment="1" applyProtection="1">
      <alignment horizontal="center" vertical="center"/>
    </xf>
    <xf numFmtId="181" fontId="58" fillId="32" borderId="10" xfId="47" applyNumberFormat="1" applyFont="1" applyFill="1" applyBorder="1" applyAlignment="1" applyProtection="1">
      <alignment horizontal="center" vertical="center"/>
    </xf>
    <xf numFmtId="0" fontId="58" fillId="32" borderId="10" xfId="47" applyNumberFormat="1" applyFont="1" applyFill="1" applyBorder="1" applyAlignment="1" applyProtection="1">
      <alignment horizontal="center" vertical="center"/>
    </xf>
    <xf numFmtId="0" fontId="58" fillId="31" borderId="10" xfId="47" applyFont="1" applyFill="1" applyBorder="1" applyAlignment="1" applyProtection="1">
      <alignment horizontal="left" vertical="center"/>
      <protection locked="0"/>
    </xf>
    <xf numFmtId="0" fontId="58" fillId="32" borderId="10" xfId="48" applyNumberFormat="1" applyFont="1" applyFill="1" applyBorder="1" applyAlignment="1" applyProtection="1">
      <alignment horizontal="center" vertical="center"/>
    </xf>
    <xf numFmtId="20" fontId="58" fillId="32" borderId="10" xfId="47" applyNumberFormat="1" applyFont="1" applyFill="1" applyBorder="1" applyAlignment="1" applyProtection="1">
      <alignment horizontal="center" vertical="center"/>
    </xf>
    <xf numFmtId="0" fontId="60" fillId="32" borderId="0" xfId="47" applyFont="1" applyFill="1" applyAlignment="1" applyProtection="1">
      <alignment horizontal="left" vertical="center"/>
    </xf>
    <xf numFmtId="0" fontId="58" fillId="32" borderId="0" xfId="47" applyFont="1" applyFill="1" applyAlignment="1" applyProtection="1">
      <alignment vertical="center"/>
    </xf>
    <xf numFmtId="0" fontId="46" fillId="0" borderId="0" xfId="47" applyFont="1">
      <alignment vertical="center"/>
    </xf>
    <xf numFmtId="0" fontId="46" fillId="0" borderId="0" xfId="47" applyFont="1" applyAlignment="1">
      <alignment horizontal="left" vertical="center"/>
    </xf>
    <xf numFmtId="0" fontId="47" fillId="0" borderId="0" xfId="47" applyFont="1" applyAlignment="1">
      <alignment horizontal="left" vertical="center"/>
    </xf>
    <xf numFmtId="0" fontId="48" fillId="0" borderId="0" xfId="47" applyFont="1" applyAlignment="1">
      <alignment horizontal="left" vertical="center"/>
    </xf>
    <xf numFmtId="0" fontId="47" fillId="0" borderId="0" xfId="47" applyFont="1" applyAlignment="1">
      <alignment horizontal="right" vertical="center"/>
    </xf>
    <xf numFmtId="0" fontId="47" fillId="0" borderId="0" xfId="47" applyFont="1" applyFill="1" applyAlignment="1">
      <alignment horizontal="right" vertical="center"/>
    </xf>
    <xf numFmtId="0" fontId="47" fillId="0" borderId="0" xfId="47" applyFont="1" applyFill="1" applyAlignment="1">
      <alignment vertical="center"/>
    </xf>
    <xf numFmtId="0" fontId="47" fillId="0" borderId="0" xfId="47" applyFont="1">
      <alignment vertical="center"/>
    </xf>
    <xf numFmtId="0" fontId="46" fillId="32" borderId="0" xfId="47" quotePrefix="1" applyFont="1" applyFill="1" applyBorder="1" applyAlignment="1">
      <alignment vertical="center"/>
    </xf>
    <xf numFmtId="0" fontId="46" fillId="0" borderId="0" xfId="47" applyFont="1" applyAlignment="1">
      <alignment horizontal="right" vertical="center"/>
    </xf>
    <xf numFmtId="0" fontId="46" fillId="32" borderId="0" xfId="47" applyFont="1" applyFill="1" applyBorder="1" applyAlignment="1" applyProtection="1">
      <alignment vertical="center"/>
      <protection locked="0"/>
    </xf>
    <xf numFmtId="0" fontId="46" fillId="32" borderId="0" xfId="47" applyFont="1" applyFill="1" applyBorder="1" applyAlignment="1">
      <alignment horizontal="center" vertical="center"/>
    </xf>
    <xf numFmtId="0" fontId="46" fillId="0" borderId="0" xfId="47" applyFont="1" applyAlignment="1">
      <alignment horizontal="center" vertical="center"/>
    </xf>
    <xf numFmtId="0" fontId="46" fillId="0" borderId="0" xfId="47" applyFont="1" applyBorder="1" applyAlignment="1">
      <alignment vertical="center"/>
    </xf>
    <xf numFmtId="0" fontId="50" fillId="0" borderId="0" xfId="47" applyFont="1" applyAlignment="1">
      <alignment horizontal="right" vertical="center"/>
    </xf>
    <xf numFmtId="0" fontId="50" fillId="0" borderId="0" xfId="47" applyFont="1" applyAlignment="1"/>
    <xf numFmtId="0" fontId="46" fillId="0" borderId="0" xfId="47" applyFont="1" applyBorder="1" applyAlignment="1">
      <alignment horizontal="center" vertical="center"/>
    </xf>
    <xf numFmtId="0" fontId="50" fillId="0" borderId="0" xfId="47" applyFont="1" applyAlignment="1">
      <alignment horizontal="left"/>
    </xf>
    <xf numFmtId="0" fontId="46" fillId="0" borderId="0" xfId="47" applyFont="1" applyBorder="1" applyAlignment="1">
      <alignment horizontal="right" vertical="center"/>
    </xf>
    <xf numFmtId="0" fontId="46" fillId="0" borderId="0" xfId="47" applyFont="1" applyBorder="1" applyAlignment="1">
      <alignment horizontal="left" vertical="center"/>
    </xf>
    <xf numFmtId="0" fontId="47" fillId="0" borderId="0" xfId="47" applyFont="1" applyAlignment="1">
      <alignment horizontal="center" vertical="center"/>
    </xf>
    <xf numFmtId="0" fontId="47" fillId="0" borderId="0" xfId="47" applyFont="1" applyBorder="1" applyAlignment="1">
      <alignment vertical="center"/>
    </xf>
    <xf numFmtId="0" fontId="48" fillId="0" borderId="0" xfId="47" applyFont="1" applyAlignment="1">
      <alignment horizontal="right" vertical="center"/>
    </xf>
    <xf numFmtId="0" fontId="47" fillId="0" borderId="0" xfId="47" applyFont="1" applyBorder="1" applyAlignment="1">
      <alignment horizontal="center" vertical="center"/>
    </xf>
    <xf numFmtId="0" fontId="52" fillId="0" borderId="0" xfId="47" applyFont="1" applyAlignment="1"/>
    <xf numFmtId="0" fontId="51" fillId="0" borderId="0" xfId="47" applyFont="1">
      <alignment vertical="center"/>
    </xf>
    <xf numFmtId="0" fontId="51" fillId="0" borderId="0" xfId="47" applyFont="1" applyAlignment="1">
      <alignment horizontal="right" vertical="center"/>
    </xf>
    <xf numFmtId="0" fontId="46" fillId="0" borderId="126" xfId="47" applyFont="1" applyBorder="1" applyAlignment="1">
      <alignment horizontal="center" vertical="center" wrapText="1"/>
    </xf>
    <xf numFmtId="0" fontId="46" fillId="0" borderId="23" xfId="47" applyFont="1" applyBorder="1" applyAlignment="1">
      <alignment horizontal="center" vertical="center" wrapText="1"/>
    </xf>
    <xf numFmtId="0" fontId="50" fillId="0" borderId="76" xfId="47" applyFont="1" applyBorder="1" applyAlignment="1">
      <alignment horizontal="center" vertical="center"/>
    </xf>
    <xf numFmtId="0" fontId="50" fillId="0" borderId="10" xfId="47" applyFont="1" applyBorder="1" applyAlignment="1">
      <alignment horizontal="center" vertical="center"/>
    </xf>
    <xf numFmtId="0" fontId="50" fillId="0" borderId="77" xfId="47" applyFont="1" applyBorder="1" applyAlignment="1">
      <alignment horizontal="center" vertical="center"/>
    </xf>
    <xf numFmtId="0" fontId="50" fillId="0" borderId="71" xfId="47" applyFont="1" applyBorder="1" applyAlignment="1">
      <alignment horizontal="center" vertical="center"/>
    </xf>
    <xf numFmtId="0" fontId="50" fillId="0" borderId="76" xfId="47" applyFont="1" applyFill="1" applyBorder="1" applyAlignment="1">
      <alignment horizontal="center" vertical="center"/>
    </xf>
    <xf numFmtId="0" fontId="50" fillId="0" borderId="10" xfId="47" applyFont="1" applyFill="1" applyBorder="1" applyAlignment="1">
      <alignment horizontal="center" vertical="center"/>
    </xf>
    <xf numFmtId="0" fontId="50" fillId="0" borderId="77" xfId="47" applyFont="1" applyFill="1" applyBorder="1" applyAlignment="1">
      <alignment horizontal="center" vertical="center"/>
    </xf>
    <xf numFmtId="0" fontId="46" fillId="0" borderId="138" xfId="47" applyFont="1" applyBorder="1" applyAlignment="1">
      <alignment horizontal="center" vertical="center" wrapText="1"/>
    </xf>
    <xf numFmtId="0" fontId="50" fillId="0" borderId="142" xfId="47" applyNumberFormat="1" applyFont="1" applyFill="1" applyBorder="1" applyAlignment="1">
      <alignment horizontal="center" vertical="center" wrapText="1"/>
    </xf>
    <xf numFmtId="0" fontId="50" fillId="0" borderId="143" xfId="47" applyNumberFormat="1" applyFont="1" applyFill="1" applyBorder="1" applyAlignment="1">
      <alignment horizontal="center" vertical="center" wrapText="1"/>
    </xf>
    <xf numFmtId="0" fontId="50" fillId="0" borderId="144" xfId="47" applyNumberFormat="1" applyFont="1" applyFill="1" applyBorder="1" applyAlignment="1">
      <alignment horizontal="center" vertical="center" wrapText="1"/>
    </xf>
    <xf numFmtId="180" fontId="46" fillId="0" borderId="162" xfId="47" applyNumberFormat="1" applyFont="1" applyBorder="1" applyAlignment="1">
      <alignment horizontal="center" vertical="center" shrinkToFit="1"/>
    </xf>
    <xf numFmtId="180" fontId="46" fillId="0" borderId="91" xfId="47" applyNumberFormat="1" applyFont="1" applyBorder="1" applyAlignment="1">
      <alignment horizontal="center" vertical="center" shrinkToFit="1"/>
    </xf>
    <xf numFmtId="180" fontId="46" fillId="0" borderId="163" xfId="47" applyNumberFormat="1" applyFont="1" applyBorder="1" applyAlignment="1">
      <alignment horizontal="center" vertical="center" shrinkToFit="1"/>
    </xf>
    <xf numFmtId="180" fontId="46" fillId="0" borderId="168" xfId="47" applyNumberFormat="1" applyFont="1" applyBorder="1" applyAlignment="1">
      <alignment horizontal="center" vertical="center" shrinkToFit="1"/>
    </xf>
    <xf numFmtId="180" fontId="46" fillId="0" borderId="94" xfId="47" applyNumberFormat="1" applyFont="1" applyBorder="1" applyAlignment="1">
      <alignment horizontal="center" vertical="center" shrinkToFit="1"/>
    </xf>
    <xf numFmtId="180" fontId="46" fillId="0" borderId="169" xfId="47" applyNumberFormat="1" applyFont="1" applyBorder="1" applyAlignment="1">
      <alignment horizontal="center" vertical="center" shrinkToFit="1"/>
    </xf>
    <xf numFmtId="0" fontId="51" fillId="32" borderId="186" xfId="47" applyFont="1" applyFill="1" applyBorder="1">
      <alignment vertical="center"/>
    </xf>
    <xf numFmtId="0" fontId="56" fillId="32" borderId="187" xfId="47" applyFont="1" applyFill="1" applyBorder="1" applyAlignment="1">
      <alignment horizontal="center" vertical="center"/>
    </xf>
    <xf numFmtId="0" fontId="51" fillId="32" borderId="187" xfId="47" applyFont="1" applyFill="1" applyBorder="1" applyAlignment="1">
      <alignment horizontal="center" vertical="center" wrapText="1"/>
    </xf>
    <xf numFmtId="0" fontId="51" fillId="32" borderId="187" xfId="47" applyFont="1" applyFill="1" applyBorder="1" applyAlignment="1">
      <alignment horizontal="center" vertical="center" shrinkToFit="1"/>
    </xf>
    <xf numFmtId="0" fontId="55" fillId="32" borderId="187" xfId="47" applyFont="1" applyFill="1" applyBorder="1" applyAlignment="1">
      <alignment horizontal="center" vertical="center" wrapText="1"/>
    </xf>
    <xf numFmtId="1" fontId="51" fillId="32" borderId="187" xfId="47" applyNumberFormat="1" applyFont="1" applyFill="1" applyBorder="1" applyAlignment="1">
      <alignment horizontal="center" vertical="center" wrapText="1"/>
    </xf>
    <xf numFmtId="0" fontId="51" fillId="32" borderId="188" xfId="47" applyFont="1" applyFill="1" applyBorder="1" applyAlignment="1">
      <alignment horizontal="center" vertical="center" wrapText="1"/>
    </xf>
    <xf numFmtId="0" fontId="51" fillId="32" borderId="0" xfId="47" applyFont="1" applyFill="1">
      <alignment vertical="center"/>
    </xf>
    <xf numFmtId="0" fontId="51" fillId="0" borderId="133" xfId="47" applyFont="1" applyBorder="1">
      <alignment vertical="center"/>
    </xf>
    <xf numFmtId="0" fontId="51" fillId="0" borderId="114" xfId="47" applyFont="1" applyFill="1" applyBorder="1" applyAlignment="1">
      <alignment vertical="center" wrapText="1"/>
    </xf>
    <xf numFmtId="0" fontId="51" fillId="0" borderId="206" xfId="47" applyFont="1" applyBorder="1">
      <alignment vertical="center"/>
    </xf>
    <xf numFmtId="0" fontId="51" fillId="0" borderId="181" xfId="47" applyFont="1" applyFill="1" applyBorder="1" applyAlignment="1">
      <alignment vertical="center" wrapText="1"/>
    </xf>
    <xf numFmtId="180" fontId="50" fillId="0" borderId="76" xfId="47" applyNumberFormat="1" applyFont="1" applyFill="1" applyBorder="1" applyAlignment="1">
      <alignment horizontal="center" vertical="center" shrinkToFit="1"/>
    </xf>
    <xf numFmtId="180" fontId="50" fillId="0" borderId="10" xfId="47" applyNumberFormat="1" applyFont="1" applyFill="1" applyBorder="1" applyAlignment="1">
      <alignment horizontal="center" vertical="center" shrinkToFit="1"/>
    </xf>
    <xf numFmtId="180" fontId="50" fillId="0" borderId="77" xfId="47" applyNumberFormat="1" applyFont="1" applyFill="1" applyBorder="1" applyAlignment="1">
      <alignment horizontal="center" vertical="center" shrinkToFit="1"/>
    </xf>
    <xf numFmtId="180" fontId="50" fillId="32" borderId="76" xfId="47" applyNumberFormat="1" applyFont="1" applyFill="1" applyBorder="1" applyAlignment="1">
      <alignment horizontal="center" vertical="center" shrinkToFit="1"/>
    </xf>
    <xf numFmtId="180" fontId="50" fillId="32" borderId="10" xfId="47" applyNumberFormat="1" applyFont="1" applyFill="1" applyBorder="1" applyAlignment="1">
      <alignment horizontal="center" vertical="center" shrinkToFit="1"/>
    </xf>
    <xf numFmtId="180" fontId="50" fillId="32" borderId="77" xfId="47" applyNumberFormat="1" applyFont="1" applyFill="1" applyBorder="1" applyAlignment="1">
      <alignment horizontal="center" vertical="center" shrinkToFit="1"/>
    </xf>
    <xf numFmtId="0" fontId="52" fillId="0" borderId="0" xfId="47" applyFont="1">
      <alignment vertical="center"/>
    </xf>
    <xf numFmtId="0" fontId="51" fillId="0" borderId="0" xfId="47" applyFont="1" applyAlignment="1">
      <alignment vertical="center" shrinkToFit="1"/>
    </xf>
    <xf numFmtId="0" fontId="54" fillId="0" borderId="0" xfId="47" applyFont="1" applyAlignment="1">
      <alignment vertical="center" shrinkToFit="1"/>
    </xf>
    <xf numFmtId="0" fontId="51" fillId="0" borderId="0" xfId="47" applyFont="1" applyAlignment="1">
      <alignment horizontal="left" vertical="center"/>
    </xf>
    <xf numFmtId="0" fontId="51" fillId="0" borderId="0" xfId="47" applyFont="1" applyFill="1">
      <alignment vertical="center"/>
    </xf>
    <xf numFmtId="0" fontId="51" fillId="0" borderId="0" xfId="47" applyFont="1" applyFill="1" applyAlignment="1">
      <alignment vertical="center" wrapText="1"/>
    </xf>
    <xf numFmtId="0" fontId="51" fillId="0" borderId="0" xfId="47" applyFont="1" applyAlignment="1">
      <alignment vertical="center" wrapText="1"/>
    </xf>
    <xf numFmtId="0" fontId="51" fillId="0" borderId="0" xfId="47" applyFont="1" applyFill="1" applyBorder="1">
      <alignment vertical="center"/>
    </xf>
    <xf numFmtId="0" fontId="51" fillId="0" borderId="0" xfId="47" applyFont="1" applyBorder="1">
      <alignment vertical="center"/>
    </xf>
    <xf numFmtId="0" fontId="50" fillId="0" borderId="0" xfId="47" applyFont="1" applyFill="1" applyAlignment="1"/>
    <xf numFmtId="0" fontId="50" fillId="0" borderId="0" xfId="47" applyFont="1" applyFill="1" applyAlignment="1">
      <alignment vertical="center"/>
    </xf>
    <xf numFmtId="0" fontId="50" fillId="0" borderId="0" xfId="47" applyFont="1" applyFill="1" applyBorder="1" applyAlignment="1">
      <alignment vertical="center" wrapText="1"/>
    </xf>
    <xf numFmtId="0" fontId="50" fillId="0" borderId="0" xfId="47" applyFont="1" applyFill="1" applyBorder="1" applyAlignment="1">
      <alignment horizontal="justify" vertical="center" wrapText="1"/>
    </xf>
    <xf numFmtId="0" fontId="51" fillId="0" borderId="0" xfId="47" applyFont="1" applyFill="1" applyAlignment="1">
      <alignment vertical="center" textRotation="90"/>
    </xf>
    <xf numFmtId="0" fontId="51" fillId="0" borderId="0" xfId="47" applyFont="1" applyFill="1" applyAlignment="1">
      <alignment horizontal="left" vertical="center"/>
    </xf>
    <xf numFmtId="180" fontId="46" fillId="30" borderId="152" xfId="47" applyNumberFormat="1" applyFont="1" applyFill="1" applyBorder="1" applyAlignment="1" applyProtection="1">
      <alignment horizontal="center" vertical="center" shrinkToFit="1"/>
      <protection locked="0"/>
    </xf>
    <xf numFmtId="180" fontId="46" fillId="30" borderId="87" xfId="47" applyNumberFormat="1" applyFont="1" applyFill="1" applyBorder="1" applyAlignment="1" applyProtection="1">
      <alignment horizontal="center" vertical="center" shrinkToFit="1"/>
      <protection locked="0"/>
    </xf>
    <xf numFmtId="180" fontId="46" fillId="30" borderId="153" xfId="47" applyNumberFormat="1" applyFont="1" applyFill="1" applyBorder="1" applyAlignment="1" applyProtection="1">
      <alignment horizontal="center" vertical="center" shrinkToFit="1"/>
      <protection locked="0"/>
    </xf>
    <xf numFmtId="0" fontId="46" fillId="30" borderId="20" xfId="47" applyFont="1" applyFill="1" applyBorder="1" applyAlignment="1" applyProtection="1">
      <alignment horizontal="center" vertical="center" wrapText="1"/>
      <protection locked="0"/>
    </xf>
    <xf numFmtId="0" fontId="46" fillId="30" borderId="95" xfId="47" applyFont="1" applyFill="1" applyBorder="1" applyAlignment="1" applyProtection="1">
      <alignment horizontal="center" vertical="center" wrapText="1"/>
      <protection locked="0"/>
    </xf>
    <xf numFmtId="180" fontId="51" fillId="32" borderId="187" xfId="47" applyNumberFormat="1" applyFont="1" applyFill="1" applyBorder="1" applyAlignment="1">
      <alignment horizontal="center" vertical="center" shrinkToFit="1"/>
    </xf>
    <xf numFmtId="180" fontId="51" fillId="32" borderId="187" xfId="47" applyNumberFormat="1" applyFont="1" applyFill="1" applyBorder="1" applyAlignment="1">
      <alignment horizontal="center" vertical="center" wrapText="1"/>
    </xf>
    <xf numFmtId="0" fontId="1" fillId="32" borderId="0" xfId="47" applyFill="1">
      <alignment vertical="center"/>
    </xf>
    <xf numFmtId="0" fontId="51" fillId="32" borderId="0" xfId="47" applyFont="1" applyFill="1" applyAlignment="1">
      <alignment horizontal="left" vertical="center"/>
    </xf>
    <xf numFmtId="0" fontId="48" fillId="32" borderId="0" xfId="47" applyFont="1" applyFill="1" applyAlignment="1">
      <alignment horizontal="left" vertical="center"/>
    </xf>
    <xf numFmtId="0" fontId="51" fillId="31" borderId="10" xfId="47" applyFont="1" applyFill="1" applyBorder="1" applyAlignment="1">
      <alignment horizontal="left" vertical="center"/>
    </xf>
    <xf numFmtId="0" fontId="51" fillId="32" borderId="0" xfId="47" applyFont="1" applyFill="1" applyAlignment="1">
      <alignment vertical="center"/>
    </xf>
    <xf numFmtId="0" fontId="51" fillId="30" borderId="10" xfId="47" applyFont="1" applyFill="1" applyBorder="1" applyAlignment="1">
      <alignment horizontal="left" vertical="center"/>
    </xf>
    <xf numFmtId="0" fontId="61" fillId="32" borderId="0" xfId="47" applyFont="1" applyFill="1" applyAlignment="1">
      <alignment horizontal="left" vertical="center"/>
    </xf>
    <xf numFmtId="0" fontId="51" fillId="32" borderId="0" xfId="47" applyFont="1" applyFill="1" applyBorder="1" applyAlignment="1">
      <alignment horizontal="center" vertical="center"/>
    </xf>
    <xf numFmtId="0" fontId="51" fillId="32" borderId="0" xfId="47" applyFont="1" applyFill="1" applyBorder="1" applyAlignment="1">
      <alignment horizontal="left" vertical="center"/>
    </xf>
    <xf numFmtId="0" fontId="51" fillId="32" borderId="10" xfId="47" applyFont="1" applyFill="1" applyBorder="1" applyAlignment="1">
      <alignment horizontal="center" vertical="center"/>
    </xf>
    <xf numFmtId="0" fontId="51" fillId="32" borderId="10" xfId="47" applyFont="1" applyFill="1" applyBorder="1" applyAlignment="1">
      <alignment horizontal="left" vertical="center"/>
    </xf>
    <xf numFmtId="0" fontId="62" fillId="32" borderId="0" xfId="47" applyFont="1" applyFill="1">
      <alignment vertical="center"/>
    </xf>
    <xf numFmtId="0" fontId="62" fillId="32" borderId="0" xfId="47" applyFont="1" applyFill="1" applyAlignment="1">
      <alignment horizontal="left" vertical="center"/>
    </xf>
    <xf numFmtId="0" fontId="51" fillId="32" borderId="0" xfId="47" applyFont="1" applyFill="1" applyBorder="1">
      <alignment vertical="center"/>
    </xf>
    <xf numFmtId="0" fontId="52" fillId="32" borderId="0" xfId="47" applyFont="1" applyFill="1" applyAlignment="1">
      <alignment vertical="center"/>
    </xf>
    <xf numFmtId="0" fontId="62" fillId="32" borderId="0" xfId="47" applyFont="1" applyFill="1" applyBorder="1">
      <alignment vertical="center"/>
    </xf>
    <xf numFmtId="0" fontId="62" fillId="32" borderId="0" xfId="47" applyFont="1" applyFill="1" applyBorder="1" applyAlignment="1">
      <alignment vertical="center"/>
    </xf>
    <xf numFmtId="0" fontId="62" fillId="32" borderId="0" xfId="47" applyFont="1" applyFill="1" applyBorder="1" applyAlignment="1">
      <alignment vertical="center" shrinkToFit="1"/>
    </xf>
    <xf numFmtId="0" fontId="51" fillId="32" borderId="0" xfId="47" applyFont="1" applyFill="1" applyAlignment="1">
      <alignment vertical="center" wrapText="1"/>
    </xf>
    <xf numFmtId="0" fontId="50" fillId="32" borderId="0" xfId="47" applyFont="1" applyFill="1" applyAlignment="1"/>
    <xf numFmtId="0" fontId="50" fillId="32" borderId="0" xfId="47" applyFont="1" applyFill="1">
      <alignment vertical="center"/>
    </xf>
    <xf numFmtId="0" fontId="50" fillId="32" borderId="0" xfId="47" applyFont="1" applyFill="1" applyAlignment="1">
      <alignment vertical="center" wrapText="1"/>
    </xf>
    <xf numFmtId="0" fontId="50" fillId="32" borderId="0" xfId="47" applyFont="1" applyFill="1" applyAlignment="1">
      <alignment horizontal="justify" vertical="center" wrapText="1"/>
    </xf>
    <xf numFmtId="0" fontId="65" fillId="32" borderId="0" xfId="47" applyFont="1" applyFill="1" applyBorder="1">
      <alignment vertical="center"/>
    </xf>
    <xf numFmtId="0" fontId="46" fillId="32" borderId="0" xfId="47" applyFont="1" applyFill="1" applyBorder="1">
      <alignment vertical="center"/>
    </xf>
    <xf numFmtId="0" fontId="66" fillId="32" borderId="0" xfId="47" applyFont="1" applyFill="1">
      <alignment vertical="center"/>
    </xf>
    <xf numFmtId="0" fontId="46" fillId="32" borderId="10" xfId="47" applyFont="1" applyFill="1" applyBorder="1" applyAlignment="1">
      <alignment horizontal="center" vertical="center"/>
    </xf>
    <xf numFmtId="0" fontId="46" fillId="32" borderId="10" xfId="47" applyFont="1" applyFill="1" applyBorder="1">
      <alignment vertical="center"/>
    </xf>
    <xf numFmtId="0" fontId="46" fillId="32" borderId="10" xfId="47" applyFont="1" applyFill="1" applyBorder="1" applyAlignment="1">
      <alignment vertical="center" shrinkToFit="1"/>
    </xf>
    <xf numFmtId="0" fontId="66" fillId="32" borderId="221" xfId="47" applyFont="1" applyFill="1" applyBorder="1" applyAlignment="1">
      <alignment horizontal="center" vertical="center"/>
    </xf>
    <xf numFmtId="0" fontId="67" fillId="32" borderId="222" xfId="47" applyFont="1" applyFill="1" applyBorder="1" applyAlignment="1">
      <alignment horizontal="center" vertical="center"/>
    </xf>
    <xf numFmtId="0" fontId="67" fillId="32" borderId="223" xfId="47" applyFont="1" applyFill="1" applyBorder="1" applyAlignment="1">
      <alignment horizontal="center" vertical="center"/>
    </xf>
    <xf numFmtId="0" fontId="67" fillId="32" borderId="224" xfId="47" applyFont="1" applyFill="1" applyBorder="1" applyAlignment="1">
      <alignment horizontal="center" vertical="center"/>
    </xf>
    <xf numFmtId="0" fontId="66" fillId="32" borderId="223" xfId="47" applyFont="1" applyFill="1" applyBorder="1" applyAlignment="1">
      <alignment horizontal="center" vertical="center"/>
    </xf>
    <xf numFmtId="0" fontId="66" fillId="32" borderId="225" xfId="47" applyFont="1" applyFill="1" applyBorder="1" applyAlignment="1">
      <alignment horizontal="center" vertical="center"/>
    </xf>
    <xf numFmtId="0" fontId="67" fillId="32" borderId="123" xfId="47" applyFont="1" applyFill="1" applyBorder="1">
      <alignment vertical="center"/>
    </xf>
    <xf numFmtId="0" fontId="67" fillId="32" borderId="208" xfId="47" applyFont="1" applyFill="1" applyBorder="1">
      <alignment vertical="center"/>
    </xf>
    <xf numFmtId="0" fontId="67" fillId="32" borderId="146" xfId="47" applyFont="1" applyFill="1" applyBorder="1">
      <alignment vertical="center"/>
    </xf>
    <xf numFmtId="0" fontId="66" fillId="32" borderId="208" xfId="47" applyFont="1" applyFill="1" applyBorder="1">
      <alignment vertical="center"/>
    </xf>
    <xf numFmtId="0" fontId="66" fillId="32" borderId="209" xfId="47" applyFont="1" applyFill="1" applyBorder="1">
      <alignment vertical="center"/>
    </xf>
    <xf numFmtId="0" fontId="67" fillId="32" borderId="76" xfId="47" applyFont="1" applyFill="1" applyBorder="1">
      <alignment vertical="center"/>
    </xf>
    <xf numFmtId="0" fontId="67" fillId="32" borderId="10" xfId="47" applyFont="1" applyFill="1" applyBorder="1">
      <alignment vertical="center"/>
    </xf>
    <xf numFmtId="0" fontId="67" fillId="32" borderId="70" xfId="47" applyFont="1" applyFill="1" applyBorder="1">
      <alignment vertical="center"/>
    </xf>
    <xf numFmtId="0" fontId="67" fillId="32" borderId="77" xfId="47" applyFont="1" applyFill="1" applyBorder="1">
      <alignment vertical="center"/>
    </xf>
    <xf numFmtId="0" fontId="66" fillId="32" borderId="10" xfId="47" applyFont="1" applyFill="1" applyBorder="1">
      <alignment vertical="center"/>
    </xf>
    <xf numFmtId="0" fontId="66" fillId="32" borderId="77" xfId="47" applyFont="1" applyFill="1" applyBorder="1">
      <alignment vertical="center"/>
    </xf>
    <xf numFmtId="0" fontId="66" fillId="32" borderId="142" xfId="47" applyFont="1" applyFill="1" applyBorder="1">
      <alignment vertical="center"/>
    </xf>
    <xf numFmtId="0" fontId="66" fillId="32" borderId="143" xfId="47" applyFont="1" applyFill="1" applyBorder="1">
      <alignment vertical="center"/>
    </xf>
    <xf numFmtId="0" fontId="66" fillId="32" borderId="144" xfId="47" applyFont="1" applyFill="1" applyBorder="1">
      <alignment vertical="center"/>
    </xf>
    <xf numFmtId="0" fontId="68" fillId="32" borderId="0" xfId="47" applyFont="1" applyFill="1">
      <alignment vertical="center"/>
    </xf>
    <xf numFmtId="0" fontId="69"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center" vertical="center"/>
    </xf>
    <xf numFmtId="0" fontId="3" fillId="0" borderId="10" xfId="0" applyFont="1" applyBorder="1" applyAlignment="1">
      <alignment horizontal="center" vertical="center"/>
    </xf>
    <xf numFmtId="0" fontId="3" fillId="28" borderId="70" xfId="0" applyFont="1" applyFill="1" applyBorder="1" applyAlignment="1">
      <alignment vertical="center"/>
    </xf>
    <xf numFmtId="0" fontId="3" fillId="28" borderId="114" xfId="0" applyFont="1" applyFill="1" applyBorder="1" applyAlignment="1">
      <alignment vertical="center"/>
    </xf>
    <xf numFmtId="0" fontId="3" fillId="28" borderId="71" xfId="0" applyFont="1" applyFill="1" applyBorder="1" applyAlignment="1">
      <alignment vertical="center"/>
    </xf>
    <xf numFmtId="0" fontId="3" fillId="28" borderId="13" xfId="0" applyFont="1" applyFill="1" applyBorder="1" applyAlignment="1">
      <alignment vertical="center"/>
    </xf>
    <xf numFmtId="0" fontId="3" fillId="28" borderId="11" xfId="0" applyFont="1" applyFill="1" applyBorder="1" applyAlignment="1">
      <alignment vertical="center"/>
    </xf>
    <xf numFmtId="0" fontId="3" fillId="28" borderId="21" xfId="0" applyFont="1" applyFill="1" applyBorder="1" applyAlignment="1">
      <alignment vertical="center"/>
    </xf>
    <xf numFmtId="0" fontId="3" fillId="28" borderId="70" xfId="0" applyFont="1" applyFill="1" applyBorder="1" applyAlignment="1">
      <alignment horizontal="center" vertical="center"/>
    </xf>
    <xf numFmtId="0" fontId="3" fillId="28" borderId="71" xfId="0" applyFont="1" applyFill="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70" xfId="0" applyFont="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distributed" vertical="center"/>
    </xf>
    <xf numFmtId="0" fontId="3" fillId="0" borderId="70" xfId="0" applyFont="1" applyBorder="1" applyAlignment="1">
      <alignment horizontal="distributed" vertical="center"/>
    </xf>
    <xf numFmtId="0" fontId="3" fillId="0" borderId="114" xfId="0" applyFont="1" applyBorder="1" applyAlignment="1">
      <alignment horizontal="distributed" vertical="center"/>
    </xf>
    <xf numFmtId="0" fontId="3" fillId="0" borderId="71" xfId="0" applyFont="1" applyBorder="1" applyAlignment="1">
      <alignment horizontal="distributed" vertical="center"/>
    </xf>
    <xf numFmtId="0" fontId="3" fillId="0" borderId="13" xfId="0" applyFont="1" applyBorder="1" applyAlignment="1">
      <alignment horizontal="left" vertical="center" wrapText="1"/>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3" fillId="0" borderId="13" xfId="0" applyFont="1" applyBorder="1" applyAlignment="1">
      <alignment horizontal="center" vertical="center" wrapText="1"/>
    </xf>
    <xf numFmtId="0" fontId="3" fillId="28" borderId="22" xfId="0" applyFont="1" applyFill="1" applyBorder="1" applyAlignment="1">
      <alignment vertical="center" wrapText="1"/>
    </xf>
    <xf numFmtId="0" fontId="0" fillId="28" borderId="0" xfId="0" applyFill="1"/>
    <xf numFmtId="0" fontId="0" fillId="28" borderId="23" xfId="0" applyFill="1" applyBorder="1"/>
    <xf numFmtId="0" fontId="0" fillId="28" borderId="22" xfId="0" applyFill="1" applyBorder="1"/>
    <xf numFmtId="0" fontId="0" fillId="28" borderId="18" xfId="0" applyFill="1" applyBorder="1"/>
    <xf numFmtId="0" fontId="0" fillId="28" borderId="19" xfId="0" applyFill="1" applyBorder="1"/>
    <xf numFmtId="0" fontId="0" fillId="28" borderId="20" xfId="0" applyFill="1" applyBorder="1"/>
    <xf numFmtId="0" fontId="3" fillId="28" borderId="114" xfId="0" applyFont="1" applyFill="1" applyBorder="1" applyAlignment="1">
      <alignment horizontal="center" vertical="center"/>
    </xf>
    <xf numFmtId="0" fontId="3" fillId="28" borderId="13" xfId="0" applyFont="1" applyFill="1" applyBorder="1" applyAlignment="1">
      <alignment horizontal="center" vertical="center"/>
    </xf>
    <xf numFmtId="0" fontId="3" fillId="0" borderId="10" xfId="0" applyFont="1" applyBorder="1" applyAlignment="1">
      <alignment horizontal="distributed" vertical="center" wrapText="1"/>
    </xf>
    <xf numFmtId="0" fontId="3" fillId="28" borderId="13" xfId="0" applyFont="1" applyFill="1" applyBorder="1" applyAlignment="1">
      <alignment vertical="center" wrapText="1"/>
    </xf>
    <xf numFmtId="0" fontId="0" fillId="28" borderId="11" xfId="0" applyFill="1" applyBorder="1"/>
    <xf numFmtId="0" fontId="0" fillId="28" borderId="21" xfId="0" applyFill="1" applyBorder="1"/>
    <xf numFmtId="0" fontId="3" fillId="28" borderId="11" xfId="0" applyFont="1" applyFill="1" applyBorder="1" applyAlignment="1">
      <alignment vertical="center" wrapText="1"/>
    </xf>
    <xf numFmtId="0" fontId="3" fillId="28" borderId="21" xfId="0" applyFont="1" applyFill="1" applyBorder="1" applyAlignment="1">
      <alignment vertical="center" wrapText="1"/>
    </xf>
    <xf numFmtId="0" fontId="3" fillId="28" borderId="0" xfId="0" applyFont="1" applyFill="1" applyBorder="1" applyAlignment="1">
      <alignment vertical="center" wrapText="1"/>
    </xf>
    <xf numFmtId="0" fontId="3" fillId="28" borderId="23" xfId="0" applyFont="1" applyFill="1" applyBorder="1" applyAlignment="1">
      <alignment vertical="center" wrapText="1"/>
    </xf>
    <xf numFmtId="0" fontId="3" fillId="28" borderId="18" xfId="0" applyFont="1" applyFill="1" applyBorder="1" applyAlignment="1">
      <alignment vertical="center" wrapText="1"/>
    </xf>
    <xf numFmtId="0" fontId="3" fillId="28" borderId="19" xfId="0" applyFont="1" applyFill="1" applyBorder="1" applyAlignment="1">
      <alignment vertical="center" wrapText="1"/>
    </xf>
    <xf numFmtId="0" fontId="3" fillId="28" borderId="20" xfId="0" applyFont="1" applyFill="1" applyBorder="1" applyAlignment="1">
      <alignment vertical="center" wrapText="1"/>
    </xf>
    <xf numFmtId="0" fontId="3" fillId="0" borderId="10" xfId="0" applyFont="1" applyBorder="1" applyAlignment="1">
      <alignment horizontal="center" vertical="center" wrapText="1"/>
    </xf>
    <xf numFmtId="0" fontId="3" fillId="28" borderId="122" xfId="0" applyFont="1" applyFill="1" applyBorder="1" applyAlignment="1">
      <alignment horizontal="center" vertical="center"/>
    </xf>
    <xf numFmtId="0" fontId="3" fillId="28" borderId="21" xfId="0" applyFont="1" applyFill="1" applyBorder="1" applyAlignment="1">
      <alignment horizontal="center" vertical="center"/>
    </xf>
    <xf numFmtId="0" fontId="3" fillId="28" borderId="18" xfId="0" applyFont="1" applyFill="1" applyBorder="1" applyAlignment="1">
      <alignment horizontal="center" vertical="center"/>
    </xf>
    <xf numFmtId="0" fontId="3" fillId="28" borderId="20" xfId="0" applyFont="1" applyFill="1" applyBorder="1" applyAlignment="1">
      <alignment horizontal="center" vertical="center"/>
    </xf>
    <xf numFmtId="0" fontId="3" fillId="28" borderId="22" xfId="0" applyFont="1" applyFill="1" applyBorder="1" applyAlignment="1">
      <alignment horizontal="center" vertical="center"/>
    </xf>
    <xf numFmtId="0" fontId="3" fillId="28" borderId="23" xfId="0" applyFont="1" applyFill="1" applyBorder="1" applyAlignment="1">
      <alignment horizontal="center" vertical="center"/>
    </xf>
    <xf numFmtId="0" fontId="3" fillId="28" borderId="86" xfId="0" applyFont="1" applyFill="1" applyBorder="1" applyAlignment="1">
      <alignment horizontal="center" vertical="center"/>
    </xf>
    <xf numFmtId="0" fontId="3" fillId="28" borderId="121" xfId="0" applyFont="1" applyFill="1" applyBorder="1" applyAlignment="1">
      <alignment horizontal="center" vertical="center"/>
    </xf>
    <xf numFmtId="0" fontId="3" fillId="28" borderId="97" xfId="0" applyFont="1" applyFill="1" applyBorder="1" applyAlignment="1">
      <alignment horizontal="center" vertical="center"/>
    </xf>
    <xf numFmtId="0" fontId="3" fillId="28" borderId="12" xfId="0" applyFont="1" applyFill="1" applyBorder="1" applyAlignment="1">
      <alignment horizontal="center" vertical="center"/>
    </xf>
    <xf numFmtId="0" fontId="3" fillId="28"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70" xfId="0" applyFill="1" applyBorder="1" applyAlignment="1">
      <alignment horizontal="center" vertical="center"/>
    </xf>
    <xf numFmtId="0" fontId="0" fillId="0" borderId="114" xfId="0" applyFill="1" applyBorder="1" applyAlignment="1">
      <alignment horizontal="center" vertical="center"/>
    </xf>
    <xf numFmtId="0" fontId="0" fillId="0" borderId="71" xfId="0" applyFill="1" applyBorder="1" applyAlignment="1">
      <alignment horizontal="center" vertical="center"/>
    </xf>
    <xf numFmtId="0" fontId="3" fillId="0" borderId="86" xfId="0" applyFont="1" applyBorder="1" applyAlignment="1">
      <alignment horizontal="center" vertical="center"/>
    </xf>
    <xf numFmtId="0" fontId="3" fillId="0" borderId="121" xfId="0" applyFont="1" applyBorder="1" applyAlignment="1">
      <alignment horizontal="center" vertical="center"/>
    </xf>
    <xf numFmtId="0" fontId="3" fillId="0" borderId="97" xfId="0" applyFont="1" applyBorder="1" applyAlignment="1">
      <alignment horizontal="center" vertical="center"/>
    </xf>
    <xf numFmtId="177" fontId="3" fillId="28" borderId="104" xfId="0" applyNumberFormat="1" applyFont="1" applyFill="1" applyBorder="1" applyAlignment="1" applyProtection="1">
      <alignment horizontal="center" vertical="center"/>
      <protection locked="0"/>
    </xf>
    <xf numFmtId="177" fontId="3"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05" xfId="0" applyFill="1" applyBorder="1" applyAlignment="1">
      <alignment horizontal="center" vertical="center"/>
    </xf>
    <xf numFmtId="177" fontId="3" fillId="28" borderId="24" xfId="0" applyNumberFormat="1" applyFont="1" applyFill="1" applyBorder="1" applyAlignment="1" applyProtection="1">
      <alignment horizontal="right" vertical="center"/>
      <protection locked="0"/>
    </xf>
    <xf numFmtId="177" fontId="3" fillId="28" borderId="112" xfId="0" applyNumberFormat="1" applyFont="1" applyFill="1" applyBorder="1" applyAlignment="1" applyProtection="1">
      <alignment horizontal="right" vertical="center"/>
      <protection locked="0"/>
    </xf>
    <xf numFmtId="177" fontId="3" fillId="28" borderId="113" xfId="0" applyNumberFormat="1" applyFont="1" applyFill="1" applyBorder="1" applyAlignment="1" applyProtection="1">
      <alignment horizontal="right" vertical="center"/>
      <protection locked="0"/>
    </xf>
    <xf numFmtId="177" fontId="3" fillId="28" borderId="12" xfId="0" applyNumberFormat="1" applyFont="1" applyFill="1" applyBorder="1" applyAlignment="1" applyProtection="1">
      <alignment horizontal="right" vertical="center"/>
      <protection locked="0"/>
    </xf>
    <xf numFmtId="177" fontId="3" fillId="28" borderId="106" xfId="0" applyNumberFormat="1" applyFont="1" applyFill="1" applyBorder="1" applyAlignment="1" applyProtection="1">
      <alignment horizontal="right" vertical="center"/>
      <protection locked="0"/>
    </xf>
    <xf numFmtId="177" fontId="3" fillId="28" borderId="109" xfId="0" applyNumberFormat="1" applyFont="1" applyFill="1" applyBorder="1" applyAlignment="1" applyProtection="1">
      <alignment horizontal="right" vertical="center"/>
      <protection locked="0"/>
    </xf>
    <xf numFmtId="0" fontId="4" fillId="28" borderId="119" xfId="0" applyFont="1" applyFill="1" applyBorder="1" applyAlignment="1">
      <alignment horizontal="center" vertical="center" wrapText="1"/>
    </xf>
    <xf numFmtId="0" fontId="4" fillId="28" borderId="115" xfId="0" applyFont="1" applyFill="1" applyBorder="1" applyAlignment="1">
      <alignment horizontal="center" vertical="center" wrapText="1"/>
    </xf>
    <xf numFmtId="0" fontId="4" fillId="28" borderId="116" xfId="0" applyFont="1" applyFill="1" applyBorder="1" applyAlignment="1">
      <alignment horizontal="center" vertical="center" wrapText="1"/>
    </xf>
    <xf numFmtId="177" fontId="3" fillId="0" borderId="52" xfId="0" applyNumberFormat="1" applyFont="1" applyFill="1" applyBorder="1" applyAlignment="1" applyProtection="1">
      <alignment horizontal="center" vertical="center"/>
      <protection locked="0"/>
    </xf>
    <xf numFmtId="177" fontId="3" fillId="0" borderId="110" xfId="0" applyNumberFormat="1" applyFont="1" applyFill="1" applyBorder="1" applyAlignment="1" applyProtection="1">
      <alignment horizontal="center" vertical="center"/>
      <protection locked="0"/>
    </xf>
    <xf numFmtId="0" fontId="5" fillId="27" borderId="120" xfId="0" applyFont="1" applyFill="1" applyBorder="1" applyAlignment="1">
      <alignment horizontal="center" vertical="center" textRotation="255" wrapText="1"/>
    </xf>
    <xf numFmtId="0" fontId="5" fillId="27" borderId="95" xfId="0" applyFont="1" applyFill="1" applyBorder="1" applyAlignment="1">
      <alignment horizontal="center" vertical="center" textRotation="255"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18" xfId="0" applyFont="1" applyBorder="1" applyAlignment="1">
      <alignment horizontal="center" vertical="center"/>
    </xf>
    <xf numFmtId="0" fontId="3" fillId="0" borderId="1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9" xfId="0" applyFont="1" applyBorder="1" applyAlignment="1">
      <alignment horizontal="center" vertical="center" wrapText="1"/>
    </xf>
    <xf numFmtId="0" fontId="4" fillId="28" borderId="30" xfId="0" applyFont="1" applyFill="1" applyBorder="1" applyAlignment="1">
      <alignment horizontal="center" vertical="center" wrapText="1"/>
    </xf>
    <xf numFmtId="0" fontId="4" fillId="28" borderId="117"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09" xfId="0" applyBorder="1" applyAlignment="1">
      <alignment horizontal="center" vertical="center" wrapText="1"/>
    </xf>
    <xf numFmtId="177" fontId="3" fillId="0" borderId="111" xfId="0" applyNumberFormat="1" applyFont="1" applyFill="1" applyBorder="1" applyAlignment="1" applyProtection="1">
      <alignment horizontal="center" vertical="center"/>
      <protection locked="0"/>
    </xf>
    <xf numFmtId="0" fontId="3" fillId="28" borderId="10" xfId="0" applyFont="1" applyFill="1" applyBorder="1" applyAlignment="1">
      <alignment horizontal="center" vertical="center" wrapText="1"/>
    </xf>
    <xf numFmtId="0" fontId="0" fillId="28" borderId="10" xfId="0" applyFill="1" applyBorder="1" applyAlignment="1">
      <alignment vertical="center" wrapText="1"/>
    </xf>
    <xf numFmtId="0" fontId="0" fillId="28" borderId="10" xfId="0" applyFill="1" applyBorder="1" applyAlignment="1">
      <alignment horizontal="center" vertical="center" wrapText="1"/>
    </xf>
    <xf numFmtId="0" fontId="11" fillId="0" borderId="0" xfId="0" applyFont="1" applyAlignment="1">
      <alignment horizontal="center" vertical="center"/>
    </xf>
    <xf numFmtId="49" fontId="3" fillId="25" borderId="70" xfId="0" applyNumberFormat="1" applyFont="1" applyFill="1" applyBorder="1" applyAlignment="1" applyProtection="1">
      <alignment horizontal="center" vertical="center"/>
      <protection locked="0"/>
    </xf>
    <xf numFmtId="0" fontId="0" fillId="25" borderId="71" xfId="0" applyFill="1" applyBorder="1" applyAlignment="1">
      <alignment horizontal="center" vertical="center"/>
    </xf>
    <xf numFmtId="49" fontId="8" fillId="25" borderId="0" xfId="0" applyNumberFormat="1" applyFont="1" applyFill="1" applyBorder="1" applyAlignment="1" applyProtection="1">
      <alignment horizontal="center" vertical="center"/>
      <protection locked="0"/>
    </xf>
    <xf numFmtId="0" fontId="10" fillId="0" borderId="70" xfId="0" applyFont="1" applyFill="1" applyBorder="1" applyAlignment="1">
      <alignment horizontal="center" vertical="center"/>
    </xf>
    <xf numFmtId="0" fontId="10" fillId="0" borderId="114" xfId="0" applyFont="1" applyFill="1" applyBorder="1" applyAlignment="1">
      <alignment horizontal="center" vertical="center"/>
    </xf>
    <xf numFmtId="0" fontId="10" fillId="0" borderId="71" xfId="0" applyFont="1" applyFill="1" applyBorder="1" applyAlignment="1">
      <alignment horizontal="center" vertical="center"/>
    </xf>
    <xf numFmtId="0" fontId="0" fillId="0" borderId="10" xfId="0" applyBorder="1" applyAlignment="1">
      <alignment vertical="center" wrapText="1"/>
    </xf>
    <xf numFmtId="0" fontId="3" fillId="29" borderId="70" xfId="0" applyFont="1" applyFill="1" applyBorder="1" applyAlignment="1">
      <alignment horizontal="center" vertical="center"/>
    </xf>
    <xf numFmtId="0" fontId="3" fillId="29" borderId="71" xfId="0" applyFont="1" applyFill="1" applyBorder="1" applyAlignment="1">
      <alignment horizontal="center" vertical="center"/>
    </xf>
    <xf numFmtId="0" fontId="3" fillId="0" borderId="10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08" xfId="0" applyFont="1" applyBorder="1" applyAlignment="1">
      <alignment horizontal="center" vertical="center" wrapText="1"/>
    </xf>
    <xf numFmtId="0" fontId="3"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3"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46" fillId="30" borderId="70" xfId="47" applyFont="1" applyFill="1" applyBorder="1" applyAlignment="1" applyProtection="1">
      <alignment horizontal="center" vertical="center"/>
      <protection locked="0"/>
    </xf>
    <xf numFmtId="0" fontId="46" fillId="28" borderId="114" xfId="47" applyFont="1" applyFill="1" applyBorder="1" applyAlignment="1" applyProtection="1">
      <alignment horizontal="center" vertical="center"/>
      <protection locked="0"/>
    </xf>
    <xf numFmtId="0" fontId="46" fillId="28" borderId="71" xfId="47" applyFont="1" applyFill="1" applyBorder="1" applyAlignment="1" applyProtection="1">
      <alignment horizontal="center" vertical="center"/>
      <protection locked="0"/>
    </xf>
    <xf numFmtId="0" fontId="46" fillId="31" borderId="70" xfId="47" applyFont="1" applyFill="1" applyBorder="1" applyAlignment="1" applyProtection="1">
      <alignment horizontal="center" vertical="center"/>
      <protection locked="0"/>
    </xf>
    <xf numFmtId="0" fontId="46" fillId="31" borderId="71" xfId="47" applyFont="1" applyFill="1" applyBorder="1" applyAlignment="1" applyProtection="1">
      <alignment horizontal="center" vertical="center"/>
      <protection locked="0"/>
    </xf>
    <xf numFmtId="0" fontId="46" fillId="32" borderId="70" xfId="47" applyFont="1" applyFill="1" applyBorder="1" applyAlignment="1" applyProtection="1">
      <alignment horizontal="center" vertical="center"/>
    </xf>
    <xf numFmtId="0" fontId="46" fillId="32" borderId="71" xfId="47" applyFont="1" applyFill="1" applyBorder="1" applyAlignment="1" applyProtection="1">
      <alignment horizontal="center" vertical="center"/>
    </xf>
    <xf numFmtId="0" fontId="46" fillId="31" borderId="114" xfId="47" applyFont="1" applyFill="1" applyBorder="1" applyAlignment="1" applyProtection="1">
      <alignment horizontal="center" vertical="center"/>
      <protection locked="0"/>
    </xf>
    <xf numFmtId="38" fontId="46" fillId="32" borderId="0" xfId="48" applyFont="1" applyFill="1" applyBorder="1" applyAlignment="1" applyProtection="1">
      <alignment horizontal="center" vertical="center"/>
    </xf>
    <xf numFmtId="0" fontId="47" fillId="30" borderId="0" xfId="47" applyFont="1" applyFill="1" applyAlignment="1" applyProtection="1">
      <alignment horizontal="center" vertical="center"/>
      <protection locked="0"/>
    </xf>
    <xf numFmtId="0" fontId="47" fillId="28" borderId="0" xfId="47" applyFont="1" applyFill="1" applyAlignment="1" applyProtection="1">
      <alignment horizontal="center" vertical="center"/>
      <protection locked="0"/>
    </xf>
    <xf numFmtId="0" fontId="47" fillId="31" borderId="0" xfId="47" applyFont="1" applyFill="1" applyAlignment="1" applyProtection="1">
      <alignment horizontal="center" vertical="center"/>
      <protection locked="0"/>
    </xf>
    <xf numFmtId="0" fontId="47" fillId="0" borderId="0" xfId="47" applyFont="1" applyFill="1" applyAlignment="1" applyProtection="1">
      <alignment horizontal="center" vertical="center"/>
    </xf>
    <xf numFmtId="20" fontId="46" fillId="31" borderId="70" xfId="47" applyNumberFormat="1" applyFont="1" applyFill="1" applyBorder="1" applyAlignment="1" applyProtection="1">
      <alignment horizontal="center" vertical="center"/>
      <protection locked="0"/>
    </xf>
    <xf numFmtId="20" fontId="46" fillId="31" borderId="114" xfId="47" applyNumberFormat="1" applyFont="1" applyFill="1" applyBorder="1" applyAlignment="1" applyProtection="1">
      <alignment horizontal="center" vertical="center"/>
      <protection locked="0"/>
    </xf>
    <xf numFmtId="20" fontId="46" fillId="31" borderId="71" xfId="47" applyNumberFormat="1" applyFont="1" applyFill="1" applyBorder="1" applyAlignment="1" applyProtection="1">
      <alignment horizontal="center" vertical="center"/>
      <protection locked="0"/>
    </xf>
    <xf numFmtId="4" fontId="46" fillId="0" borderId="70" xfId="47" applyNumberFormat="1" applyFont="1" applyBorder="1" applyAlignment="1" applyProtection="1">
      <alignment horizontal="center" vertical="center"/>
    </xf>
    <xf numFmtId="4" fontId="46" fillId="0" borderId="71" xfId="47" applyNumberFormat="1" applyFont="1" applyBorder="1" applyAlignment="1" applyProtection="1">
      <alignment horizontal="center" vertical="center"/>
    </xf>
    <xf numFmtId="0" fontId="46" fillId="0" borderId="124" xfId="47" applyFont="1" applyBorder="1" applyAlignment="1" applyProtection="1">
      <alignment horizontal="center" vertical="center"/>
    </xf>
    <xf numFmtId="0" fontId="46" fillId="0" borderId="130" xfId="47" applyFont="1" applyBorder="1" applyAlignment="1" applyProtection="1">
      <alignment horizontal="center" vertical="center"/>
    </xf>
    <xf numFmtId="0" fontId="46" fillId="0" borderId="135" xfId="47" applyFont="1" applyBorder="1" applyAlignment="1" applyProtection="1">
      <alignment horizontal="center" vertical="center"/>
    </xf>
    <xf numFmtId="0" fontId="46" fillId="0" borderId="125" xfId="47" applyFont="1" applyBorder="1" applyAlignment="1" applyProtection="1">
      <alignment horizontal="center" vertical="center" wrapText="1"/>
    </xf>
    <xf numFmtId="0" fontId="46" fillId="0" borderId="85" xfId="47" applyFont="1" applyBorder="1" applyAlignment="1" applyProtection="1">
      <alignment horizontal="center" vertical="center" wrapText="1"/>
    </xf>
    <xf numFmtId="0" fontId="46" fillId="0" borderId="126" xfId="47" applyFont="1" applyBorder="1" applyAlignment="1" applyProtection="1">
      <alignment horizontal="center" vertical="center" wrapText="1"/>
    </xf>
    <xf numFmtId="0" fontId="46" fillId="0" borderId="131" xfId="47" applyFont="1" applyBorder="1" applyAlignment="1" applyProtection="1">
      <alignment horizontal="center" vertical="center" wrapText="1"/>
    </xf>
    <xf numFmtId="0" fontId="46" fillId="0" borderId="0" xfId="47" applyFont="1" applyBorder="1" applyAlignment="1" applyProtection="1">
      <alignment horizontal="center" vertical="center" wrapText="1"/>
    </xf>
    <xf numFmtId="0" fontId="46" fillId="0" borderId="23" xfId="47" applyFont="1" applyBorder="1" applyAlignment="1" applyProtection="1">
      <alignment horizontal="center" vertical="center" wrapText="1"/>
    </xf>
    <xf numFmtId="0" fontId="46" fillId="0" borderId="136" xfId="47" applyFont="1" applyBorder="1" applyAlignment="1" applyProtection="1">
      <alignment horizontal="center" vertical="center" wrapText="1"/>
    </xf>
    <xf numFmtId="0" fontId="46" fillId="0" borderId="137" xfId="47" applyFont="1" applyBorder="1" applyAlignment="1" applyProtection="1">
      <alignment horizontal="center" vertical="center" wrapText="1"/>
    </xf>
    <xf numFmtId="0" fontId="46" fillId="0" borderId="138" xfId="47" applyFont="1" applyBorder="1" applyAlignment="1" applyProtection="1">
      <alignment horizontal="center" vertical="center" wrapText="1"/>
    </xf>
    <xf numFmtId="0" fontId="51" fillId="0" borderId="127" xfId="47" applyFont="1" applyBorder="1" applyAlignment="1" applyProtection="1">
      <alignment horizontal="center" vertical="center" wrapText="1"/>
    </xf>
    <xf numFmtId="0" fontId="51" fillId="0" borderId="95" xfId="47" applyFont="1" applyBorder="1" applyAlignment="1" applyProtection="1">
      <alignment horizontal="center" vertical="center" wrapText="1"/>
    </xf>
    <xf numFmtId="0" fontId="51" fillId="0" borderId="139" xfId="47" applyFont="1" applyBorder="1" applyAlignment="1" applyProtection="1">
      <alignment horizontal="center" vertical="center" wrapText="1"/>
    </xf>
    <xf numFmtId="0" fontId="46" fillId="0" borderId="128" xfId="47" applyFont="1" applyBorder="1" applyAlignment="1" applyProtection="1">
      <alignment horizontal="center" vertical="center" wrapText="1"/>
    </xf>
    <xf numFmtId="0" fontId="46" fillId="0" borderId="22" xfId="47" applyFont="1" applyBorder="1" applyAlignment="1" applyProtection="1">
      <alignment horizontal="center" vertical="center" wrapText="1"/>
    </xf>
    <xf numFmtId="0" fontId="46" fillId="0" borderId="140" xfId="47" applyFont="1" applyBorder="1" applyAlignment="1" applyProtection="1">
      <alignment horizontal="center" vertical="center" wrapText="1"/>
    </xf>
    <xf numFmtId="0" fontId="46" fillId="0" borderId="129" xfId="47" applyFont="1" applyBorder="1" applyAlignment="1" applyProtection="1">
      <alignment horizontal="center" vertical="center" wrapText="1"/>
    </xf>
    <xf numFmtId="0" fontId="46" fillId="0" borderId="132" xfId="47" applyFont="1" applyBorder="1" applyAlignment="1" applyProtection="1">
      <alignment horizontal="center" vertical="center" wrapText="1"/>
    </xf>
    <xf numFmtId="0" fontId="46" fillId="0" borderId="141" xfId="47" applyFont="1" applyBorder="1" applyAlignment="1" applyProtection="1">
      <alignment horizontal="center" vertical="center" wrapText="1"/>
    </xf>
    <xf numFmtId="0" fontId="51" fillId="0" borderId="125" xfId="47" applyFont="1" applyBorder="1" applyAlignment="1" applyProtection="1">
      <alignment horizontal="center" vertical="center" wrapText="1"/>
    </xf>
    <xf numFmtId="0" fontId="51" fillId="0" borderId="85" xfId="47" applyFont="1" applyBorder="1" applyAlignment="1" applyProtection="1">
      <alignment horizontal="center" vertical="center" wrapText="1"/>
    </xf>
    <xf numFmtId="0" fontId="51" fillId="0" borderId="129" xfId="47" applyFont="1" applyBorder="1" applyAlignment="1" applyProtection="1">
      <alignment horizontal="center" vertical="center" wrapText="1"/>
    </xf>
    <xf numFmtId="0" fontId="51" fillId="0" borderId="131" xfId="47" applyFont="1" applyBorder="1" applyAlignment="1" applyProtection="1">
      <alignment horizontal="center" vertical="center" wrapText="1"/>
    </xf>
    <xf numFmtId="0" fontId="51" fillId="0" borderId="0" xfId="47" applyFont="1" applyBorder="1" applyAlignment="1" applyProtection="1">
      <alignment horizontal="center" vertical="center" wrapText="1"/>
    </xf>
    <xf numFmtId="0" fontId="51" fillId="0" borderId="132" xfId="47" applyFont="1" applyBorder="1" applyAlignment="1" applyProtection="1">
      <alignment horizontal="center" vertical="center" wrapText="1"/>
    </xf>
    <xf numFmtId="0" fontId="51" fillId="0" borderId="136" xfId="47" applyFont="1" applyBorder="1" applyAlignment="1" applyProtection="1">
      <alignment horizontal="center" vertical="center" wrapText="1"/>
    </xf>
    <xf numFmtId="0" fontId="51" fillId="0" borderId="137" xfId="47" applyFont="1" applyBorder="1" applyAlignment="1" applyProtection="1">
      <alignment horizontal="center" vertical="center" wrapText="1"/>
    </xf>
    <xf numFmtId="0" fontId="51" fillId="0" borderId="141" xfId="47" applyFont="1" applyBorder="1" applyAlignment="1" applyProtection="1">
      <alignment horizontal="center" vertical="center" wrapText="1"/>
    </xf>
    <xf numFmtId="0" fontId="46" fillId="0" borderId="125" xfId="47" quotePrefix="1" applyFont="1" applyBorder="1" applyAlignment="1" applyProtection="1">
      <alignment horizontal="center" vertical="center"/>
    </xf>
    <xf numFmtId="0" fontId="46" fillId="0" borderId="85" xfId="47" applyFont="1" applyBorder="1" applyAlignment="1" applyProtection="1">
      <alignment horizontal="center" vertical="center"/>
    </xf>
    <xf numFmtId="0" fontId="46" fillId="0" borderId="129" xfId="47" applyFont="1" applyBorder="1" applyAlignment="1" applyProtection="1">
      <alignment horizontal="center" vertical="center"/>
    </xf>
    <xf numFmtId="0" fontId="46" fillId="0" borderId="145" xfId="47" applyFont="1" applyBorder="1" applyAlignment="1" applyProtection="1">
      <alignment horizontal="center" vertical="center"/>
    </xf>
    <xf numFmtId="0" fontId="46" fillId="0" borderId="158" xfId="47" applyFont="1" applyBorder="1" applyAlignment="1" applyProtection="1">
      <alignment horizontal="center" vertical="center"/>
    </xf>
    <xf numFmtId="0" fontId="46" fillId="30" borderId="125" xfId="47" applyFont="1" applyFill="1" applyBorder="1" applyAlignment="1" applyProtection="1">
      <alignment horizontal="center" vertical="center"/>
      <protection locked="0"/>
    </xf>
    <xf numFmtId="0" fontId="46" fillId="30" borderId="85" xfId="47" applyFont="1" applyFill="1" applyBorder="1" applyAlignment="1" applyProtection="1">
      <alignment horizontal="center" vertical="center"/>
      <protection locked="0"/>
    </xf>
    <xf numFmtId="0" fontId="46" fillId="30" borderId="126" xfId="47" applyFont="1" applyFill="1" applyBorder="1" applyAlignment="1" applyProtection="1">
      <alignment horizontal="center" vertical="center"/>
      <protection locked="0"/>
    </xf>
    <xf numFmtId="0" fontId="46" fillId="30" borderId="131" xfId="47" applyFont="1" applyFill="1" applyBorder="1" applyAlignment="1" applyProtection="1">
      <alignment horizontal="center" vertical="center"/>
      <protection locked="0"/>
    </xf>
    <xf numFmtId="0" fontId="46" fillId="30" borderId="0" xfId="47" applyFont="1" applyFill="1" applyBorder="1" applyAlignment="1" applyProtection="1">
      <alignment horizontal="center" vertical="center"/>
      <protection locked="0"/>
    </xf>
    <xf numFmtId="0" fontId="46" fillId="30" borderId="23" xfId="47" applyFont="1" applyFill="1" applyBorder="1" applyAlignment="1" applyProtection="1">
      <alignment horizontal="center" vertical="center"/>
      <protection locked="0"/>
    </xf>
    <xf numFmtId="0" fontId="46" fillId="30" borderId="164" xfId="47" applyFont="1" applyFill="1" applyBorder="1" applyAlignment="1" applyProtection="1">
      <alignment horizontal="center" vertical="center"/>
      <protection locked="0"/>
    </xf>
    <xf numFmtId="0" fontId="46" fillId="30" borderId="19" xfId="47" applyFont="1" applyFill="1" applyBorder="1" applyAlignment="1" applyProtection="1">
      <alignment horizontal="center" vertical="center"/>
      <protection locked="0"/>
    </xf>
    <xf numFmtId="0" fontId="46" fillId="30" borderId="20" xfId="47" applyFont="1" applyFill="1" applyBorder="1" applyAlignment="1" applyProtection="1">
      <alignment horizontal="center" vertical="center"/>
      <protection locked="0"/>
    </xf>
    <xf numFmtId="0" fontId="46" fillId="30" borderId="127" xfId="47" applyFont="1" applyFill="1" applyBorder="1" applyAlignment="1" applyProtection="1">
      <alignment horizontal="center" vertical="center" wrapText="1"/>
      <protection locked="0"/>
    </xf>
    <xf numFmtId="0" fontId="46" fillId="28" borderId="95" xfId="47" applyFont="1" applyFill="1" applyBorder="1" applyAlignment="1" applyProtection="1">
      <alignment horizontal="center" vertical="center" wrapText="1"/>
      <protection locked="0"/>
    </xf>
    <xf numFmtId="0" fontId="46" fillId="30" borderId="146" xfId="47" applyFont="1" applyFill="1" applyBorder="1" applyAlignment="1" applyProtection="1">
      <alignment horizontal="center" vertical="center" shrinkToFit="1"/>
      <protection locked="0"/>
    </xf>
    <xf numFmtId="0" fontId="46" fillId="28" borderId="147" xfId="47" applyFont="1" applyFill="1" applyBorder="1" applyAlignment="1" applyProtection="1">
      <alignment horizontal="center" vertical="center" shrinkToFit="1"/>
      <protection locked="0"/>
    </xf>
    <xf numFmtId="0" fontId="46" fillId="28" borderId="148" xfId="47" applyFont="1" applyFill="1" applyBorder="1" applyAlignment="1" applyProtection="1">
      <alignment horizontal="center" vertical="center" shrinkToFit="1"/>
      <protection locked="0"/>
    </xf>
    <xf numFmtId="0" fontId="46" fillId="28" borderId="70" xfId="47" applyFont="1" applyFill="1" applyBorder="1" applyAlignment="1" applyProtection="1">
      <alignment horizontal="center" vertical="center" shrinkToFit="1"/>
      <protection locked="0"/>
    </xf>
    <xf numFmtId="0" fontId="46" fillId="28" borderId="114" xfId="47" applyFont="1" applyFill="1" applyBorder="1" applyAlignment="1" applyProtection="1">
      <alignment horizontal="center" vertical="center" shrinkToFit="1"/>
      <protection locked="0"/>
    </xf>
    <xf numFmtId="0" fontId="46" fillId="28" borderId="71" xfId="47" applyFont="1" applyFill="1" applyBorder="1" applyAlignment="1" applyProtection="1">
      <alignment horizontal="center" vertical="center" shrinkToFit="1"/>
      <protection locked="0"/>
    </xf>
    <xf numFmtId="0" fontId="46" fillId="31" borderId="128" xfId="47" applyFont="1" applyFill="1" applyBorder="1" applyAlignment="1" applyProtection="1">
      <alignment horizontal="center" vertical="center" wrapText="1"/>
      <protection locked="0"/>
    </xf>
    <xf numFmtId="0" fontId="46" fillId="31" borderId="85" xfId="47" applyFont="1" applyFill="1" applyBorder="1" applyAlignment="1" applyProtection="1">
      <alignment horizontal="center" vertical="center" wrapText="1"/>
      <protection locked="0"/>
    </xf>
    <xf numFmtId="0" fontId="46" fillId="31" borderId="129" xfId="47" applyFont="1" applyFill="1" applyBorder="1" applyAlignment="1" applyProtection="1">
      <alignment horizontal="center" vertical="center" wrapText="1"/>
      <protection locked="0"/>
    </xf>
    <xf numFmtId="0" fontId="46" fillId="31" borderId="22" xfId="47" applyFont="1" applyFill="1" applyBorder="1" applyAlignment="1" applyProtection="1">
      <alignment horizontal="center" vertical="center" wrapText="1"/>
      <protection locked="0"/>
    </xf>
    <xf numFmtId="0" fontId="46" fillId="31" borderId="0" xfId="47" applyFont="1" applyFill="1" applyBorder="1" applyAlignment="1" applyProtection="1">
      <alignment horizontal="center" vertical="center" wrapText="1"/>
      <protection locked="0"/>
    </xf>
    <xf numFmtId="0" fontId="46" fillId="31" borderId="132" xfId="47" applyFont="1" applyFill="1" applyBorder="1" applyAlignment="1" applyProtection="1">
      <alignment horizontal="center" vertical="center" wrapText="1"/>
      <protection locked="0"/>
    </xf>
    <xf numFmtId="0" fontId="54" fillId="0" borderId="149" xfId="47" applyFont="1" applyFill="1" applyBorder="1" applyAlignment="1" applyProtection="1">
      <alignment horizontal="center" vertical="center" wrapText="1"/>
    </xf>
    <xf numFmtId="0" fontId="54" fillId="0" borderId="150" xfId="47" applyFont="1" applyFill="1" applyBorder="1" applyAlignment="1" applyProtection="1">
      <alignment horizontal="center" vertical="center" wrapText="1"/>
    </xf>
    <xf numFmtId="0" fontId="54" fillId="0" borderId="151" xfId="47" applyFont="1" applyFill="1" applyBorder="1" applyAlignment="1" applyProtection="1">
      <alignment horizontal="center" vertical="center" wrapText="1"/>
    </xf>
    <xf numFmtId="0" fontId="53" fillId="32" borderId="125" xfId="47" applyFont="1" applyFill="1" applyBorder="1" applyAlignment="1" applyProtection="1">
      <alignment horizontal="center" vertical="center" wrapText="1"/>
    </xf>
    <xf numFmtId="0" fontId="53" fillId="32" borderId="126" xfId="47" applyFont="1" applyFill="1" applyBorder="1" applyAlignment="1" applyProtection="1">
      <alignment horizontal="center" vertical="center" wrapText="1"/>
    </xf>
    <xf numFmtId="0" fontId="53" fillId="32" borderId="131" xfId="47" applyFont="1" applyFill="1" applyBorder="1" applyAlignment="1" applyProtection="1">
      <alignment horizontal="center" vertical="center" wrapText="1"/>
    </xf>
    <xf numFmtId="0" fontId="53" fillId="32" borderId="23" xfId="47" applyFont="1" applyFill="1" applyBorder="1" applyAlignment="1" applyProtection="1">
      <alignment horizontal="center" vertical="center" wrapText="1"/>
    </xf>
    <xf numFmtId="0" fontId="53" fillId="32" borderId="136" xfId="47" applyFont="1" applyFill="1" applyBorder="1" applyAlignment="1" applyProtection="1">
      <alignment horizontal="center" vertical="center" wrapText="1"/>
    </xf>
    <xf numFmtId="0" fontId="53" fillId="32" borderId="138" xfId="47" applyFont="1" applyFill="1" applyBorder="1" applyAlignment="1" applyProtection="1">
      <alignment horizontal="center" vertical="center" wrapText="1"/>
    </xf>
    <xf numFmtId="0" fontId="53" fillId="32" borderId="128" xfId="47" applyFont="1" applyFill="1" applyBorder="1" applyAlignment="1" applyProtection="1">
      <alignment horizontal="center" vertical="center" wrapText="1"/>
    </xf>
    <xf numFmtId="0" fontId="53" fillId="32" borderId="129" xfId="47" applyFont="1" applyFill="1" applyBorder="1" applyAlignment="1" applyProtection="1">
      <alignment horizontal="center" vertical="center" wrapText="1"/>
    </xf>
    <xf numFmtId="0" fontId="53" fillId="32" borderId="22" xfId="47" applyFont="1" applyFill="1" applyBorder="1" applyAlignment="1" applyProtection="1">
      <alignment horizontal="center" vertical="center" wrapText="1"/>
    </xf>
    <xf numFmtId="0" fontId="53" fillId="32" borderId="132" xfId="47" applyFont="1" applyFill="1" applyBorder="1" applyAlignment="1" applyProtection="1">
      <alignment horizontal="center" vertical="center" wrapText="1"/>
    </xf>
    <xf numFmtId="0" fontId="53" fillId="32" borderId="140" xfId="47" applyFont="1" applyFill="1" applyBorder="1" applyAlignment="1" applyProtection="1">
      <alignment horizontal="center" vertical="center" wrapText="1"/>
    </xf>
    <xf numFmtId="0" fontId="53" fillId="32" borderId="141" xfId="47" applyFont="1" applyFill="1" applyBorder="1" applyAlignment="1" applyProtection="1">
      <alignment horizontal="center" vertical="center" wrapText="1"/>
    </xf>
    <xf numFmtId="0" fontId="50" fillId="0" borderId="125" xfId="47" applyFont="1" applyBorder="1" applyAlignment="1" applyProtection="1">
      <alignment horizontal="center" vertical="center" wrapText="1"/>
    </xf>
    <xf numFmtId="0" fontId="50" fillId="0" borderId="85" xfId="47" applyFont="1" applyBorder="1" applyAlignment="1" applyProtection="1">
      <alignment horizontal="center" vertical="center" wrapText="1"/>
    </xf>
    <xf numFmtId="0" fontId="50" fillId="0" borderId="129" xfId="47" applyFont="1" applyBorder="1" applyAlignment="1" applyProtection="1">
      <alignment horizontal="center" vertical="center" wrapText="1"/>
    </xf>
    <xf numFmtId="0" fontId="50" fillId="0" borderId="131" xfId="47" applyFont="1" applyBorder="1" applyAlignment="1" applyProtection="1">
      <alignment horizontal="center" vertical="center" wrapText="1"/>
    </xf>
    <xf numFmtId="0" fontId="50" fillId="0" borderId="0" xfId="47" applyFont="1" applyBorder="1" applyAlignment="1" applyProtection="1">
      <alignment horizontal="center" vertical="center" wrapText="1"/>
    </xf>
    <xf numFmtId="0" fontId="50" fillId="0" borderId="132" xfId="47" applyFont="1" applyBorder="1" applyAlignment="1" applyProtection="1">
      <alignment horizontal="center" vertical="center" wrapText="1"/>
    </xf>
    <xf numFmtId="0" fontId="50" fillId="0" borderId="136" xfId="47" applyFont="1" applyBorder="1" applyAlignment="1" applyProtection="1">
      <alignment horizontal="center" vertical="center" wrapText="1"/>
    </xf>
    <xf numFmtId="0" fontId="50" fillId="0" borderId="137" xfId="47" applyFont="1" applyBorder="1" applyAlignment="1" applyProtection="1">
      <alignment horizontal="center" vertical="center" wrapText="1"/>
    </xf>
    <xf numFmtId="0" fontId="50" fillId="0" borderId="141" xfId="47" applyFont="1" applyBorder="1" applyAlignment="1" applyProtection="1">
      <alignment horizontal="center" vertical="center" wrapText="1"/>
    </xf>
    <xf numFmtId="0" fontId="46" fillId="0" borderId="133" xfId="47" applyFont="1" applyBorder="1" applyAlignment="1" applyProtection="1">
      <alignment horizontal="center" vertical="center"/>
    </xf>
    <xf numFmtId="0" fontId="46" fillId="0" borderId="114" xfId="47" applyFont="1" applyBorder="1" applyAlignment="1" applyProtection="1">
      <alignment horizontal="center" vertical="center"/>
    </xf>
    <xf numFmtId="0" fontId="46" fillId="0" borderId="134" xfId="47" applyFont="1" applyBorder="1" applyAlignment="1" applyProtection="1">
      <alignment horizontal="center" vertical="center"/>
    </xf>
    <xf numFmtId="0" fontId="46" fillId="32" borderId="133" xfId="47" applyFont="1" applyFill="1" applyBorder="1" applyAlignment="1" applyProtection="1">
      <alignment horizontal="center" vertical="center"/>
    </xf>
    <xf numFmtId="0" fontId="46" fillId="32" borderId="114" xfId="47" applyFont="1" applyFill="1" applyBorder="1" applyAlignment="1" applyProtection="1">
      <alignment horizontal="center" vertical="center"/>
    </xf>
    <xf numFmtId="0" fontId="46" fillId="32" borderId="134" xfId="47" applyFont="1" applyFill="1" applyBorder="1" applyAlignment="1" applyProtection="1">
      <alignment horizontal="center" vertical="center"/>
    </xf>
    <xf numFmtId="1" fontId="46" fillId="32" borderId="154" xfId="47" applyNumberFormat="1" applyFont="1" applyFill="1" applyBorder="1" applyAlignment="1" applyProtection="1">
      <alignment horizontal="center" vertical="center" wrapText="1"/>
    </xf>
    <xf numFmtId="1" fontId="46" fillId="32" borderId="155" xfId="47" applyNumberFormat="1" applyFont="1" applyFill="1" applyBorder="1" applyAlignment="1" applyProtection="1">
      <alignment horizontal="center" vertical="center" wrapText="1"/>
    </xf>
    <xf numFmtId="1" fontId="46" fillId="32" borderId="156" xfId="47" applyNumberFormat="1" applyFont="1" applyFill="1" applyBorder="1" applyAlignment="1" applyProtection="1">
      <alignment horizontal="center" vertical="center" wrapText="1"/>
    </xf>
    <xf numFmtId="1" fontId="46" fillId="32" borderId="157" xfId="47" applyNumberFormat="1" applyFont="1" applyFill="1" applyBorder="1" applyAlignment="1" applyProtection="1">
      <alignment horizontal="center" vertical="center" wrapText="1"/>
    </xf>
    <xf numFmtId="0" fontId="46" fillId="31" borderId="125" xfId="47" applyFont="1" applyFill="1" applyBorder="1" applyAlignment="1" applyProtection="1">
      <alignment horizontal="left" vertical="center" wrapText="1"/>
      <protection locked="0"/>
    </xf>
    <xf numFmtId="0" fontId="46" fillId="31" borderId="85" xfId="47" applyFont="1" applyFill="1" applyBorder="1" applyAlignment="1" applyProtection="1">
      <alignment horizontal="left" vertical="center" wrapText="1"/>
      <protection locked="0"/>
    </xf>
    <xf numFmtId="0" fontId="46" fillId="31" borderId="129" xfId="47" applyFont="1" applyFill="1" applyBorder="1" applyAlignment="1" applyProtection="1">
      <alignment horizontal="left" vertical="center" wrapText="1"/>
      <protection locked="0"/>
    </xf>
    <xf numFmtId="0" fontId="46" fillId="31" borderId="131" xfId="47" applyFont="1" applyFill="1" applyBorder="1" applyAlignment="1" applyProtection="1">
      <alignment horizontal="left" vertical="center" wrapText="1"/>
      <protection locked="0"/>
    </xf>
    <xf numFmtId="0" fontId="46" fillId="31" borderId="0" xfId="47" applyFont="1" applyFill="1" applyBorder="1" applyAlignment="1" applyProtection="1">
      <alignment horizontal="left" vertical="center" wrapText="1"/>
      <protection locked="0"/>
    </xf>
    <xf numFmtId="0" fontId="46" fillId="31" borderId="132" xfId="47" applyFont="1" applyFill="1" applyBorder="1" applyAlignment="1" applyProtection="1">
      <alignment horizontal="left" vertical="center" wrapText="1"/>
      <protection locked="0"/>
    </xf>
    <xf numFmtId="0" fontId="46" fillId="31" borderId="164" xfId="47" applyFont="1" applyFill="1" applyBorder="1" applyAlignment="1" applyProtection="1">
      <alignment horizontal="left" vertical="center" wrapText="1"/>
      <protection locked="0"/>
    </xf>
    <xf numFmtId="0" fontId="46" fillId="31" borderId="19" xfId="47" applyFont="1" applyFill="1" applyBorder="1" applyAlignment="1" applyProtection="1">
      <alignment horizontal="left" vertical="center" wrapText="1"/>
      <protection locked="0"/>
    </xf>
    <xf numFmtId="0" fontId="46" fillId="31" borderId="170" xfId="47" applyFont="1" applyFill="1" applyBorder="1" applyAlignment="1" applyProtection="1">
      <alignment horizontal="left" vertical="center" wrapText="1"/>
      <protection locked="0"/>
    </xf>
    <xf numFmtId="0" fontId="54" fillId="0" borderId="159" xfId="47" applyFont="1" applyFill="1" applyBorder="1" applyAlignment="1" applyProtection="1">
      <alignment horizontal="center" vertical="center" wrapText="1"/>
    </xf>
    <xf numFmtId="0" fontId="54" fillId="0" borderId="160" xfId="47" applyFont="1" applyFill="1" applyBorder="1" applyAlignment="1" applyProtection="1">
      <alignment horizontal="center" vertical="center" wrapText="1"/>
    </xf>
    <xf numFmtId="0" fontId="54" fillId="0" borderId="161" xfId="47" applyFont="1" applyFill="1" applyBorder="1" applyAlignment="1" applyProtection="1">
      <alignment horizontal="center" vertical="center" wrapText="1"/>
    </xf>
    <xf numFmtId="180" fontId="46" fillId="32" borderId="159" xfId="47" applyNumberFormat="1" applyFont="1" applyFill="1" applyBorder="1" applyAlignment="1" applyProtection="1">
      <alignment horizontal="center" vertical="center" wrapText="1"/>
    </xf>
    <xf numFmtId="180" fontId="46" fillId="32" borderId="99" xfId="47" applyNumberFormat="1" applyFont="1" applyFill="1" applyBorder="1" applyAlignment="1" applyProtection="1">
      <alignment horizontal="center" vertical="center" wrapText="1"/>
    </xf>
    <xf numFmtId="180" fontId="46" fillId="32" borderId="88" xfId="47" applyNumberFormat="1" applyFont="1" applyFill="1" applyBorder="1" applyAlignment="1" applyProtection="1">
      <alignment horizontal="center" vertical="center" wrapText="1"/>
    </xf>
    <xf numFmtId="180" fontId="46" fillId="32" borderId="161" xfId="47" applyNumberFormat="1" applyFont="1" applyFill="1" applyBorder="1" applyAlignment="1" applyProtection="1">
      <alignment horizontal="center" vertical="center" wrapText="1"/>
    </xf>
    <xf numFmtId="0" fontId="55" fillId="0" borderId="165" xfId="47" applyFont="1" applyFill="1" applyBorder="1" applyAlignment="1" applyProtection="1">
      <alignment horizontal="center" vertical="center" wrapText="1"/>
    </xf>
    <xf numFmtId="0" fontId="55" fillId="0" borderId="166" xfId="47" applyFont="1" applyFill="1" applyBorder="1" applyAlignment="1" applyProtection="1">
      <alignment horizontal="center" vertical="center" wrapText="1"/>
    </xf>
    <xf numFmtId="0" fontId="55" fillId="0" borderId="167" xfId="47" applyFont="1" applyFill="1" applyBorder="1" applyAlignment="1" applyProtection="1">
      <alignment horizontal="center" vertical="center" wrapText="1"/>
    </xf>
    <xf numFmtId="180" fontId="46" fillId="32" borderId="165" xfId="47" applyNumberFormat="1" applyFont="1" applyFill="1" applyBorder="1" applyAlignment="1" applyProtection="1">
      <alignment horizontal="center" vertical="center" wrapText="1"/>
    </xf>
    <xf numFmtId="180" fontId="46" fillId="32" borderId="102" xfId="47" applyNumberFormat="1" applyFont="1" applyFill="1" applyBorder="1" applyAlignment="1" applyProtection="1">
      <alignment horizontal="center" vertical="center" wrapText="1"/>
    </xf>
    <xf numFmtId="180" fontId="46" fillId="32" borderId="92" xfId="47" applyNumberFormat="1" applyFont="1" applyFill="1" applyBorder="1" applyAlignment="1" applyProtection="1">
      <alignment horizontal="center" vertical="center" wrapText="1"/>
    </xf>
    <xf numFmtId="180" fontId="46" fillId="32" borderId="167" xfId="47" applyNumberFormat="1" applyFont="1" applyFill="1" applyBorder="1" applyAlignment="1" applyProtection="1">
      <alignment horizontal="center" vertical="center" wrapText="1"/>
    </xf>
    <xf numFmtId="0" fontId="46" fillId="30" borderId="171" xfId="47" applyFont="1" applyFill="1" applyBorder="1" applyAlignment="1" applyProtection="1">
      <alignment horizontal="center" vertical="center"/>
      <protection locked="0"/>
    </xf>
    <xf numFmtId="0" fontId="46" fillId="30" borderId="11" xfId="47" applyFont="1" applyFill="1" applyBorder="1" applyAlignment="1" applyProtection="1">
      <alignment horizontal="center" vertical="center"/>
      <protection locked="0"/>
    </xf>
    <xf numFmtId="0" fontId="46" fillId="30" borderId="21" xfId="47" applyFont="1" applyFill="1" applyBorder="1" applyAlignment="1" applyProtection="1">
      <alignment horizontal="center" vertical="center"/>
      <protection locked="0"/>
    </xf>
    <xf numFmtId="0" fontId="46" fillId="30" borderId="12" xfId="47" applyFont="1" applyFill="1" applyBorder="1" applyAlignment="1" applyProtection="1">
      <alignment horizontal="center" vertical="center" wrapText="1"/>
      <protection locked="0"/>
    </xf>
    <xf numFmtId="0" fontId="46" fillId="28" borderId="24" xfId="47" applyFont="1" applyFill="1" applyBorder="1" applyAlignment="1" applyProtection="1">
      <alignment horizontal="center" vertical="center" wrapText="1"/>
      <protection locked="0"/>
    </xf>
    <xf numFmtId="0" fontId="46" fillId="30" borderId="70" xfId="47" applyFont="1" applyFill="1" applyBorder="1" applyAlignment="1" applyProtection="1">
      <alignment horizontal="center" vertical="center" shrinkToFit="1"/>
      <protection locked="0"/>
    </xf>
    <xf numFmtId="0" fontId="46" fillId="31" borderId="13" xfId="47" applyFont="1" applyFill="1" applyBorder="1" applyAlignment="1" applyProtection="1">
      <alignment horizontal="center" vertical="center" wrapText="1"/>
      <protection locked="0"/>
    </xf>
    <xf numFmtId="0" fontId="46" fillId="31" borderId="11" xfId="47" applyFont="1" applyFill="1" applyBorder="1" applyAlignment="1" applyProtection="1">
      <alignment horizontal="center" vertical="center" wrapText="1"/>
      <protection locked="0"/>
    </xf>
    <xf numFmtId="0" fontId="46" fillId="31" borderId="172" xfId="47" applyFont="1" applyFill="1" applyBorder="1" applyAlignment="1" applyProtection="1">
      <alignment horizontal="center" vertical="center" wrapText="1"/>
      <protection locked="0"/>
    </xf>
    <xf numFmtId="0" fontId="46" fillId="31" borderId="18" xfId="47" applyFont="1" applyFill="1" applyBorder="1" applyAlignment="1" applyProtection="1">
      <alignment horizontal="center" vertical="center" wrapText="1"/>
      <protection locked="0"/>
    </xf>
    <xf numFmtId="0" fontId="46" fillId="31" borderId="19" xfId="47" applyFont="1" applyFill="1" applyBorder="1" applyAlignment="1" applyProtection="1">
      <alignment horizontal="center" vertical="center" wrapText="1"/>
      <protection locked="0"/>
    </xf>
    <xf numFmtId="0" fontId="46" fillId="31" borderId="170" xfId="47" applyFont="1" applyFill="1" applyBorder="1" applyAlignment="1" applyProtection="1">
      <alignment horizontal="center" vertical="center" wrapText="1"/>
      <protection locked="0"/>
    </xf>
    <xf numFmtId="0" fontId="54" fillId="0" borderId="173" xfId="47" applyFont="1" applyFill="1" applyBorder="1" applyAlignment="1" applyProtection="1">
      <alignment horizontal="center" vertical="center" wrapText="1"/>
    </xf>
    <xf numFmtId="0" fontId="54" fillId="0" borderId="121" xfId="47" applyFont="1" applyFill="1" applyBorder="1" applyAlignment="1" applyProtection="1">
      <alignment horizontal="center" vertical="center" wrapText="1"/>
    </xf>
    <xf numFmtId="0" fontId="54" fillId="0" borderId="174" xfId="47" applyFont="1" applyFill="1" applyBorder="1" applyAlignment="1" applyProtection="1">
      <alignment horizontal="center" vertical="center" wrapText="1"/>
    </xf>
    <xf numFmtId="1" fontId="46" fillId="32" borderId="175" xfId="47" applyNumberFormat="1" applyFont="1" applyFill="1" applyBorder="1" applyAlignment="1" applyProtection="1">
      <alignment horizontal="center" vertical="center" wrapText="1"/>
    </xf>
    <xf numFmtId="1" fontId="46" fillId="32" borderId="176" xfId="47" applyNumberFormat="1" applyFont="1" applyFill="1" applyBorder="1" applyAlignment="1" applyProtection="1">
      <alignment horizontal="center" vertical="center" wrapText="1"/>
    </xf>
    <xf numFmtId="1" fontId="46" fillId="32" borderId="177" xfId="47" applyNumberFormat="1" applyFont="1" applyFill="1" applyBorder="1" applyAlignment="1" applyProtection="1">
      <alignment horizontal="center" vertical="center" wrapText="1"/>
    </xf>
    <xf numFmtId="1" fontId="46" fillId="32" borderId="178" xfId="47" applyNumberFormat="1" applyFont="1" applyFill="1" applyBorder="1" applyAlignment="1" applyProtection="1">
      <alignment horizontal="center" vertical="center" wrapText="1"/>
    </xf>
    <xf numFmtId="0" fontId="46" fillId="31" borderId="171" xfId="47" applyFont="1" applyFill="1" applyBorder="1" applyAlignment="1" applyProtection="1">
      <alignment horizontal="left" vertical="center" wrapText="1"/>
      <protection locked="0"/>
    </xf>
    <xf numFmtId="0" fontId="46" fillId="31" borderId="11" xfId="47" applyFont="1" applyFill="1" applyBorder="1" applyAlignment="1" applyProtection="1">
      <alignment horizontal="left" vertical="center" wrapText="1"/>
      <protection locked="0"/>
    </xf>
    <xf numFmtId="0" fontId="46" fillId="31" borderId="172" xfId="47" applyFont="1" applyFill="1" applyBorder="1" applyAlignment="1" applyProtection="1">
      <alignment horizontal="left" vertical="center" wrapText="1"/>
      <protection locked="0"/>
    </xf>
    <xf numFmtId="0" fontId="46" fillId="30" borderId="171" xfId="47" applyFont="1" applyFill="1" applyBorder="1" applyAlignment="1" applyProtection="1">
      <alignment horizontal="center" vertical="center" shrinkToFit="1"/>
      <protection locked="0"/>
    </xf>
    <xf numFmtId="0" fontId="46" fillId="30" borderId="11" xfId="47" applyFont="1" applyFill="1" applyBorder="1" applyAlignment="1" applyProtection="1">
      <alignment horizontal="center" vertical="center" shrinkToFit="1"/>
      <protection locked="0"/>
    </xf>
    <xf numFmtId="0" fontId="46" fillId="30" borderId="21" xfId="47" applyFont="1" applyFill="1" applyBorder="1" applyAlignment="1" applyProtection="1">
      <alignment horizontal="center" vertical="center" shrinkToFit="1"/>
      <protection locked="0"/>
    </xf>
    <xf numFmtId="0" fontId="46" fillId="30" borderId="131" xfId="47" applyFont="1" applyFill="1" applyBorder="1" applyAlignment="1" applyProtection="1">
      <alignment horizontal="center" vertical="center" shrinkToFit="1"/>
      <protection locked="0"/>
    </xf>
    <xf numFmtId="0" fontId="46" fillId="30" borderId="0" xfId="47" applyFont="1" applyFill="1" applyBorder="1" applyAlignment="1" applyProtection="1">
      <alignment horizontal="center" vertical="center" shrinkToFit="1"/>
      <protection locked="0"/>
    </xf>
    <xf numFmtId="0" fontId="46" fillId="30" borderId="23" xfId="47" applyFont="1" applyFill="1" applyBorder="1" applyAlignment="1" applyProtection="1">
      <alignment horizontal="center" vertical="center" shrinkToFit="1"/>
      <protection locked="0"/>
    </xf>
    <xf numFmtId="0" fontId="46" fillId="30" borderId="164" xfId="47" applyFont="1" applyFill="1" applyBorder="1" applyAlignment="1" applyProtection="1">
      <alignment horizontal="center" vertical="center" shrinkToFit="1"/>
      <protection locked="0"/>
    </xf>
    <xf numFmtId="0" fontId="46" fillId="30" borderId="19" xfId="47" applyFont="1" applyFill="1" applyBorder="1" applyAlignment="1" applyProtection="1">
      <alignment horizontal="center" vertical="center" shrinkToFit="1"/>
      <protection locked="0"/>
    </xf>
    <xf numFmtId="0" fontId="46" fillId="30" borderId="20" xfId="47" applyFont="1" applyFill="1" applyBorder="1" applyAlignment="1" applyProtection="1">
      <alignment horizontal="center" vertical="center" shrinkToFit="1"/>
      <protection locked="0"/>
    </xf>
    <xf numFmtId="0" fontId="46" fillId="0" borderId="179" xfId="47" applyFont="1" applyBorder="1" applyAlignment="1" applyProtection="1">
      <alignment horizontal="center" vertical="center"/>
    </xf>
    <xf numFmtId="0" fontId="46" fillId="28" borderId="139" xfId="47" applyFont="1" applyFill="1" applyBorder="1" applyAlignment="1" applyProtection="1">
      <alignment horizontal="center" vertical="center" wrapText="1"/>
      <protection locked="0"/>
    </xf>
    <xf numFmtId="0" fontId="46" fillId="28" borderId="180" xfId="47" applyFont="1" applyFill="1" applyBorder="1" applyAlignment="1" applyProtection="1">
      <alignment horizontal="center" vertical="center" shrinkToFit="1"/>
      <protection locked="0"/>
    </xf>
    <xf numFmtId="0" fontId="46" fillId="28" borderId="181" xfId="47" applyFont="1" applyFill="1" applyBorder="1" applyAlignment="1" applyProtection="1">
      <alignment horizontal="center" vertical="center" shrinkToFit="1"/>
      <protection locked="0"/>
    </xf>
    <xf numFmtId="0" fontId="46" fillId="28" borderId="182" xfId="47" applyFont="1" applyFill="1" applyBorder="1" applyAlignment="1" applyProtection="1">
      <alignment horizontal="center" vertical="center" shrinkToFit="1"/>
      <protection locked="0"/>
    </xf>
    <xf numFmtId="0" fontId="46" fillId="31" borderId="140" xfId="47" applyFont="1" applyFill="1" applyBorder="1" applyAlignment="1" applyProtection="1">
      <alignment horizontal="center" vertical="center" wrapText="1"/>
      <protection locked="0"/>
    </xf>
    <xf numFmtId="0" fontId="46" fillId="31" borderId="137" xfId="47" applyFont="1" applyFill="1" applyBorder="1" applyAlignment="1" applyProtection="1">
      <alignment horizontal="center" vertical="center" wrapText="1"/>
      <protection locked="0"/>
    </xf>
    <xf numFmtId="0" fontId="46" fillId="31" borderId="141" xfId="47" applyFont="1" applyFill="1" applyBorder="1" applyAlignment="1" applyProtection="1">
      <alignment horizontal="center" vertical="center" wrapText="1"/>
      <protection locked="0"/>
    </xf>
    <xf numFmtId="0" fontId="46" fillId="31" borderId="171" xfId="47" applyFont="1" applyFill="1" applyBorder="1" applyAlignment="1" applyProtection="1">
      <alignment horizontal="center" vertical="center" wrapText="1"/>
      <protection locked="0"/>
    </xf>
    <xf numFmtId="0" fontId="46" fillId="31" borderId="131" xfId="47" applyFont="1" applyFill="1" applyBorder="1" applyAlignment="1" applyProtection="1">
      <alignment horizontal="center" vertical="center" wrapText="1"/>
      <protection locked="0"/>
    </xf>
    <xf numFmtId="0" fontId="46" fillId="31" borderId="164" xfId="47" applyFont="1" applyFill="1" applyBorder="1" applyAlignment="1" applyProtection="1">
      <alignment horizontal="center" vertical="center" wrapText="1"/>
      <protection locked="0"/>
    </xf>
    <xf numFmtId="0" fontId="50" fillId="0" borderId="197" xfId="47" applyFont="1" applyBorder="1" applyAlignment="1" applyProtection="1">
      <alignment horizontal="center" vertical="center" wrapText="1"/>
    </xf>
    <xf numFmtId="0" fontId="50" fillId="0" borderId="198" xfId="47" applyFont="1" applyBorder="1" applyAlignment="1" applyProtection="1">
      <alignment horizontal="center" vertical="center" wrapText="1"/>
    </xf>
    <xf numFmtId="0" fontId="50" fillId="0" borderId="199" xfId="47" applyFont="1" applyBorder="1" applyAlignment="1" applyProtection="1">
      <alignment horizontal="center" vertical="center" wrapText="1"/>
    </xf>
    <xf numFmtId="0" fontId="50" fillId="0" borderId="200" xfId="47" applyFont="1" applyBorder="1" applyAlignment="1" applyProtection="1">
      <alignment horizontal="center" vertical="center" wrapText="1"/>
    </xf>
    <xf numFmtId="0" fontId="50" fillId="0" borderId="201" xfId="47" applyFont="1" applyBorder="1" applyAlignment="1" applyProtection="1">
      <alignment horizontal="center" vertical="center" wrapText="1"/>
    </xf>
    <xf numFmtId="0" fontId="50" fillId="0" borderId="202" xfId="47" applyFont="1" applyBorder="1" applyAlignment="1" applyProtection="1">
      <alignment horizontal="center" vertical="center" wrapText="1"/>
    </xf>
    <xf numFmtId="0" fontId="50" fillId="0" borderId="210" xfId="47" applyFont="1" applyBorder="1" applyAlignment="1" applyProtection="1">
      <alignment horizontal="center" vertical="center" wrapText="1"/>
    </xf>
    <xf numFmtId="0" fontId="50" fillId="0" borderId="211" xfId="47" applyFont="1" applyBorder="1" applyAlignment="1" applyProtection="1">
      <alignment horizontal="center" vertical="center" wrapText="1"/>
    </xf>
    <xf numFmtId="0" fontId="50" fillId="0" borderId="212" xfId="47" applyFont="1" applyBorder="1" applyAlignment="1" applyProtection="1">
      <alignment horizontal="center" vertical="center" wrapText="1"/>
    </xf>
    <xf numFmtId="180" fontId="50" fillId="0" borderId="160" xfId="47" applyNumberFormat="1" applyFont="1" applyFill="1" applyBorder="1" applyAlignment="1">
      <alignment horizontal="left" vertical="center" shrinkToFit="1"/>
    </xf>
    <xf numFmtId="0" fontId="50" fillId="0" borderId="160" xfId="47" applyFont="1" applyFill="1" applyBorder="1" applyAlignment="1">
      <alignment horizontal="left" vertical="center" shrinkToFit="1"/>
    </xf>
    <xf numFmtId="0" fontId="50" fillId="0" borderId="161" xfId="47" applyFont="1" applyFill="1" applyBorder="1" applyAlignment="1">
      <alignment horizontal="left" vertical="center" shrinkToFit="1"/>
    </xf>
    <xf numFmtId="180" fontId="50" fillId="32" borderId="193" xfId="47" applyNumberFormat="1" applyFont="1" applyFill="1" applyBorder="1" applyAlignment="1" applyProtection="1">
      <alignment horizontal="center" vertical="center" wrapText="1"/>
    </xf>
    <xf numFmtId="180" fontId="50" fillId="32" borderId="194" xfId="47" applyNumberFormat="1" applyFont="1" applyFill="1" applyBorder="1" applyAlignment="1" applyProtection="1">
      <alignment horizontal="center" vertical="center" wrapText="1"/>
    </xf>
    <xf numFmtId="180" fontId="50" fillId="32" borderId="195" xfId="47" applyNumberFormat="1" applyFont="1" applyFill="1" applyBorder="1" applyAlignment="1" applyProtection="1">
      <alignment horizontal="center" vertical="center" wrapText="1"/>
    </xf>
    <xf numFmtId="180" fontId="50" fillId="32" borderId="196" xfId="47" applyNumberFormat="1" applyFont="1" applyFill="1" applyBorder="1" applyAlignment="1" applyProtection="1">
      <alignment horizontal="center" vertical="center" wrapText="1"/>
    </xf>
    <xf numFmtId="0" fontId="46" fillId="31" borderId="136" xfId="47" applyFont="1" applyFill="1" applyBorder="1" applyAlignment="1" applyProtection="1">
      <alignment horizontal="center" vertical="center" wrapText="1"/>
      <protection locked="0"/>
    </xf>
    <xf numFmtId="0" fontId="55" fillId="0" borderId="183" xfId="47" applyFont="1" applyFill="1" applyBorder="1" applyAlignment="1" applyProtection="1">
      <alignment horizontal="center" vertical="center" wrapText="1"/>
    </xf>
    <xf numFmtId="0" fontId="55" fillId="0" borderId="184" xfId="47" applyFont="1" applyFill="1" applyBorder="1" applyAlignment="1" applyProtection="1">
      <alignment horizontal="center" vertical="center" wrapText="1"/>
    </xf>
    <xf numFmtId="0" fontId="55" fillId="0" borderId="185" xfId="47" applyFont="1" applyFill="1" applyBorder="1" applyAlignment="1" applyProtection="1">
      <alignment horizontal="center" vertical="center" wrapText="1"/>
    </xf>
    <xf numFmtId="0" fontId="50" fillId="31" borderId="181" xfId="47" applyFont="1" applyFill="1" applyBorder="1" applyAlignment="1" applyProtection="1">
      <alignment horizontal="center" vertical="center"/>
      <protection locked="0"/>
    </xf>
    <xf numFmtId="0" fontId="50" fillId="31" borderId="207" xfId="47" applyFont="1" applyFill="1" applyBorder="1" applyAlignment="1" applyProtection="1">
      <alignment horizontal="center" vertical="center"/>
      <protection locked="0"/>
    </xf>
    <xf numFmtId="0" fontId="50" fillId="0" borderId="114" xfId="47" applyFont="1" applyFill="1" applyBorder="1" applyAlignment="1" applyProtection="1">
      <alignment horizontal="left" vertical="center" wrapText="1"/>
    </xf>
    <xf numFmtId="0" fontId="50" fillId="0" borderId="134" xfId="47" applyFont="1" applyFill="1" applyBorder="1" applyAlignment="1" applyProtection="1">
      <alignment horizontal="left" vertical="center" wrapText="1"/>
    </xf>
    <xf numFmtId="180" fontId="50" fillId="32" borderId="203" xfId="47" applyNumberFormat="1" applyFont="1" applyFill="1" applyBorder="1" applyAlignment="1" applyProtection="1">
      <alignment horizontal="center" vertical="center" wrapText="1"/>
    </xf>
    <xf numFmtId="180" fontId="50" fillId="32" borderId="204" xfId="47" applyNumberFormat="1" applyFont="1" applyFill="1" applyBorder="1" applyAlignment="1" applyProtection="1">
      <alignment horizontal="center" vertical="center" wrapText="1"/>
    </xf>
    <xf numFmtId="180" fontId="50" fillId="32" borderId="205" xfId="47" applyNumberFormat="1" applyFont="1" applyFill="1" applyBorder="1" applyAlignment="1" applyProtection="1">
      <alignment horizontal="center" vertical="center" wrapText="1"/>
    </xf>
    <xf numFmtId="180" fontId="50" fillId="32" borderId="200" xfId="47" applyNumberFormat="1" applyFont="1" applyFill="1" applyBorder="1" applyAlignment="1" applyProtection="1">
      <alignment horizontal="center" vertical="center" wrapText="1"/>
    </xf>
    <xf numFmtId="180" fontId="50" fillId="32" borderId="201" xfId="47" applyNumberFormat="1" applyFont="1" applyFill="1" applyBorder="1" applyAlignment="1" applyProtection="1">
      <alignment horizontal="center" vertical="center" wrapText="1"/>
    </xf>
    <xf numFmtId="180" fontId="50" fillId="32" borderId="202" xfId="47" applyNumberFormat="1" applyFont="1" applyFill="1" applyBorder="1" applyAlignment="1" applyProtection="1">
      <alignment horizontal="center" vertical="center" wrapText="1"/>
    </xf>
    <xf numFmtId="180" fontId="50" fillId="32" borderId="210" xfId="47" applyNumberFormat="1" applyFont="1" applyFill="1" applyBorder="1" applyAlignment="1" applyProtection="1">
      <alignment horizontal="center" vertical="center" wrapText="1"/>
    </xf>
    <xf numFmtId="180" fontId="50" fillId="32" borderId="211" xfId="47" applyNumberFormat="1" applyFont="1" applyFill="1" applyBorder="1" applyAlignment="1" applyProtection="1">
      <alignment horizontal="center" vertical="center" wrapText="1"/>
    </xf>
    <xf numFmtId="180" fontId="50" fillId="32" borderId="212" xfId="47" applyNumberFormat="1" applyFont="1" applyFill="1" applyBorder="1" applyAlignment="1" applyProtection="1">
      <alignment horizontal="center" vertical="center" wrapText="1"/>
    </xf>
    <xf numFmtId="0" fontId="50" fillId="0" borderId="181" xfId="47" applyFont="1" applyFill="1" applyBorder="1" applyAlignment="1" applyProtection="1">
      <alignment horizontal="left" vertical="center" wrapText="1"/>
    </xf>
    <xf numFmtId="0" fontId="50" fillId="0" borderId="207" xfId="47" applyFont="1" applyFill="1" applyBorder="1" applyAlignment="1" applyProtection="1">
      <alignment horizontal="left" vertical="center" wrapText="1"/>
    </xf>
    <xf numFmtId="0" fontId="50" fillId="0" borderId="19" xfId="47" applyFont="1" applyBorder="1" applyAlignment="1" applyProtection="1">
      <alignment horizontal="center" vertical="center"/>
    </xf>
    <xf numFmtId="0" fontId="50" fillId="0" borderId="170" xfId="47" applyFont="1" applyBorder="1" applyAlignment="1" applyProtection="1">
      <alignment horizontal="center" vertical="center"/>
    </xf>
    <xf numFmtId="0" fontId="50" fillId="0" borderId="114" xfId="47" applyFont="1" applyBorder="1" applyAlignment="1" applyProtection="1">
      <alignment horizontal="center" vertical="center"/>
    </xf>
    <xf numFmtId="0" fontId="50" fillId="0" borderId="134" xfId="47" applyFont="1" applyBorder="1" applyAlignment="1" applyProtection="1">
      <alignment horizontal="center" vertical="center"/>
    </xf>
    <xf numFmtId="0" fontId="50" fillId="0" borderId="85" xfId="47" applyFont="1" applyFill="1" applyBorder="1" applyAlignment="1" applyProtection="1">
      <alignment horizontal="center" vertical="center" wrapText="1"/>
    </xf>
    <xf numFmtId="0" fontId="50" fillId="0" borderId="126" xfId="47" applyFont="1" applyFill="1" applyBorder="1" applyAlignment="1" applyProtection="1">
      <alignment horizontal="center" vertical="center" wrapText="1"/>
    </xf>
    <xf numFmtId="0" fontId="50" fillId="0" borderId="0" xfId="47" applyFont="1" applyFill="1" applyBorder="1" applyAlignment="1" applyProtection="1">
      <alignment horizontal="center" vertical="center" wrapText="1"/>
    </xf>
    <xf numFmtId="0" fontId="50" fillId="0" borderId="23" xfId="47" applyFont="1" applyFill="1" applyBorder="1" applyAlignment="1" applyProtection="1">
      <alignment horizontal="center" vertical="center" wrapText="1"/>
    </xf>
    <xf numFmtId="0" fontId="50" fillId="0" borderId="19" xfId="47" applyFont="1" applyFill="1" applyBorder="1" applyAlignment="1" applyProtection="1">
      <alignment horizontal="center" vertical="center" wrapText="1"/>
    </xf>
    <xf numFmtId="0" fontId="50" fillId="0" borderId="20" xfId="47" applyFont="1" applyFill="1" applyBorder="1" applyAlignment="1" applyProtection="1">
      <alignment horizontal="center" vertical="center" wrapText="1"/>
    </xf>
    <xf numFmtId="180" fontId="50" fillId="0" borderId="150" xfId="47" applyNumberFormat="1" applyFont="1" applyFill="1" applyBorder="1" applyAlignment="1">
      <alignment horizontal="left" vertical="center" shrinkToFit="1"/>
    </xf>
    <xf numFmtId="0" fontId="50" fillId="0" borderId="150" xfId="47" applyFont="1" applyFill="1" applyBorder="1" applyAlignment="1">
      <alignment horizontal="left" vertical="center" shrinkToFit="1"/>
    </xf>
    <xf numFmtId="0" fontId="50" fillId="0" borderId="151" xfId="47" applyFont="1" applyFill="1" applyBorder="1" applyAlignment="1">
      <alignment horizontal="left" vertical="center" shrinkToFit="1"/>
    </xf>
    <xf numFmtId="0" fontId="58" fillId="32" borderId="10" xfId="47" applyFont="1" applyFill="1" applyBorder="1" applyAlignment="1" applyProtection="1">
      <alignment horizontal="center" vertical="center"/>
    </xf>
    <xf numFmtId="0" fontId="46" fillId="32" borderId="70" xfId="47" applyFont="1" applyFill="1" applyBorder="1" applyAlignment="1">
      <alignment horizontal="center" vertical="center"/>
    </xf>
    <xf numFmtId="0" fontId="46" fillId="32" borderId="71" xfId="47" applyFont="1" applyFill="1" applyBorder="1" applyAlignment="1">
      <alignment horizontal="center" vertical="center"/>
    </xf>
    <xf numFmtId="0" fontId="47" fillId="0" borderId="0" xfId="47" applyFont="1" applyFill="1" applyAlignment="1">
      <alignment horizontal="center" vertical="center"/>
    </xf>
    <xf numFmtId="4" fontId="46" fillId="0" borderId="70" xfId="47" applyNumberFormat="1" applyFont="1" applyBorder="1" applyAlignment="1">
      <alignment horizontal="center" vertical="center"/>
    </xf>
    <xf numFmtId="4" fontId="46" fillId="0" borderId="71" xfId="47" applyNumberFormat="1" applyFont="1" applyBorder="1" applyAlignment="1">
      <alignment horizontal="center" vertical="center"/>
    </xf>
    <xf numFmtId="0" fontId="46" fillId="0" borderId="124" xfId="47" applyFont="1" applyBorder="1" applyAlignment="1">
      <alignment horizontal="center" vertical="center"/>
    </xf>
    <xf numFmtId="0" fontId="46" fillId="0" borderId="130" xfId="47" applyFont="1" applyBorder="1" applyAlignment="1">
      <alignment horizontal="center" vertical="center"/>
    </xf>
    <xf numFmtId="0" fontId="46" fillId="0" borderId="135" xfId="47" applyFont="1" applyBorder="1" applyAlignment="1">
      <alignment horizontal="center" vertical="center"/>
    </xf>
    <xf numFmtId="0" fontId="46" fillId="0" borderId="125" xfId="47" applyFont="1" applyBorder="1" applyAlignment="1">
      <alignment horizontal="center" vertical="center" wrapText="1"/>
    </xf>
    <xf numFmtId="0" fontId="46" fillId="0" borderId="85" xfId="47" applyFont="1" applyBorder="1" applyAlignment="1">
      <alignment horizontal="center" vertical="center" wrapText="1"/>
    </xf>
    <xf numFmtId="0" fontId="46" fillId="0" borderId="126" xfId="47" applyFont="1" applyBorder="1" applyAlignment="1">
      <alignment horizontal="center" vertical="center" wrapText="1"/>
    </xf>
    <xf numFmtId="0" fontId="46" fillId="0" borderId="131" xfId="47" applyFont="1" applyBorder="1" applyAlignment="1">
      <alignment horizontal="center" vertical="center" wrapText="1"/>
    </xf>
    <xf numFmtId="0" fontId="46" fillId="0" borderId="0" xfId="47" applyFont="1" applyBorder="1" applyAlignment="1">
      <alignment horizontal="center" vertical="center" wrapText="1"/>
    </xf>
    <xf numFmtId="0" fontId="46" fillId="0" borderId="23" xfId="47" applyFont="1" applyBorder="1" applyAlignment="1">
      <alignment horizontal="center" vertical="center" wrapText="1"/>
    </xf>
    <xf numFmtId="0" fontId="46" fillId="0" borderId="136" xfId="47" applyFont="1" applyBorder="1" applyAlignment="1">
      <alignment horizontal="center" vertical="center" wrapText="1"/>
    </xf>
    <xf numFmtId="0" fontId="46" fillId="0" borderId="137" xfId="47" applyFont="1" applyBorder="1" applyAlignment="1">
      <alignment horizontal="center" vertical="center" wrapText="1"/>
    </xf>
    <xf numFmtId="0" fontId="46" fillId="0" borderId="138" xfId="47" applyFont="1" applyBorder="1" applyAlignment="1">
      <alignment horizontal="center" vertical="center" wrapText="1"/>
    </xf>
    <xf numFmtId="0" fontId="51" fillId="0" borderId="127" xfId="47" applyFont="1" applyBorder="1" applyAlignment="1">
      <alignment horizontal="center" vertical="center" wrapText="1"/>
    </xf>
    <xf numFmtId="0" fontId="51" fillId="0" borderId="95" xfId="47" applyFont="1" applyBorder="1" applyAlignment="1">
      <alignment horizontal="center" vertical="center" wrapText="1"/>
    </xf>
    <xf numFmtId="0" fontId="51" fillId="0" borderId="139" xfId="47" applyFont="1" applyBorder="1" applyAlignment="1">
      <alignment horizontal="center" vertical="center" wrapText="1"/>
    </xf>
    <xf numFmtId="0" fontId="46" fillId="0" borderId="128" xfId="47" applyFont="1" applyBorder="1" applyAlignment="1">
      <alignment horizontal="center" vertical="center" wrapText="1"/>
    </xf>
    <xf numFmtId="0" fontId="46" fillId="0" borderId="22" xfId="47" applyFont="1" applyBorder="1" applyAlignment="1">
      <alignment horizontal="center" vertical="center" wrapText="1"/>
    </xf>
    <xf numFmtId="0" fontId="46" fillId="0" borderId="140" xfId="47" applyFont="1" applyBorder="1" applyAlignment="1">
      <alignment horizontal="center" vertical="center" wrapText="1"/>
    </xf>
    <xf numFmtId="0" fontId="46" fillId="0" borderId="129" xfId="47" applyFont="1" applyBorder="1" applyAlignment="1">
      <alignment horizontal="center" vertical="center" wrapText="1"/>
    </xf>
    <xf numFmtId="0" fontId="46" fillId="0" borderId="132" xfId="47" applyFont="1" applyBorder="1" applyAlignment="1">
      <alignment horizontal="center" vertical="center" wrapText="1"/>
    </xf>
    <xf numFmtId="0" fontId="46" fillId="0" borderId="141" xfId="47" applyFont="1" applyBorder="1" applyAlignment="1">
      <alignment horizontal="center" vertical="center" wrapText="1"/>
    </xf>
    <xf numFmtId="0" fontId="51" fillId="0" borderId="125" xfId="47" applyFont="1" applyBorder="1" applyAlignment="1">
      <alignment horizontal="center" vertical="center" wrapText="1"/>
    </xf>
    <xf numFmtId="0" fontId="51" fillId="0" borderId="85" xfId="47" applyFont="1" applyBorder="1" applyAlignment="1">
      <alignment horizontal="center" vertical="center" wrapText="1"/>
    </xf>
    <xf numFmtId="0" fontId="51" fillId="0" borderId="129" xfId="47" applyFont="1" applyBorder="1" applyAlignment="1">
      <alignment horizontal="center" vertical="center" wrapText="1"/>
    </xf>
    <xf numFmtId="0" fontId="51" fillId="0" borderId="131" xfId="47" applyFont="1" applyBorder="1" applyAlignment="1">
      <alignment horizontal="center" vertical="center" wrapText="1"/>
    </xf>
    <xf numFmtId="0" fontId="51" fillId="0" borderId="0" xfId="47" applyFont="1" applyBorder="1" applyAlignment="1">
      <alignment horizontal="center" vertical="center" wrapText="1"/>
    </xf>
    <xf numFmtId="0" fontId="51" fillId="0" borderId="132" xfId="47" applyFont="1" applyBorder="1" applyAlignment="1">
      <alignment horizontal="center" vertical="center" wrapText="1"/>
    </xf>
    <xf numFmtId="0" fontId="51" fillId="0" borderId="136" xfId="47" applyFont="1" applyBorder="1" applyAlignment="1">
      <alignment horizontal="center" vertical="center" wrapText="1"/>
    </xf>
    <xf numFmtId="0" fontId="51" fillId="0" borderId="137" xfId="47" applyFont="1" applyBorder="1" applyAlignment="1">
      <alignment horizontal="center" vertical="center" wrapText="1"/>
    </xf>
    <xf numFmtId="0" fontId="51" fillId="0" borderId="141" xfId="47" applyFont="1" applyBorder="1" applyAlignment="1">
      <alignment horizontal="center" vertical="center" wrapText="1"/>
    </xf>
    <xf numFmtId="0" fontId="46" fillId="0" borderId="145" xfId="47" applyFont="1" applyBorder="1" applyAlignment="1">
      <alignment horizontal="center" vertical="center" shrinkToFit="1"/>
    </xf>
    <xf numFmtId="0" fontId="46" fillId="0" borderId="158" xfId="47" applyFont="1" applyBorder="1" applyAlignment="1">
      <alignment horizontal="center" vertical="center" shrinkToFit="1"/>
    </xf>
    <xf numFmtId="0" fontId="54" fillId="0" borderId="149" xfId="47" applyFont="1" applyFill="1" applyBorder="1" applyAlignment="1">
      <alignment horizontal="center" vertical="center" wrapText="1"/>
    </xf>
    <xf numFmtId="0" fontId="54" fillId="0" borderId="150" xfId="47" applyFont="1" applyFill="1" applyBorder="1" applyAlignment="1">
      <alignment horizontal="center" vertical="center" wrapText="1"/>
    </xf>
    <xf numFmtId="0" fontId="54" fillId="0" borderId="151" xfId="47" applyFont="1" applyFill="1" applyBorder="1" applyAlignment="1">
      <alignment horizontal="center" vertical="center" wrapText="1"/>
    </xf>
    <xf numFmtId="0" fontId="53" fillId="32" borderId="125" xfId="47" applyFont="1" applyFill="1" applyBorder="1" applyAlignment="1">
      <alignment horizontal="center" vertical="center" wrapText="1"/>
    </xf>
    <xf numFmtId="0" fontId="53" fillId="32" borderId="126" xfId="47" applyFont="1" applyFill="1" applyBorder="1" applyAlignment="1">
      <alignment horizontal="center" vertical="center" wrapText="1"/>
    </xf>
    <xf numFmtId="0" fontId="53" fillId="32" borderId="131" xfId="47" applyFont="1" applyFill="1" applyBorder="1" applyAlignment="1">
      <alignment horizontal="center" vertical="center" wrapText="1"/>
    </xf>
    <xf numFmtId="0" fontId="53" fillId="32" borderId="23" xfId="47" applyFont="1" applyFill="1" applyBorder="1" applyAlignment="1">
      <alignment horizontal="center" vertical="center" wrapText="1"/>
    </xf>
    <xf numFmtId="0" fontId="53" fillId="32" borderId="136" xfId="47" applyFont="1" applyFill="1" applyBorder="1" applyAlignment="1">
      <alignment horizontal="center" vertical="center" wrapText="1"/>
    </xf>
    <xf numFmtId="0" fontId="53" fillId="32" borderId="138" xfId="47" applyFont="1" applyFill="1" applyBorder="1" applyAlignment="1">
      <alignment horizontal="center" vertical="center" wrapText="1"/>
    </xf>
    <xf numFmtId="0" fontId="53" fillId="32" borderId="128" xfId="47" applyFont="1" applyFill="1" applyBorder="1" applyAlignment="1">
      <alignment horizontal="center" vertical="center" wrapText="1"/>
    </xf>
    <xf numFmtId="0" fontId="53" fillId="32" borderId="129" xfId="47" applyFont="1" applyFill="1" applyBorder="1" applyAlignment="1">
      <alignment horizontal="center" vertical="center" wrapText="1"/>
    </xf>
    <xf numFmtId="0" fontId="53" fillId="32" borderId="22" xfId="47" applyFont="1" applyFill="1" applyBorder="1" applyAlignment="1">
      <alignment horizontal="center" vertical="center" wrapText="1"/>
    </xf>
    <xf numFmtId="0" fontId="53" fillId="32" borderId="132" xfId="47" applyFont="1" applyFill="1" applyBorder="1" applyAlignment="1">
      <alignment horizontal="center" vertical="center" wrapText="1"/>
    </xf>
    <xf numFmtId="0" fontId="53" fillId="32" borderId="140" xfId="47" applyFont="1" applyFill="1" applyBorder="1" applyAlignment="1">
      <alignment horizontal="center" vertical="center" wrapText="1"/>
    </xf>
    <xf numFmtId="0" fontId="53" fillId="32" borderId="141" xfId="47" applyFont="1" applyFill="1" applyBorder="1" applyAlignment="1">
      <alignment horizontal="center" vertical="center" wrapText="1"/>
    </xf>
    <xf numFmtId="0" fontId="50" fillId="0" borderId="125" xfId="47" applyFont="1" applyBorder="1" applyAlignment="1">
      <alignment horizontal="center" vertical="center" wrapText="1"/>
    </xf>
    <xf numFmtId="0" fontId="50" fillId="0" borderId="85" xfId="47" applyFont="1" applyBorder="1" applyAlignment="1">
      <alignment horizontal="center" vertical="center" wrapText="1"/>
    </xf>
    <xf numFmtId="0" fontId="50" fillId="0" borderId="129" xfId="47" applyFont="1" applyBorder="1" applyAlignment="1">
      <alignment horizontal="center" vertical="center" wrapText="1"/>
    </xf>
    <xf numFmtId="0" fontId="50" fillId="0" borderId="131" xfId="47" applyFont="1" applyBorder="1" applyAlignment="1">
      <alignment horizontal="center" vertical="center" wrapText="1"/>
    </xf>
    <xf numFmtId="0" fontId="50" fillId="0" borderId="0" xfId="47" applyFont="1" applyBorder="1" applyAlignment="1">
      <alignment horizontal="center" vertical="center" wrapText="1"/>
    </xf>
    <xf numFmtId="0" fontId="50" fillId="0" borderId="132" xfId="47" applyFont="1" applyBorder="1" applyAlignment="1">
      <alignment horizontal="center" vertical="center" wrapText="1"/>
    </xf>
    <xf numFmtId="0" fontId="50" fillId="0" borderId="136" xfId="47" applyFont="1" applyBorder="1" applyAlignment="1">
      <alignment horizontal="center" vertical="center" wrapText="1"/>
    </xf>
    <xf numFmtId="0" fontId="50" fillId="0" borderId="137" xfId="47" applyFont="1" applyBorder="1" applyAlignment="1">
      <alignment horizontal="center" vertical="center" wrapText="1"/>
    </xf>
    <xf numFmtId="0" fontId="50" fillId="0" borderId="141" xfId="47" applyFont="1" applyBorder="1" applyAlignment="1">
      <alignment horizontal="center" vertical="center" wrapText="1"/>
    </xf>
    <xf numFmtId="0" fontId="46" fillId="0" borderId="133" xfId="47" applyFont="1" applyBorder="1" applyAlignment="1">
      <alignment horizontal="center" vertical="center"/>
    </xf>
    <xf numFmtId="0" fontId="46" fillId="0" borderId="114" xfId="47" applyFont="1" applyBorder="1" applyAlignment="1">
      <alignment horizontal="center" vertical="center"/>
    </xf>
    <xf numFmtId="0" fontId="46" fillId="0" borderId="134" xfId="47" applyFont="1" applyBorder="1" applyAlignment="1">
      <alignment horizontal="center" vertical="center"/>
    </xf>
    <xf numFmtId="0" fontId="46" fillId="32" borderId="133" xfId="47" applyFont="1" applyFill="1" applyBorder="1" applyAlignment="1">
      <alignment horizontal="center" vertical="center"/>
    </xf>
    <xf numFmtId="0" fontId="46" fillId="32" borderId="114" xfId="47" applyFont="1" applyFill="1" applyBorder="1" applyAlignment="1">
      <alignment horizontal="center" vertical="center"/>
    </xf>
    <xf numFmtId="0" fontId="46" fillId="32" borderId="134" xfId="47" applyFont="1" applyFill="1" applyBorder="1" applyAlignment="1">
      <alignment horizontal="center" vertical="center"/>
    </xf>
    <xf numFmtId="1" fontId="46" fillId="32" borderId="154" xfId="47" applyNumberFormat="1" applyFont="1" applyFill="1" applyBorder="1" applyAlignment="1">
      <alignment horizontal="center" vertical="center" wrapText="1"/>
    </xf>
    <xf numFmtId="1" fontId="46" fillId="32" borderId="155" xfId="47" applyNumberFormat="1" applyFont="1" applyFill="1" applyBorder="1" applyAlignment="1">
      <alignment horizontal="center" vertical="center" wrapText="1"/>
    </xf>
    <xf numFmtId="1" fontId="46" fillId="32" borderId="156" xfId="47" applyNumberFormat="1" applyFont="1" applyFill="1" applyBorder="1" applyAlignment="1">
      <alignment horizontal="center" vertical="center" wrapText="1"/>
    </xf>
    <xf numFmtId="1" fontId="46" fillId="32" borderId="157" xfId="47" applyNumberFormat="1" applyFont="1" applyFill="1" applyBorder="1" applyAlignment="1">
      <alignment horizontal="center" vertical="center" wrapText="1"/>
    </xf>
    <xf numFmtId="0" fontId="54" fillId="0" borderId="159" xfId="47" applyFont="1" applyFill="1" applyBorder="1" applyAlignment="1">
      <alignment horizontal="center" vertical="center" wrapText="1"/>
    </xf>
    <xf numFmtId="0" fontId="54" fillId="0" borderId="160" xfId="47" applyFont="1" applyFill="1" applyBorder="1" applyAlignment="1">
      <alignment horizontal="center" vertical="center" wrapText="1"/>
    </xf>
    <xf numFmtId="0" fontId="54" fillId="0" borderId="161" xfId="47" applyFont="1" applyFill="1" applyBorder="1" applyAlignment="1">
      <alignment horizontal="center" vertical="center" wrapText="1"/>
    </xf>
    <xf numFmtId="180" fontId="46" fillId="32" borderId="159" xfId="47" applyNumberFormat="1" applyFont="1" applyFill="1" applyBorder="1" applyAlignment="1">
      <alignment horizontal="center" vertical="center" wrapText="1"/>
    </xf>
    <xf numFmtId="180" fontId="46" fillId="32" borderId="99" xfId="47" applyNumberFormat="1" applyFont="1" applyFill="1" applyBorder="1" applyAlignment="1">
      <alignment horizontal="center" vertical="center" wrapText="1"/>
    </xf>
    <xf numFmtId="180" fontId="46" fillId="32" borderId="88" xfId="47" applyNumberFormat="1" applyFont="1" applyFill="1" applyBorder="1" applyAlignment="1">
      <alignment horizontal="center" vertical="center" wrapText="1"/>
    </xf>
    <xf numFmtId="180" fontId="46" fillId="32" borderId="161" xfId="47" applyNumberFormat="1" applyFont="1" applyFill="1" applyBorder="1" applyAlignment="1">
      <alignment horizontal="center" vertical="center" wrapText="1"/>
    </xf>
    <xf numFmtId="0" fontId="55" fillId="0" borderId="165" xfId="47" applyFont="1" applyFill="1" applyBorder="1" applyAlignment="1">
      <alignment horizontal="center" vertical="center" wrapText="1"/>
    </xf>
    <xf numFmtId="0" fontId="55" fillId="0" borderId="166" xfId="47" applyFont="1" applyFill="1" applyBorder="1" applyAlignment="1">
      <alignment horizontal="center" vertical="center" wrapText="1"/>
    </xf>
    <xf numFmtId="0" fontId="55" fillId="0" borderId="167" xfId="47" applyFont="1" applyFill="1" applyBorder="1" applyAlignment="1">
      <alignment horizontal="center" vertical="center" wrapText="1"/>
    </xf>
    <xf numFmtId="180" fontId="46" fillId="32" borderId="165" xfId="47" applyNumberFormat="1" applyFont="1" applyFill="1" applyBorder="1" applyAlignment="1">
      <alignment horizontal="center" vertical="center" wrapText="1"/>
    </xf>
    <xf numFmtId="180" fontId="46" fillId="32" borderId="102" xfId="47" applyNumberFormat="1" applyFont="1" applyFill="1" applyBorder="1" applyAlignment="1">
      <alignment horizontal="center" vertical="center" wrapText="1"/>
    </xf>
    <xf numFmtId="180" fontId="46" fillId="32" borderId="92" xfId="47" applyNumberFormat="1" applyFont="1" applyFill="1" applyBorder="1" applyAlignment="1">
      <alignment horizontal="center" vertical="center" wrapText="1"/>
    </xf>
    <xf numFmtId="180" fontId="46" fillId="32" borderId="167" xfId="47" applyNumberFormat="1" applyFont="1" applyFill="1" applyBorder="1" applyAlignment="1">
      <alignment horizontal="center" vertical="center" wrapText="1"/>
    </xf>
    <xf numFmtId="0" fontId="54" fillId="0" borderId="173" xfId="47" applyFont="1" applyFill="1" applyBorder="1" applyAlignment="1">
      <alignment horizontal="center" vertical="center" wrapText="1"/>
    </xf>
    <xf numFmtId="0" fontId="54" fillId="0" borderId="121" xfId="47" applyFont="1" applyFill="1" applyBorder="1" applyAlignment="1">
      <alignment horizontal="center" vertical="center" wrapText="1"/>
    </xf>
    <xf numFmtId="0" fontId="54" fillId="0" borderId="174" xfId="47" applyFont="1" applyFill="1" applyBorder="1" applyAlignment="1">
      <alignment horizontal="center" vertical="center" wrapText="1"/>
    </xf>
    <xf numFmtId="1" fontId="46" fillId="32" borderId="175" xfId="47" applyNumberFormat="1" applyFont="1" applyFill="1" applyBorder="1" applyAlignment="1">
      <alignment horizontal="center" vertical="center" wrapText="1"/>
    </xf>
    <xf numFmtId="1" fontId="46" fillId="32" borderId="176" xfId="47" applyNumberFormat="1" applyFont="1" applyFill="1" applyBorder="1" applyAlignment="1">
      <alignment horizontal="center" vertical="center" wrapText="1"/>
    </xf>
    <xf numFmtId="1" fontId="46" fillId="32" borderId="177" xfId="47" applyNumberFormat="1" applyFont="1" applyFill="1" applyBorder="1" applyAlignment="1">
      <alignment horizontal="center" vertical="center" wrapText="1"/>
    </xf>
    <xf numFmtId="1" fontId="46" fillId="32" borderId="178" xfId="47" applyNumberFormat="1" applyFont="1" applyFill="1" applyBorder="1" applyAlignment="1">
      <alignment horizontal="center" vertical="center" wrapText="1"/>
    </xf>
    <xf numFmtId="0" fontId="46" fillId="0" borderId="179" xfId="47" applyFont="1" applyBorder="1" applyAlignment="1">
      <alignment horizontal="center" vertical="center" shrinkToFit="1"/>
    </xf>
    <xf numFmtId="0" fontId="51" fillId="0" borderId="197" xfId="47" applyFont="1" applyBorder="1" applyAlignment="1">
      <alignment horizontal="center" vertical="center" wrapText="1"/>
    </xf>
    <xf numFmtId="0" fontId="51" fillId="0" borderId="198" xfId="47" applyFont="1" applyBorder="1" applyAlignment="1">
      <alignment horizontal="center" vertical="center" wrapText="1"/>
    </xf>
    <xf numFmtId="0" fontId="51" fillId="0" borderId="199" xfId="47" applyFont="1" applyBorder="1" applyAlignment="1">
      <alignment horizontal="center" vertical="center" wrapText="1"/>
    </xf>
    <xf numFmtId="0" fontId="51" fillId="0" borderId="200" xfId="47" applyFont="1" applyBorder="1" applyAlignment="1">
      <alignment horizontal="center" vertical="center" wrapText="1"/>
    </xf>
    <xf numFmtId="0" fontId="51" fillId="0" borderId="201" xfId="47" applyFont="1" applyBorder="1" applyAlignment="1">
      <alignment horizontal="center" vertical="center" wrapText="1"/>
    </xf>
    <xf numFmtId="0" fontId="51" fillId="0" borderId="202" xfId="47" applyFont="1" applyBorder="1" applyAlignment="1">
      <alignment horizontal="center" vertical="center" wrapText="1"/>
    </xf>
    <xf numFmtId="0" fontId="51" fillId="0" borderId="210" xfId="47" applyFont="1" applyBorder="1" applyAlignment="1">
      <alignment horizontal="center" vertical="center" wrapText="1"/>
    </xf>
    <xf numFmtId="0" fontId="51" fillId="0" borderId="211" xfId="47" applyFont="1" applyBorder="1" applyAlignment="1">
      <alignment horizontal="center" vertical="center" wrapText="1"/>
    </xf>
    <xf numFmtId="0" fontId="51" fillId="0" borderId="212" xfId="47" applyFont="1" applyBorder="1" applyAlignment="1">
      <alignment horizontal="center" vertical="center" wrapText="1"/>
    </xf>
    <xf numFmtId="0" fontId="55" fillId="0" borderId="183" xfId="47" applyFont="1" applyFill="1" applyBorder="1" applyAlignment="1">
      <alignment horizontal="center" vertical="center" wrapText="1"/>
    </xf>
    <xf numFmtId="0" fontId="55" fillId="0" borderId="184" xfId="47" applyFont="1" applyFill="1" applyBorder="1" applyAlignment="1">
      <alignment horizontal="center" vertical="center" wrapText="1"/>
    </xf>
    <xf numFmtId="0" fontId="55" fillId="0" borderId="185" xfId="47" applyFont="1" applyFill="1" applyBorder="1" applyAlignment="1">
      <alignment horizontal="center" vertical="center" wrapText="1"/>
    </xf>
    <xf numFmtId="0" fontId="50" fillId="0" borderId="114" xfId="47" applyFont="1" applyFill="1" applyBorder="1" applyAlignment="1">
      <alignment horizontal="left" vertical="center" wrapText="1"/>
    </xf>
    <xf numFmtId="0" fontId="50" fillId="0" borderId="134" xfId="47" applyFont="1" applyFill="1" applyBorder="1" applyAlignment="1">
      <alignment horizontal="left" vertical="center" wrapText="1"/>
    </xf>
    <xf numFmtId="180" fontId="51" fillId="32" borderId="203" xfId="47" applyNumberFormat="1" applyFont="1" applyFill="1" applyBorder="1" applyAlignment="1">
      <alignment horizontal="center" vertical="center" wrapText="1"/>
    </xf>
    <xf numFmtId="180" fontId="51" fillId="32" borderId="204" xfId="47" applyNumberFormat="1" applyFont="1" applyFill="1" applyBorder="1" applyAlignment="1">
      <alignment horizontal="center" vertical="center" wrapText="1"/>
    </xf>
    <xf numFmtId="180" fontId="51" fillId="32" borderId="205" xfId="47" applyNumberFormat="1" applyFont="1" applyFill="1" applyBorder="1" applyAlignment="1">
      <alignment horizontal="center" vertical="center" wrapText="1"/>
    </xf>
    <xf numFmtId="180" fontId="51" fillId="32" borderId="200" xfId="47" applyNumberFormat="1" applyFont="1" applyFill="1" applyBorder="1" applyAlignment="1">
      <alignment horizontal="center" vertical="center" wrapText="1"/>
    </xf>
    <xf numFmtId="180" fontId="51" fillId="32" borderId="201" xfId="47" applyNumberFormat="1" applyFont="1" applyFill="1" applyBorder="1" applyAlignment="1">
      <alignment horizontal="center" vertical="center" wrapText="1"/>
    </xf>
    <xf numFmtId="180" fontId="51" fillId="32" borderId="202" xfId="47" applyNumberFormat="1" applyFont="1" applyFill="1" applyBorder="1" applyAlignment="1">
      <alignment horizontal="center" vertical="center" wrapText="1"/>
    </xf>
    <xf numFmtId="180" fontId="51" fillId="32" borderId="210" xfId="47" applyNumberFormat="1" applyFont="1" applyFill="1" applyBorder="1" applyAlignment="1">
      <alignment horizontal="center" vertical="center" wrapText="1"/>
    </xf>
    <xf numFmtId="180" fontId="51" fillId="32" borderId="211" xfId="47" applyNumberFormat="1" applyFont="1" applyFill="1" applyBorder="1" applyAlignment="1">
      <alignment horizontal="center" vertical="center" wrapText="1"/>
    </xf>
    <xf numFmtId="180" fontId="51" fillId="32" borderId="212" xfId="47" applyNumberFormat="1" applyFont="1" applyFill="1" applyBorder="1" applyAlignment="1">
      <alignment horizontal="center" vertical="center" wrapText="1"/>
    </xf>
    <xf numFmtId="180" fontId="50" fillId="0" borderId="181" xfId="47" applyNumberFormat="1" applyFont="1" applyFill="1" applyBorder="1" applyAlignment="1">
      <alignment horizontal="left" vertical="center" wrapText="1"/>
    </xf>
    <xf numFmtId="0" fontId="50" fillId="0" borderId="181" xfId="47" applyFont="1" applyFill="1" applyBorder="1" applyAlignment="1">
      <alignment horizontal="left" vertical="center" wrapText="1"/>
    </xf>
    <xf numFmtId="0" fontId="50" fillId="0" borderId="207" xfId="47" applyFont="1" applyFill="1" applyBorder="1" applyAlignment="1">
      <alignment horizontal="left" vertical="center" wrapText="1"/>
    </xf>
    <xf numFmtId="0" fontId="50" fillId="0" borderId="19" xfId="47" applyFont="1" applyBorder="1" applyAlignment="1">
      <alignment horizontal="center" vertical="center"/>
    </xf>
    <xf numFmtId="0" fontId="50" fillId="0" borderId="170" xfId="47" applyFont="1" applyBorder="1" applyAlignment="1">
      <alignment horizontal="center" vertical="center"/>
    </xf>
    <xf numFmtId="0" fontId="50" fillId="0" borderId="114" xfId="47" applyFont="1" applyBorder="1" applyAlignment="1">
      <alignment horizontal="center" vertical="center"/>
    </xf>
    <xf numFmtId="0" fontId="50" fillId="0" borderId="134" xfId="47" applyFont="1" applyBorder="1" applyAlignment="1">
      <alignment horizontal="center" vertical="center"/>
    </xf>
    <xf numFmtId="180" fontId="46" fillId="32" borderId="175" xfId="47" applyNumberFormat="1" applyFont="1" applyFill="1" applyBorder="1" applyAlignment="1">
      <alignment horizontal="center" vertical="center" wrapText="1"/>
    </xf>
    <xf numFmtId="180" fontId="46" fillId="32" borderId="176" xfId="47" applyNumberFormat="1" applyFont="1" applyFill="1" applyBorder="1" applyAlignment="1">
      <alignment horizontal="center" vertical="center" wrapText="1"/>
    </xf>
    <xf numFmtId="180" fontId="46" fillId="32" borderId="177" xfId="47" applyNumberFormat="1" applyFont="1" applyFill="1" applyBorder="1" applyAlignment="1">
      <alignment horizontal="center" vertical="center" wrapText="1"/>
    </xf>
    <xf numFmtId="180" fontId="46" fillId="32" borderId="178" xfId="47" applyNumberFormat="1" applyFont="1" applyFill="1" applyBorder="1" applyAlignment="1">
      <alignment horizontal="center" vertical="center" wrapText="1"/>
    </xf>
    <xf numFmtId="180" fontId="46" fillId="32" borderId="154" xfId="47" applyNumberFormat="1" applyFont="1" applyFill="1" applyBorder="1" applyAlignment="1">
      <alignment horizontal="center" vertical="center" wrapText="1"/>
    </xf>
    <xf numFmtId="180" fontId="46" fillId="32" borderId="155" xfId="47" applyNumberFormat="1" applyFont="1" applyFill="1" applyBorder="1" applyAlignment="1">
      <alignment horizontal="center" vertical="center" wrapText="1"/>
    </xf>
    <xf numFmtId="180" fontId="46" fillId="32" borderId="156" xfId="47" applyNumberFormat="1" applyFont="1" applyFill="1" applyBorder="1" applyAlignment="1">
      <alignment horizontal="center" vertical="center" wrapText="1"/>
    </xf>
    <xf numFmtId="180" fontId="46" fillId="32" borderId="157" xfId="47" applyNumberFormat="1" applyFont="1" applyFill="1" applyBorder="1" applyAlignment="1">
      <alignment horizontal="center" vertical="center" wrapText="1"/>
    </xf>
    <xf numFmtId="180" fontId="46" fillId="32" borderId="217" xfId="47" applyNumberFormat="1" applyFont="1" applyFill="1" applyBorder="1" applyAlignment="1">
      <alignment horizontal="center" vertical="center" wrapText="1"/>
    </xf>
    <xf numFmtId="180" fontId="46" fillId="32" borderId="218" xfId="47" applyNumberFormat="1" applyFont="1" applyFill="1" applyBorder="1" applyAlignment="1">
      <alignment horizontal="center" vertical="center" wrapText="1"/>
    </xf>
    <xf numFmtId="180" fontId="46" fillId="32" borderId="219" xfId="47" applyNumberFormat="1" applyFont="1" applyFill="1" applyBorder="1" applyAlignment="1">
      <alignment horizontal="center" vertical="center" wrapText="1"/>
    </xf>
    <xf numFmtId="180" fontId="46" fillId="32" borderId="220" xfId="47" applyNumberFormat="1" applyFont="1" applyFill="1" applyBorder="1" applyAlignment="1">
      <alignment horizontal="center" vertical="center" wrapText="1"/>
    </xf>
    <xf numFmtId="0" fontId="46" fillId="0" borderId="213" xfId="47" applyFont="1" applyBorder="1" applyAlignment="1">
      <alignment horizontal="center" vertical="center" shrinkToFit="1"/>
    </xf>
    <xf numFmtId="0" fontId="46" fillId="30" borderId="95" xfId="47" applyFont="1" applyFill="1" applyBorder="1" applyAlignment="1" applyProtection="1">
      <alignment horizontal="center" vertical="center" wrapText="1"/>
      <protection locked="0"/>
    </xf>
    <xf numFmtId="0" fontId="46" fillId="30" borderId="18" xfId="47" applyFont="1" applyFill="1" applyBorder="1" applyAlignment="1" applyProtection="1">
      <alignment horizontal="center" vertical="center" shrinkToFit="1"/>
      <protection locked="0"/>
    </xf>
    <xf numFmtId="0" fontId="46" fillId="28" borderId="19" xfId="47" applyFont="1" applyFill="1" applyBorder="1" applyAlignment="1" applyProtection="1">
      <alignment horizontal="center" vertical="center" shrinkToFit="1"/>
      <protection locked="0"/>
    </xf>
    <xf numFmtId="0" fontId="46" fillId="28" borderId="20" xfId="47" applyFont="1" applyFill="1" applyBorder="1" applyAlignment="1" applyProtection="1">
      <alignment horizontal="center" vertical="center" shrinkToFit="1"/>
      <protection locked="0"/>
    </xf>
    <xf numFmtId="0" fontId="54" fillId="0" borderId="214" xfId="47" applyFont="1" applyFill="1" applyBorder="1" applyAlignment="1">
      <alignment horizontal="center" vertical="center" wrapText="1"/>
    </xf>
    <xf numFmtId="0" fontId="54" fillId="0" borderId="215" xfId="47" applyFont="1" applyFill="1" applyBorder="1" applyAlignment="1">
      <alignment horizontal="center" vertical="center" wrapText="1"/>
    </xf>
    <xf numFmtId="0" fontId="54" fillId="0" borderId="216" xfId="47" applyFont="1" applyFill="1" applyBorder="1" applyAlignment="1">
      <alignment horizontal="center" vertical="center" wrapText="1"/>
    </xf>
    <xf numFmtId="0" fontId="51" fillId="32" borderId="0" xfId="47" applyFont="1" applyFill="1" applyBorder="1" applyAlignment="1">
      <alignment horizontal="left" vertical="center" indent="1"/>
    </xf>
    <xf numFmtId="0" fontId="66" fillId="32" borderId="124" xfId="47" applyFont="1" applyFill="1" applyBorder="1" applyAlignment="1">
      <alignment horizontal="center" vertical="center"/>
    </xf>
    <xf numFmtId="0" fontId="66" fillId="32" borderId="130" xfId="47" applyFont="1" applyFill="1" applyBorder="1" applyAlignment="1">
      <alignment horizontal="center" vertical="center"/>
    </xf>
    <xf numFmtId="0" fontId="66" fillId="32" borderId="135" xfId="47" applyFont="1" applyFill="1" applyBorder="1" applyAlignment="1">
      <alignment horizontal="center" vertical="center"/>
    </xf>
    <xf numFmtId="0" fontId="0" fillId="0" borderId="123" xfId="0" applyFill="1" applyBorder="1" applyAlignment="1">
      <alignment horizontal="center" vertical="center"/>
    </xf>
    <xf numFmtId="0" fontId="0" fillId="0" borderId="76" xfId="0" applyFill="1" applyBorder="1" applyAlignment="1">
      <alignment horizontal="center" vertical="center"/>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5" xfId="0" applyNumberFormat="1" applyFont="1" applyBorder="1" applyAlignment="1">
      <alignment horizontal="left"/>
    </xf>
    <xf numFmtId="0" fontId="14" fillId="0" borderId="0" xfId="49" applyFont="1" applyAlignment="1">
      <alignment horizontal="center" vertical="center"/>
    </xf>
    <xf numFmtId="0" fontId="0" fillId="0" borderId="0" xfId="49" applyFont="1" applyAlignment="1">
      <alignment vertical="center"/>
    </xf>
    <xf numFmtId="0" fontId="0" fillId="26" borderId="10" xfId="49" applyFont="1" applyFill="1" applyBorder="1" applyAlignment="1">
      <alignment horizontal="center" vertical="center" wrapText="1"/>
    </xf>
    <xf numFmtId="0" fontId="0" fillId="26" borderId="10" xfId="49" applyFont="1" applyFill="1" applyBorder="1" applyAlignment="1">
      <alignment horizontal="center" vertical="center"/>
    </xf>
    <xf numFmtId="0" fontId="0" fillId="26" borderId="10" xfId="49" applyFont="1" applyFill="1" applyBorder="1" applyAlignment="1">
      <alignment vertical="center"/>
    </xf>
    <xf numFmtId="0" fontId="0" fillId="32" borderId="87" xfId="49" applyFont="1" applyFill="1" applyBorder="1" applyAlignment="1">
      <alignment vertical="top" wrapText="1" shrinkToFit="1"/>
    </xf>
    <xf numFmtId="0" fontId="0" fillId="32" borderId="86" xfId="49" applyFont="1" applyFill="1" applyBorder="1" applyAlignment="1">
      <alignment vertical="center" wrapText="1" shrinkToFit="1"/>
    </xf>
    <xf numFmtId="0" fontId="0" fillId="32" borderId="236" xfId="49" applyFont="1" applyFill="1" applyBorder="1" applyAlignment="1">
      <alignment horizontal="center" vertical="center" wrapText="1"/>
    </xf>
    <xf numFmtId="0" fontId="0" fillId="32" borderId="226" xfId="49" applyFont="1" applyFill="1" applyBorder="1" applyAlignment="1">
      <alignment horizontal="left" vertical="center" wrapText="1" shrinkToFit="1"/>
    </xf>
    <xf numFmtId="0" fontId="0" fillId="32" borderId="87" xfId="49" applyFont="1" applyFill="1" applyBorder="1" applyAlignment="1">
      <alignment vertical="center" wrapText="1"/>
    </xf>
    <xf numFmtId="0" fontId="0" fillId="32" borderId="91" xfId="49" applyFont="1" applyFill="1" applyBorder="1" applyAlignment="1">
      <alignment vertical="top" wrapText="1" shrinkToFit="1"/>
    </xf>
    <xf numFmtId="0" fontId="0" fillId="32" borderId="88" xfId="49" applyFont="1" applyFill="1" applyBorder="1" applyAlignment="1">
      <alignment vertical="center" wrapText="1" shrinkToFit="1"/>
    </xf>
    <xf numFmtId="0" fontId="0" fillId="32" borderId="237" xfId="49" applyFont="1" applyFill="1" applyBorder="1" applyAlignment="1">
      <alignment horizontal="center" vertical="center" wrapText="1"/>
    </xf>
    <xf numFmtId="0" fontId="0" fillId="32" borderId="227" xfId="49" applyFont="1" applyFill="1" applyBorder="1" applyAlignment="1">
      <alignment horizontal="left" vertical="center" wrapText="1" shrinkToFit="1"/>
    </xf>
    <xf numFmtId="0" fontId="0" fillId="32" borderId="91" xfId="49" applyFont="1" applyFill="1" applyBorder="1" applyAlignment="1">
      <alignment vertical="center" wrapText="1"/>
    </xf>
    <xf numFmtId="0" fontId="0" fillId="32" borderId="94" xfId="49" applyFont="1" applyFill="1" applyBorder="1" applyAlignment="1">
      <alignment vertical="top" wrapText="1" shrinkToFit="1"/>
    </xf>
    <xf numFmtId="0" fontId="0" fillId="32" borderId="92" xfId="49" applyFont="1" applyFill="1" applyBorder="1" applyAlignment="1">
      <alignment vertical="center" wrapText="1" shrinkToFit="1"/>
    </xf>
    <xf numFmtId="0" fontId="0" fillId="32" borderId="238" xfId="49" applyFont="1" applyFill="1" applyBorder="1" applyAlignment="1">
      <alignment horizontal="center" vertical="center" wrapText="1"/>
    </xf>
    <xf numFmtId="0" fontId="0" fillId="32" borderId="228" xfId="49" applyFont="1" applyFill="1" applyBorder="1" applyAlignment="1">
      <alignment horizontal="left" vertical="center" wrapText="1" shrinkToFit="1"/>
    </xf>
    <xf numFmtId="0" fontId="0" fillId="32" borderId="94" xfId="49" applyFont="1" applyFill="1" applyBorder="1" applyAlignment="1">
      <alignment vertical="center" wrapText="1"/>
    </xf>
    <xf numFmtId="0" fontId="0" fillId="0" borderId="87" xfId="49" applyFont="1" applyFill="1" applyBorder="1" applyAlignment="1">
      <alignment horizontal="left" vertical="top" wrapText="1"/>
    </xf>
    <xf numFmtId="0" fontId="0" fillId="0" borderId="86" xfId="49" applyFont="1" applyFill="1" applyBorder="1" applyAlignment="1">
      <alignment vertical="center" wrapText="1"/>
    </xf>
    <xf numFmtId="0" fontId="0" fillId="0" borderId="229" xfId="49" applyFont="1" applyFill="1" applyBorder="1" applyAlignment="1">
      <alignment horizontal="left" vertical="center" shrinkToFit="1"/>
    </xf>
    <xf numFmtId="0" fontId="0" fillId="0" borderId="87" xfId="49" applyFont="1" applyFill="1" applyBorder="1" applyAlignment="1">
      <alignment vertical="center" wrapText="1"/>
    </xf>
    <xf numFmtId="0" fontId="0" fillId="0" borderId="22" xfId="49" applyFont="1" applyBorder="1" applyAlignment="1">
      <alignment vertical="center"/>
    </xf>
    <xf numFmtId="0" fontId="0" fillId="0" borderId="0" xfId="49" applyFont="1" applyBorder="1" applyAlignment="1">
      <alignment vertical="center"/>
    </xf>
    <xf numFmtId="0" fontId="0" fillId="0" borderId="94" xfId="49" applyFont="1" applyFill="1" applyBorder="1" applyAlignment="1">
      <alignment horizontal="left" vertical="top" wrapText="1"/>
    </xf>
    <xf numFmtId="0" fontId="0" fillId="0" borderId="92" xfId="49" applyFont="1" applyFill="1" applyBorder="1" applyAlignment="1">
      <alignment vertical="center" wrapText="1"/>
    </xf>
    <xf numFmtId="0" fontId="0" fillId="32" borderId="230" xfId="49" applyFont="1" applyFill="1" applyBorder="1" applyAlignment="1">
      <alignment horizontal="center" vertical="center" wrapText="1"/>
    </xf>
    <xf numFmtId="0" fontId="0" fillId="0" borderId="93" xfId="49" applyFont="1" applyFill="1" applyBorder="1" applyAlignment="1">
      <alignment horizontal="left" vertical="center" shrinkToFit="1"/>
    </xf>
    <xf numFmtId="0" fontId="0" fillId="0" borderId="94" xfId="49" applyFont="1" applyFill="1" applyBorder="1" applyAlignment="1">
      <alignment vertical="center" wrapText="1"/>
    </xf>
    <xf numFmtId="0" fontId="0" fillId="0" borderId="87" xfId="49" applyFont="1" applyFill="1" applyBorder="1" applyAlignment="1">
      <alignment vertical="top" wrapText="1" shrinkToFit="1"/>
    </xf>
    <xf numFmtId="0" fontId="0" fillId="0" borderId="87" xfId="49" applyFont="1" applyFill="1" applyBorder="1" applyAlignment="1">
      <alignment vertical="center" wrapText="1" shrinkToFit="1"/>
    </xf>
    <xf numFmtId="0" fontId="0" fillId="0" borderId="229" xfId="49" applyFont="1" applyFill="1" applyBorder="1" applyAlignment="1">
      <alignment vertical="center" shrinkToFit="1"/>
    </xf>
    <xf numFmtId="0" fontId="0" fillId="0" borderId="87" xfId="49" applyFont="1" applyFill="1" applyBorder="1" applyAlignment="1">
      <alignment vertical="center" wrapText="1"/>
    </xf>
    <xf numFmtId="0" fontId="0" fillId="0" borderId="22" xfId="49" applyFont="1" applyBorder="1">
      <alignment vertical="center"/>
    </xf>
    <xf numFmtId="0" fontId="0" fillId="0" borderId="0" xfId="49" applyFont="1" applyBorder="1">
      <alignment vertical="center"/>
    </xf>
    <xf numFmtId="0" fontId="0" fillId="0" borderId="0" xfId="49" applyFont="1">
      <alignment vertical="center"/>
    </xf>
    <xf numFmtId="0" fontId="0" fillId="0" borderId="91" xfId="49" applyFont="1" applyFill="1" applyBorder="1" applyAlignment="1">
      <alignment vertical="top" wrapText="1" shrinkToFit="1"/>
    </xf>
    <xf numFmtId="0" fontId="0" fillId="0" borderId="91" xfId="49" applyFont="1" applyFill="1" applyBorder="1" applyAlignment="1">
      <alignment vertical="center" wrapText="1" shrinkToFit="1"/>
    </xf>
    <xf numFmtId="0" fontId="0" fillId="0" borderId="89" xfId="49" applyFont="1" applyFill="1" applyBorder="1" applyAlignment="1">
      <alignment vertical="center" shrinkToFit="1"/>
    </xf>
    <xf numFmtId="0" fontId="0" fillId="0" borderId="91" xfId="49" applyFont="1" applyFill="1" applyBorder="1" applyAlignment="1">
      <alignment vertical="center" wrapText="1"/>
    </xf>
    <xf numFmtId="0" fontId="0" fillId="0" borderId="94" xfId="49" applyFont="1" applyFill="1" applyBorder="1" applyAlignment="1">
      <alignment vertical="top" wrapText="1"/>
    </xf>
    <xf numFmtId="0" fontId="0" fillId="0" borderId="94" xfId="49" applyFont="1" applyFill="1" applyBorder="1" applyAlignment="1">
      <alignment vertical="center" wrapText="1" shrinkToFit="1"/>
    </xf>
    <xf numFmtId="0" fontId="0" fillId="0" borderId="93" xfId="49" applyFont="1" applyFill="1" applyBorder="1" applyAlignment="1">
      <alignment vertical="center" shrinkToFit="1"/>
    </xf>
    <xf numFmtId="0" fontId="0" fillId="0" borderId="94" xfId="49" applyFont="1" applyFill="1" applyBorder="1" applyAlignment="1">
      <alignment vertical="center" wrapText="1"/>
    </xf>
    <xf numFmtId="0" fontId="0" fillId="0" borderId="0" xfId="49" applyFont="1" applyFill="1" applyAlignment="1">
      <alignment vertical="center"/>
    </xf>
    <xf numFmtId="0" fontId="0" fillId="0" borderId="91" xfId="49" applyFont="1" applyFill="1" applyBorder="1" applyAlignment="1">
      <alignment horizontal="left" vertical="top" wrapText="1"/>
    </xf>
    <xf numFmtId="0" fontId="0" fillId="0" borderId="88" xfId="49" applyFont="1" applyFill="1" applyBorder="1" applyAlignment="1">
      <alignment vertical="center" wrapText="1"/>
    </xf>
    <xf numFmtId="0" fontId="0" fillId="0" borderId="89" xfId="49" applyFont="1" applyFill="1" applyBorder="1" applyAlignment="1">
      <alignment horizontal="left" vertical="center" shrinkToFit="1"/>
    </xf>
    <xf numFmtId="0" fontId="0" fillId="0" borderId="94" xfId="49" applyFont="1" applyFill="1" applyBorder="1" applyAlignment="1">
      <alignment vertical="center"/>
    </xf>
    <xf numFmtId="0" fontId="0" fillId="0" borderId="87" xfId="49" applyFont="1" applyFill="1" applyBorder="1" applyAlignment="1">
      <alignment vertical="top" wrapText="1"/>
    </xf>
    <xf numFmtId="0" fontId="0" fillId="0" borderId="87" xfId="49" applyFont="1" applyFill="1" applyBorder="1" applyAlignment="1">
      <alignment vertical="center"/>
    </xf>
    <xf numFmtId="0" fontId="0" fillId="0" borderId="91" xfId="49" applyFont="1" applyBorder="1" applyAlignment="1">
      <alignment vertical="center"/>
    </xf>
    <xf numFmtId="0" fontId="0" fillId="0" borderId="88" xfId="49" applyFont="1" applyFill="1" applyBorder="1" applyAlignment="1">
      <alignment vertical="center" wrapText="1" shrinkToFit="1"/>
    </xf>
    <xf numFmtId="0" fontId="0" fillId="0" borderId="91" xfId="49" applyFont="1" applyFill="1" applyBorder="1" applyAlignment="1">
      <alignment vertical="center" wrapText="1"/>
    </xf>
    <xf numFmtId="0" fontId="0" fillId="0" borderId="94" xfId="49" applyFont="1" applyBorder="1" applyAlignment="1">
      <alignment vertical="center"/>
    </xf>
    <xf numFmtId="0" fontId="0" fillId="0" borderId="91" xfId="49" applyFont="1" applyBorder="1" applyAlignment="1">
      <alignment vertical="top"/>
    </xf>
    <xf numFmtId="0" fontId="0" fillId="0" borderId="94" xfId="49" applyFont="1" applyBorder="1" applyAlignment="1">
      <alignment vertical="top"/>
    </xf>
    <xf numFmtId="0" fontId="0" fillId="0" borderId="87" xfId="49" applyFont="1" applyBorder="1" applyAlignment="1">
      <alignment vertical="top"/>
    </xf>
    <xf numFmtId="0" fontId="0" fillId="32" borderId="96" xfId="49" applyFont="1" applyFill="1" applyBorder="1" applyAlignment="1">
      <alignment horizontal="center" vertical="center" wrapText="1"/>
    </xf>
    <xf numFmtId="0" fontId="0" fillId="0" borderId="229" xfId="49" applyFont="1" applyFill="1" applyBorder="1" applyAlignment="1">
      <alignment vertical="center" wrapText="1" shrinkToFit="1"/>
    </xf>
    <xf numFmtId="0" fontId="0" fillId="0" borderId="94" xfId="49" applyFont="1" applyBorder="1" applyAlignment="1">
      <alignment vertical="top"/>
    </xf>
    <xf numFmtId="0" fontId="0" fillId="0" borderId="93" xfId="49" applyFont="1" applyFill="1" applyBorder="1" applyAlignment="1">
      <alignment vertical="center" wrapText="1" shrinkToFit="1"/>
    </xf>
    <xf numFmtId="0" fontId="0" fillId="0" borderId="91" xfId="49" applyFont="1" applyFill="1" applyBorder="1" applyAlignment="1">
      <alignment vertical="top" wrapText="1"/>
    </xf>
    <xf numFmtId="0" fontId="0" fillId="0" borderId="166" xfId="49" applyFont="1" applyFill="1" applyBorder="1" applyAlignment="1">
      <alignment vertical="center" wrapText="1"/>
    </xf>
    <xf numFmtId="0" fontId="0" fillId="0" borderId="86" xfId="49" applyFont="1" applyFill="1" applyBorder="1" applyAlignment="1">
      <alignment vertical="center" wrapText="1" shrinkToFit="1"/>
    </xf>
    <xf numFmtId="0" fontId="0" fillId="0" borderId="91" xfId="49" applyFont="1" applyBorder="1" applyAlignment="1">
      <alignment vertical="top" wrapText="1"/>
    </xf>
    <xf numFmtId="0" fontId="0" fillId="0" borderId="91" xfId="49" applyFont="1" applyFill="1" applyBorder="1" applyAlignment="1">
      <alignment vertical="center"/>
    </xf>
    <xf numFmtId="0" fontId="0" fillId="0" borderId="92" xfId="49" applyFont="1" applyFill="1" applyBorder="1" applyAlignment="1">
      <alignment vertical="center" wrapText="1" shrinkToFit="1"/>
    </xf>
    <xf numFmtId="0" fontId="0" fillId="0" borderId="87" xfId="49" applyFont="1" applyBorder="1" applyAlignment="1">
      <alignment vertical="top" wrapText="1"/>
    </xf>
    <xf numFmtId="0" fontId="0" fillId="0" borderId="97" xfId="49" applyFont="1" applyFill="1" applyBorder="1" applyAlignment="1">
      <alignment vertical="center" wrapText="1"/>
    </xf>
    <xf numFmtId="0" fontId="0" fillId="0" borderId="99" xfId="49" applyFont="1" applyFill="1" applyBorder="1" applyAlignment="1">
      <alignment vertical="center" wrapText="1"/>
    </xf>
    <xf numFmtId="0" fontId="0" fillId="34" borderId="89" xfId="49" applyFont="1" applyFill="1" applyBorder="1" applyAlignment="1">
      <alignment vertical="center" wrapText="1"/>
    </xf>
    <xf numFmtId="0" fontId="0" fillId="0" borderId="99" xfId="49" applyFont="1" applyBorder="1" applyAlignment="1">
      <alignment vertical="center"/>
    </xf>
    <xf numFmtId="0" fontId="0" fillId="0" borderId="99" xfId="49" applyFont="1" applyFill="1" applyBorder="1" applyAlignment="1">
      <alignment vertical="center"/>
    </xf>
    <xf numFmtId="0" fontId="0" fillId="0" borderId="102" xfId="49" applyFont="1" applyFill="1" applyBorder="1" applyAlignment="1">
      <alignment vertical="center"/>
    </xf>
    <xf numFmtId="0" fontId="0" fillId="34" borderId="229" xfId="49" applyFont="1" applyFill="1" applyBorder="1" applyAlignment="1">
      <alignment vertical="center"/>
    </xf>
    <xf numFmtId="0" fontId="0" fillId="34" borderId="97" xfId="49" applyFont="1" applyFill="1" applyBorder="1" applyAlignment="1">
      <alignment vertical="center"/>
    </xf>
    <xf numFmtId="0" fontId="0" fillId="34" borderId="89" xfId="49" applyFont="1" applyFill="1" applyBorder="1" applyAlignment="1">
      <alignment vertical="center"/>
    </xf>
    <xf numFmtId="0" fontId="0" fillId="34" borderId="99" xfId="49" applyFont="1" applyFill="1" applyBorder="1" applyAlignment="1">
      <alignment vertical="center"/>
    </xf>
    <xf numFmtId="0" fontId="0" fillId="0" borderId="10" xfId="49" applyFont="1" applyFill="1" applyBorder="1" applyAlignment="1">
      <alignment vertical="center" wrapText="1"/>
    </xf>
    <xf numFmtId="0" fontId="0" fillId="0" borderId="70" xfId="49" applyFont="1" applyFill="1" applyBorder="1" applyAlignment="1">
      <alignment vertical="center" wrapText="1"/>
    </xf>
    <xf numFmtId="0" fontId="0" fillId="0" borderId="239" xfId="49" applyFont="1" applyFill="1" applyBorder="1" applyAlignment="1">
      <alignment horizontal="left" vertical="center" shrinkToFit="1"/>
    </xf>
    <xf numFmtId="0" fontId="0" fillId="0" borderId="10" xfId="49" applyFont="1" applyFill="1" applyBorder="1" applyAlignment="1">
      <alignment vertical="center"/>
    </xf>
    <xf numFmtId="0" fontId="0" fillId="0" borderId="10" xfId="49" applyFont="1" applyFill="1" applyBorder="1" applyAlignment="1">
      <alignment horizontal="left" vertical="center" wrapText="1"/>
    </xf>
    <xf numFmtId="0" fontId="0" fillId="0" borderId="10" xfId="49" applyFont="1" applyFill="1" applyBorder="1" applyAlignment="1">
      <alignment vertical="center" wrapText="1" shrinkToFit="1"/>
    </xf>
    <xf numFmtId="0" fontId="0" fillId="33" borderId="10" xfId="49" applyFont="1" applyFill="1" applyBorder="1" applyAlignment="1">
      <alignment vertical="center" wrapText="1"/>
    </xf>
    <xf numFmtId="0" fontId="0" fillId="33" borderId="87" xfId="49" applyFont="1" applyFill="1" applyBorder="1" applyAlignment="1">
      <alignment horizontal="left" vertical="center" wrapText="1"/>
    </xf>
    <xf numFmtId="0" fontId="0" fillId="33" borderId="229" xfId="49" applyFont="1" applyFill="1" applyBorder="1" applyAlignment="1">
      <alignment horizontal="left" vertical="center" shrinkToFit="1"/>
    </xf>
    <xf numFmtId="0" fontId="0" fillId="33" borderId="87" xfId="49" applyFont="1" applyFill="1" applyBorder="1" applyAlignment="1">
      <alignment horizontal="left" vertical="center" wrapText="1"/>
    </xf>
    <xf numFmtId="0" fontId="0" fillId="33" borderId="94" xfId="49" applyFont="1" applyFill="1" applyBorder="1" applyAlignment="1">
      <alignment horizontal="left" vertical="center" wrapText="1"/>
    </xf>
    <xf numFmtId="0" fontId="0" fillId="33" borderId="94" xfId="49" applyFont="1" applyFill="1" applyBorder="1" applyAlignment="1">
      <alignment vertical="center" wrapText="1"/>
    </xf>
    <xf numFmtId="0" fontId="0" fillId="33" borderId="93" xfId="49" applyFont="1" applyFill="1" applyBorder="1" applyAlignment="1">
      <alignment horizontal="left" vertical="center" shrinkToFit="1"/>
    </xf>
    <xf numFmtId="0" fontId="0" fillId="33" borderId="94" xfId="49" applyFont="1" applyFill="1" applyBorder="1" applyAlignment="1">
      <alignment horizontal="left" vertical="center" wrapText="1"/>
    </xf>
    <xf numFmtId="0" fontId="0" fillId="0" borderId="10" xfId="49" applyFont="1" applyBorder="1" applyAlignment="1">
      <alignment vertical="center" wrapText="1" shrinkToFit="1"/>
    </xf>
    <xf numFmtId="0" fontId="0" fillId="0" borderId="239" xfId="49" applyFont="1" applyBorder="1" applyAlignment="1">
      <alignment horizontal="left" vertical="center" shrinkToFit="1"/>
    </xf>
    <xf numFmtId="0" fontId="0" fillId="0" borderId="10" xfId="49" applyFont="1" applyBorder="1" applyAlignment="1">
      <alignment vertical="center" wrapText="1"/>
    </xf>
    <xf numFmtId="0" fontId="0" fillId="0" borderId="10" xfId="49" applyFont="1" applyFill="1" applyBorder="1" applyAlignment="1">
      <alignment vertical="top"/>
    </xf>
    <xf numFmtId="0" fontId="0" fillId="0" borderId="70" xfId="49" applyFont="1" applyFill="1" applyBorder="1" applyAlignment="1">
      <alignment vertical="center" wrapText="1" shrinkToFit="1"/>
    </xf>
    <xf numFmtId="0" fontId="0" fillId="0" borderId="239" xfId="49" applyFont="1" applyFill="1" applyBorder="1" applyAlignment="1">
      <alignment vertical="center" wrapText="1" shrinkToFit="1"/>
    </xf>
    <xf numFmtId="0" fontId="0" fillId="0" borderId="87" xfId="49" applyFont="1" applyFill="1" applyBorder="1" applyAlignment="1">
      <alignment horizontal="left" vertical="top" wrapText="1" shrinkToFit="1"/>
    </xf>
    <xf numFmtId="0" fontId="0" fillId="0" borderId="91" xfId="49" applyFont="1" applyFill="1" applyBorder="1" applyAlignment="1">
      <alignment horizontal="left" vertical="top" wrapText="1" shrinkToFit="1"/>
    </xf>
    <xf numFmtId="0" fontId="0" fillId="0" borderId="99" xfId="49" applyFont="1" applyFill="1" applyBorder="1" applyAlignment="1">
      <alignment vertical="center" wrapText="1"/>
    </xf>
    <xf numFmtId="0" fontId="0" fillId="0" borderId="91" xfId="49" applyFont="1" applyBorder="1" applyAlignment="1">
      <alignment horizontal="left" vertical="top" wrapText="1" shrinkToFit="1"/>
    </xf>
    <xf numFmtId="0" fontId="0" fillId="0" borderId="94" xfId="49" applyFont="1" applyBorder="1" applyAlignment="1">
      <alignment horizontal="left" vertical="top" wrapText="1" shrinkToFit="1"/>
    </xf>
    <xf numFmtId="0" fontId="0" fillId="0" borderId="94" xfId="49" applyFont="1" applyBorder="1" applyAlignment="1">
      <alignment vertical="center" shrinkToFit="1"/>
    </xf>
    <xf numFmtId="0" fontId="0" fillId="0" borderId="94" xfId="49" applyFont="1" applyBorder="1" applyAlignment="1">
      <alignment vertical="top" wrapText="1"/>
    </xf>
    <xf numFmtId="0" fontId="0" fillId="32" borderId="240" xfId="49" applyFont="1" applyFill="1" applyBorder="1" applyAlignment="1">
      <alignment horizontal="center" vertical="center" wrapText="1"/>
    </xf>
    <xf numFmtId="0" fontId="0" fillId="0" borderId="0" xfId="49" applyFont="1" applyAlignment="1">
      <alignment vertical="center" wrapText="1"/>
    </xf>
    <xf numFmtId="0" fontId="0" fillId="0" borderId="0" xfId="49" applyFont="1" applyAlignment="1">
      <alignment horizontal="center" vertical="center"/>
    </xf>
    <xf numFmtId="0" fontId="0" fillId="0" borderId="0" xfId="49" applyFont="1" applyAlignment="1">
      <alignment vertical="center" shrinkToFit="1"/>
    </xf>
    <xf numFmtId="0" fontId="71" fillId="0" borderId="0" xfId="43" applyFont="1" applyAlignment="1">
      <alignment horizontal="center" vertical="center"/>
    </xf>
    <xf numFmtId="0" fontId="72" fillId="0" borderId="0" xfId="43" applyFont="1">
      <alignment vertical="center"/>
    </xf>
    <xf numFmtId="0" fontId="73" fillId="26" borderId="10" xfId="43" applyFont="1" applyFill="1" applyBorder="1" applyAlignment="1">
      <alignment horizontal="center" vertical="center" wrapText="1"/>
    </xf>
    <xf numFmtId="0" fontId="73" fillId="26" borderId="70" xfId="43" applyFont="1" applyFill="1" applyBorder="1" applyAlignment="1">
      <alignment horizontal="center" vertical="center" wrapText="1"/>
    </xf>
    <xf numFmtId="0" fontId="73" fillId="26" borderId="71" xfId="43" applyFont="1" applyFill="1" applyBorder="1" applyAlignment="1">
      <alignment horizontal="center" vertical="center" wrapText="1"/>
    </xf>
    <xf numFmtId="0" fontId="72" fillId="26" borderId="71" xfId="43" applyFont="1" applyFill="1" applyBorder="1" applyAlignment="1">
      <alignment horizontal="center" vertical="center" wrapText="1"/>
    </xf>
    <xf numFmtId="0" fontId="73" fillId="0" borderId="13" xfId="43" applyFont="1" applyFill="1" applyBorder="1" applyAlignment="1">
      <alignment vertical="top" wrapText="1"/>
    </xf>
    <xf numFmtId="0" fontId="74" fillId="0" borderId="12" xfId="43" applyFont="1" applyFill="1" applyBorder="1" applyAlignment="1">
      <alignment vertical="center" wrapText="1"/>
    </xf>
    <xf numFmtId="0" fontId="74" fillId="0" borderId="234" xfId="43" applyFont="1" applyFill="1" applyBorder="1" applyAlignment="1">
      <alignment horizontal="center" vertical="center" wrapText="1"/>
    </xf>
    <xf numFmtId="0" fontId="74" fillId="0" borderId="21" xfId="43" applyFont="1" applyFill="1" applyBorder="1" applyAlignment="1">
      <alignment horizontal="left" vertical="center" shrinkToFit="1"/>
    </xf>
    <xf numFmtId="0" fontId="74" fillId="0" borderId="12" xfId="43" applyFont="1" applyFill="1" applyBorder="1" applyAlignment="1">
      <alignment horizontal="left" vertical="center" wrapText="1"/>
    </xf>
    <xf numFmtId="0" fontId="75" fillId="0" borderId="0" xfId="43" applyFont="1">
      <alignment vertical="center"/>
    </xf>
    <xf numFmtId="0" fontId="74" fillId="0" borderId="10" xfId="43" applyFont="1" applyFill="1" applyBorder="1" applyAlignment="1">
      <alignment vertical="center" wrapText="1"/>
    </xf>
    <xf numFmtId="0" fontId="22" fillId="0" borderId="12" xfId="43" applyFont="1" applyFill="1" applyBorder="1" applyAlignment="1">
      <alignment vertical="top" wrapText="1"/>
    </xf>
    <xf numFmtId="0" fontId="13" fillId="0" borderId="90" xfId="43" applyFont="1" applyFill="1" applyBorder="1" applyAlignment="1">
      <alignment vertical="center" wrapText="1"/>
    </xf>
    <xf numFmtId="0" fontId="13" fillId="0" borderId="234" xfId="43" applyFont="1" applyFill="1" applyBorder="1" applyAlignment="1">
      <alignment horizontal="center" vertical="center" wrapText="1"/>
    </xf>
    <xf numFmtId="0" fontId="13" fillId="0" borderId="21" xfId="43" applyFont="1" applyFill="1" applyBorder="1" applyAlignment="1">
      <alignment horizontal="left" vertical="center" wrapText="1" shrinkToFit="1"/>
    </xf>
    <xf numFmtId="0" fontId="10" fillId="0" borderId="12" xfId="43" applyFont="1" applyFill="1" applyBorder="1" applyAlignment="1">
      <alignment vertical="center" wrapText="1"/>
    </xf>
    <xf numFmtId="0" fontId="10" fillId="0" borderId="0" xfId="43" applyFont="1">
      <alignment vertical="center"/>
    </xf>
    <xf numFmtId="0" fontId="13" fillId="0" borderId="95" xfId="43" applyFont="1" applyFill="1" applyBorder="1" applyAlignment="1">
      <alignment vertical="top" wrapText="1"/>
    </xf>
    <xf numFmtId="0" fontId="13" fillId="0" borderId="91" xfId="43" applyFont="1" applyFill="1" applyBorder="1" applyAlignment="1">
      <alignment vertical="center" wrapText="1"/>
    </xf>
    <xf numFmtId="0" fontId="13" fillId="0" borderId="98" xfId="43" applyFont="1" applyFill="1" applyBorder="1" applyAlignment="1">
      <alignment horizontal="center" vertical="center" wrapText="1"/>
    </xf>
    <xf numFmtId="0" fontId="13" fillId="0" borderId="99" xfId="43" applyFont="1" applyFill="1" applyBorder="1" applyAlignment="1">
      <alignment horizontal="left" vertical="center" wrapText="1" shrinkToFit="1"/>
    </xf>
    <xf numFmtId="0" fontId="10" fillId="0" borderId="91" xfId="43" applyFont="1" applyFill="1" applyBorder="1" applyAlignment="1">
      <alignment vertical="center" wrapText="1"/>
    </xf>
    <xf numFmtId="0" fontId="13" fillId="0" borderId="24" xfId="43" applyFont="1" applyFill="1" applyBorder="1" applyAlignment="1">
      <alignment vertical="top" wrapText="1"/>
    </xf>
    <xf numFmtId="0" fontId="13" fillId="0" borderId="95" xfId="43" applyFont="1" applyFill="1" applyBorder="1" applyAlignment="1">
      <alignment vertical="center" wrapText="1"/>
    </xf>
    <xf numFmtId="0" fontId="13" fillId="0" borderId="230" xfId="43" applyFont="1" applyFill="1" applyBorder="1" applyAlignment="1">
      <alignment horizontal="center" vertical="center" wrapText="1"/>
    </xf>
    <xf numFmtId="0" fontId="13" fillId="0" borderId="231" xfId="43" applyFont="1" applyFill="1" applyBorder="1" applyAlignment="1">
      <alignment horizontal="left" vertical="center" wrapText="1" shrinkToFit="1"/>
    </xf>
    <xf numFmtId="0" fontId="10" fillId="0" borderId="95" xfId="43" applyFont="1" applyFill="1" applyBorder="1" applyAlignment="1">
      <alignment vertical="center" wrapText="1"/>
    </xf>
    <xf numFmtId="0" fontId="22" fillId="0" borderId="12" xfId="43" applyFont="1" applyFill="1" applyBorder="1" applyAlignment="1">
      <alignment horizontal="left" vertical="top" wrapText="1"/>
    </xf>
    <xf numFmtId="0" fontId="13" fillId="0" borderId="87" xfId="43" applyFont="1" applyFill="1" applyBorder="1" applyAlignment="1">
      <alignment vertical="center" wrapText="1"/>
    </xf>
    <xf numFmtId="0" fontId="13" fillId="0" borderId="96" xfId="43" applyFont="1" applyFill="1" applyBorder="1" applyAlignment="1">
      <alignment horizontal="center" vertical="center" wrapText="1"/>
    </xf>
    <xf numFmtId="0" fontId="13" fillId="0" borderId="97" xfId="43" applyFont="1" applyFill="1" applyBorder="1" applyAlignment="1">
      <alignment horizontal="left" vertical="center" wrapText="1" shrinkToFit="1"/>
    </xf>
    <xf numFmtId="0" fontId="10" fillId="0" borderId="87" xfId="43" applyFont="1" applyFill="1" applyBorder="1" applyAlignment="1">
      <alignment vertical="center" wrapText="1"/>
    </xf>
    <xf numFmtId="0" fontId="22" fillId="0" borderId="24" xfId="43" applyFont="1" applyFill="1" applyBorder="1" applyAlignment="1">
      <alignment horizontal="left" vertical="top" wrapText="1"/>
    </xf>
    <xf numFmtId="0" fontId="13" fillId="0" borderId="90" xfId="43" applyFont="1" applyFill="1" applyBorder="1" applyAlignment="1">
      <alignment vertical="center" wrapText="1" shrinkToFit="1"/>
    </xf>
    <xf numFmtId="0" fontId="13" fillId="0" borderId="103" xfId="43" applyFont="1" applyFill="1" applyBorder="1" applyAlignment="1">
      <alignment horizontal="center" vertical="center" wrapText="1"/>
    </xf>
    <xf numFmtId="0" fontId="13" fillId="0" borderId="23" xfId="43" applyFont="1" applyFill="1" applyBorder="1" applyAlignment="1">
      <alignment horizontal="left" vertical="center" shrinkToFit="1"/>
    </xf>
    <xf numFmtId="0" fontId="9" fillId="0" borderId="0" xfId="43" applyFont="1">
      <alignment vertical="center"/>
    </xf>
    <xf numFmtId="0" fontId="73" fillId="0" borderId="12" xfId="43" applyFont="1" applyFill="1" applyBorder="1" applyAlignment="1">
      <alignment vertical="top" wrapText="1"/>
    </xf>
    <xf numFmtId="0" fontId="74" fillId="0" borderId="87" xfId="43" applyFont="1" applyFill="1" applyBorder="1" applyAlignment="1">
      <alignment vertical="center" wrapText="1"/>
    </xf>
    <xf numFmtId="0" fontId="74" fillId="0" borderId="96" xfId="43" applyFont="1" applyFill="1" applyBorder="1" applyAlignment="1">
      <alignment horizontal="center" vertical="center" wrapText="1"/>
    </xf>
    <xf numFmtId="0" fontId="74" fillId="0" borderId="97" xfId="43" applyFont="1" applyFill="1" applyBorder="1" applyAlignment="1">
      <alignment horizontal="left" vertical="center" shrinkToFit="1"/>
    </xf>
    <xf numFmtId="0" fontId="74" fillId="0" borderId="87" xfId="43" applyFont="1" applyFill="1" applyBorder="1" applyAlignment="1">
      <alignment horizontal="left" vertical="center" wrapText="1"/>
    </xf>
    <xf numFmtId="0" fontId="73" fillId="0" borderId="95" xfId="43" applyFont="1" applyFill="1" applyBorder="1" applyAlignment="1">
      <alignment vertical="top" wrapText="1"/>
    </xf>
    <xf numFmtId="0" fontId="74" fillId="0" borderId="91" xfId="43" applyFont="1" applyFill="1" applyBorder="1" applyAlignment="1">
      <alignment vertical="center" wrapText="1"/>
    </xf>
    <xf numFmtId="0" fontId="74" fillId="0" borderId="98" xfId="43" applyFont="1" applyFill="1" applyBorder="1" applyAlignment="1">
      <alignment horizontal="center" vertical="center" wrapText="1"/>
    </xf>
    <xf numFmtId="0" fontId="74" fillId="0" borderId="99" xfId="43" applyFont="1" applyFill="1" applyBorder="1" applyAlignment="1">
      <alignment horizontal="left" vertical="center" shrinkToFit="1"/>
    </xf>
    <xf numFmtId="0" fontId="74" fillId="0" borderId="91" xfId="43" applyFont="1" applyFill="1" applyBorder="1" applyAlignment="1">
      <alignment horizontal="left" vertical="center" wrapText="1"/>
    </xf>
    <xf numFmtId="0" fontId="13" fillId="0" borderId="95" xfId="43" applyFont="1" applyBorder="1" applyAlignment="1">
      <alignment vertical="top" wrapText="1"/>
    </xf>
    <xf numFmtId="0" fontId="74" fillId="0" borderId="100" xfId="43" applyFont="1" applyFill="1" applyBorder="1" applyAlignment="1">
      <alignment horizontal="left" vertical="center" wrapText="1"/>
    </xf>
    <xf numFmtId="0" fontId="74" fillId="0" borderId="89" xfId="43" applyFont="1" applyFill="1" applyBorder="1" applyAlignment="1">
      <alignment horizontal="left" vertical="center" shrinkToFit="1"/>
    </xf>
    <xf numFmtId="0" fontId="13" fillId="0" borderId="24" xfId="43" applyFont="1" applyBorder="1" applyAlignment="1">
      <alignment vertical="top" wrapText="1"/>
    </xf>
    <xf numFmtId="0" fontId="74" fillId="0" borderId="94" xfId="43" applyFont="1" applyFill="1" applyBorder="1" applyAlignment="1">
      <alignment vertical="center" wrapText="1"/>
    </xf>
    <xf numFmtId="0" fontId="74" fillId="0" borderId="241" xfId="43" applyFont="1" applyFill="1" applyBorder="1" applyAlignment="1">
      <alignment horizontal="center" vertical="center" wrapText="1"/>
    </xf>
    <xf numFmtId="0" fontId="74" fillId="0" borderId="93" xfId="43" applyFont="1" applyFill="1" applyBorder="1" applyAlignment="1">
      <alignment horizontal="left" vertical="center" shrinkToFit="1"/>
    </xf>
    <xf numFmtId="0" fontId="74" fillId="0" borderId="94" xfId="43" applyFont="1" applyFill="1" applyBorder="1" applyAlignment="1">
      <alignment horizontal="left" vertical="center" wrapText="1"/>
    </xf>
    <xf numFmtId="0" fontId="22" fillId="0" borderId="12" xfId="43" applyFont="1" applyBorder="1" applyAlignment="1">
      <alignment vertical="top" wrapText="1"/>
    </xf>
    <xf numFmtId="0" fontId="74" fillId="0" borderId="95" xfId="43" applyFont="1" applyFill="1" applyBorder="1" applyAlignment="1">
      <alignment vertical="center" wrapText="1"/>
    </xf>
    <xf numFmtId="0" fontId="74" fillId="0" borderId="23" xfId="43" applyFont="1" applyFill="1" applyBorder="1" applyAlignment="1">
      <alignment horizontal="left" vertical="center" wrapText="1" shrinkToFit="1"/>
    </xf>
    <xf numFmtId="0" fontId="74" fillId="0" borderId="95" xfId="43" applyFont="1" applyFill="1" applyBorder="1" applyAlignment="1">
      <alignment horizontal="left" vertical="center" wrapText="1"/>
    </xf>
    <xf numFmtId="0" fontId="10" fillId="0" borderId="95" xfId="43" applyFont="1" applyBorder="1" applyAlignment="1">
      <alignment vertical="top" wrapText="1"/>
    </xf>
    <xf numFmtId="0" fontId="74" fillId="0" borderId="99" xfId="43" applyFont="1" applyFill="1" applyBorder="1" applyAlignment="1">
      <alignment horizontal="left" vertical="center" wrapText="1" shrinkToFit="1"/>
    </xf>
    <xf numFmtId="0" fontId="10" fillId="0" borderId="24" xfId="43" applyFont="1" applyBorder="1" applyAlignment="1">
      <alignment vertical="top" wrapText="1"/>
    </xf>
    <xf numFmtId="0" fontId="74" fillId="0" borderId="24" xfId="43" applyFont="1" applyFill="1" applyBorder="1" applyAlignment="1">
      <alignment vertical="center" wrapText="1"/>
    </xf>
    <xf numFmtId="0" fontId="74" fillId="0" borderId="20" xfId="43" applyFont="1" applyFill="1" applyBorder="1" applyAlignment="1">
      <alignment horizontal="left" vertical="center" wrapText="1" shrinkToFit="1"/>
    </xf>
    <xf numFmtId="0" fontId="74" fillId="0" borderId="24" xfId="43" applyFont="1" applyFill="1" applyBorder="1" applyAlignment="1">
      <alignment horizontal="left" vertical="center" wrapText="1"/>
    </xf>
    <xf numFmtId="0" fontId="73" fillId="0" borderId="10" xfId="43" applyFont="1" applyFill="1" applyBorder="1" applyAlignment="1">
      <alignment horizontal="left" vertical="top" wrapText="1" shrinkToFit="1"/>
    </xf>
    <xf numFmtId="0" fontId="13" fillId="0" borderId="10" xfId="43" applyFont="1" applyBorder="1" applyAlignment="1">
      <alignment vertical="center" wrapText="1" shrinkToFit="1"/>
    </xf>
    <xf numFmtId="0" fontId="74" fillId="0" borderId="235" xfId="43" applyFont="1" applyFill="1" applyBorder="1" applyAlignment="1">
      <alignment horizontal="center" vertical="center" wrapText="1"/>
    </xf>
    <xf numFmtId="0" fontId="74" fillId="0" borderId="71" xfId="43" applyFont="1" applyFill="1" applyBorder="1" applyAlignment="1">
      <alignment horizontal="left" vertical="center" shrinkToFit="1"/>
    </xf>
    <xf numFmtId="0" fontId="75" fillId="0" borderId="10" xfId="43" applyFont="1" applyFill="1" applyBorder="1" applyAlignment="1">
      <alignment vertical="center" wrapText="1"/>
    </xf>
    <xf numFmtId="176" fontId="73" fillId="0" borderId="12" xfId="43" applyNumberFormat="1" applyFont="1" applyFill="1" applyBorder="1" applyAlignment="1">
      <alignment horizontal="left" vertical="top" wrapText="1"/>
    </xf>
    <xf numFmtId="0" fontId="75" fillId="0" borderId="86" xfId="43" applyFont="1" applyBorder="1">
      <alignment vertical="center"/>
    </xf>
    <xf numFmtId="0" fontId="75" fillId="0" borderId="121" xfId="43" applyFont="1" applyBorder="1">
      <alignment vertical="center"/>
    </xf>
    <xf numFmtId="176" fontId="73" fillId="0" borderId="95" xfId="43" applyNumberFormat="1" applyFont="1" applyFill="1" applyBorder="1" applyAlignment="1">
      <alignment horizontal="left" vertical="top" wrapText="1"/>
    </xf>
    <xf numFmtId="0" fontId="74" fillId="0" borderId="103" xfId="43" applyFont="1" applyFill="1" applyBorder="1" applyAlignment="1">
      <alignment horizontal="center" vertical="center" wrapText="1"/>
    </xf>
    <xf numFmtId="0" fontId="74" fillId="0" borderId="23" xfId="43" applyFont="1" applyFill="1" applyBorder="1" applyAlignment="1">
      <alignment horizontal="left" vertical="center" shrinkToFit="1"/>
    </xf>
    <xf numFmtId="0" fontId="9" fillId="0" borderId="24" xfId="43" applyBorder="1" applyAlignment="1">
      <alignment horizontal="left" vertical="top" wrapText="1"/>
    </xf>
    <xf numFmtId="0" fontId="74" fillId="0" borderId="101" xfId="43" applyFont="1" applyFill="1" applyBorder="1" applyAlignment="1">
      <alignment horizontal="center" vertical="center" wrapText="1"/>
    </xf>
    <xf numFmtId="0" fontId="74" fillId="0" borderId="102" xfId="43" applyFont="1" applyFill="1" applyBorder="1" applyAlignment="1">
      <alignment horizontal="left" vertical="center" shrinkToFit="1"/>
    </xf>
    <xf numFmtId="0" fontId="74" fillId="0" borderId="90" xfId="43" applyFont="1" applyFill="1" applyBorder="1" applyAlignment="1">
      <alignment vertical="center" wrapText="1"/>
    </xf>
    <xf numFmtId="0" fontId="74" fillId="0" borderId="90" xfId="43" applyFont="1" applyFill="1" applyBorder="1" applyAlignment="1">
      <alignment horizontal="left" vertical="center" wrapText="1"/>
    </xf>
    <xf numFmtId="0" fontId="9" fillId="0" borderId="95" xfId="43" applyFill="1" applyBorder="1" applyAlignment="1">
      <alignment vertical="top" wrapText="1"/>
    </xf>
    <xf numFmtId="0" fontId="9" fillId="0" borderId="24" xfId="43" applyFill="1" applyBorder="1" applyAlignment="1">
      <alignment vertical="top" wrapText="1"/>
    </xf>
    <xf numFmtId="176" fontId="73" fillId="0" borderId="24" xfId="43" applyNumberFormat="1" applyFont="1" applyFill="1" applyBorder="1" applyAlignment="1">
      <alignment horizontal="left" vertical="top" wrapText="1"/>
    </xf>
    <xf numFmtId="0" fontId="74" fillId="0" borderId="19" xfId="43" applyFont="1" applyFill="1" applyBorder="1">
      <alignment vertical="center"/>
    </xf>
    <xf numFmtId="0" fontId="13" fillId="0" borderId="95" xfId="43" applyFont="1" applyBorder="1" applyAlignment="1">
      <alignment horizontal="left" vertical="top" wrapText="1"/>
    </xf>
    <xf numFmtId="0" fontId="22" fillId="0" borderId="12" xfId="43" applyFont="1" applyBorder="1" applyAlignment="1">
      <alignment horizontal="left" vertical="top" wrapText="1"/>
    </xf>
    <xf numFmtId="0" fontId="22" fillId="0" borderId="95" xfId="43" applyFont="1" applyBorder="1" applyAlignment="1">
      <alignment horizontal="left" vertical="top" wrapText="1"/>
    </xf>
    <xf numFmtId="0" fontId="22" fillId="0" borderId="24" xfId="43" applyFont="1" applyBorder="1" applyAlignment="1">
      <alignment horizontal="left" vertical="top" wrapText="1"/>
    </xf>
    <xf numFmtId="0" fontId="74" fillId="0" borderId="231" xfId="43" applyFont="1" applyFill="1" applyBorder="1" applyAlignment="1">
      <alignment horizontal="left" vertical="center" shrinkToFit="1"/>
    </xf>
    <xf numFmtId="0" fontId="76" fillId="0" borderId="91" xfId="43" applyFont="1" applyFill="1" applyBorder="1" applyAlignment="1">
      <alignment horizontal="left" vertical="center" wrapText="1"/>
    </xf>
    <xf numFmtId="0" fontId="74" fillId="0" borderId="100" xfId="43" applyFont="1" applyFill="1" applyBorder="1" applyAlignment="1">
      <alignment vertical="center" wrapText="1"/>
    </xf>
    <xf numFmtId="0" fontId="74" fillId="0" borderId="232" xfId="43" applyFont="1" applyFill="1" applyBorder="1" applyAlignment="1">
      <alignment horizontal="center" vertical="center" wrapText="1"/>
    </xf>
    <xf numFmtId="0" fontId="74" fillId="0" borderId="233" xfId="43" applyFont="1" applyFill="1" applyBorder="1" applyAlignment="1">
      <alignment horizontal="left" vertical="center" shrinkToFit="1"/>
    </xf>
    <xf numFmtId="0" fontId="9" fillId="0" borderId="24" xfId="43" applyBorder="1" applyAlignment="1">
      <alignment vertical="top" wrapText="1"/>
    </xf>
    <xf numFmtId="0" fontId="22" fillId="0" borderId="95" xfId="43" applyFont="1" applyFill="1" applyBorder="1" applyAlignment="1">
      <alignment vertical="top" wrapText="1"/>
    </xf>
    <xf numFmtId="0" fontId="74" fillId="0" borderId="86" xfId="43" applyFont="1" applyFill="1" applyBorder="1" applyAlignment="1">
      <alignment vertical="center" wrapText="1"/>
    </xf>
    <xf numFmtId="0" fontId="75" fillId="0" borderId="121" xfId="43" applyFont="1" applyFill="1" applyBorder="1">
      <alignment vertical="center"/>
    </xf>
    <xf numFmtId="0" fontId="22" fillId="0" borderId="24" xfId="43" applyFont="1" applyFill="1" applyBorder="1" applyAlignment="1">
      <alignment vertical="top" wrapText="1"/>
    </xf>
    <xf numFmtId="0" fontId="9" fillId="0" borderId="24" xfId="43" applyFill="1" applyBorder="1" applyAlignment="1">
      <alignment horizontal="left" vertical="top" wrapText="1"/>
    </xf>
    <xf numFmtId="0" fontId="75" fillId="0" borderId="0" xfId="43" applyFont="1" applyFill="1">
      <alignment vertical="center"/>
    </xf>
    <xf numFmtId="0" fontId="13" fillId="32" borderId="87" xfId="43" applyFont="1" applyFill="1" applyBorder="1" applyAlignment="1">
      <alignment vertical="center" wrapText="1"/>
    </xf>
    <xf numFmtId="0" fontId="74" fillId="33" borderId="96" xfId="43" applyFont="1" applyFill="1" applyBorder="1" applyAlignment="1">
      <alignment horizontal="center" vertical="center"/>
    </xf>
    <xf numFmtId="0" fontId="74" fillId="33" borderId="121" xfId="43" applyFont="1" applyFill="1" applyBorder="1" applyAlignment="1">
      <alignment horizontal="left" vertical="center" shrinkToFit="1"/>
    </xf>
    <xf numFmtId="0" fontId="10" fillId="0" borderId="12" xfId="43" applyFont="1" applyBorder="1" applyAlignment="1">
      <alignment horizontal="left" vertical="top" wrapText="1"/>
    </xf>
    <xf numFmtId="0" fontId="9" fillId="0" borderId="95" xfId="43" applyBorder="1" applyAlignment="1">
      <alignment horizontal="left" vertical="top" wrapText="1"/>
    </xf>
    <xf numFmtId="0" fontId="22" fillId="0" borderId="95" xfId="43" applyFont="1" applyBorder="1" applyAlignment="1">
      <alignment vertical="top" wrapText="1"/>
    </xf>
    <xf numFmtId="0" fontId="74" fillId="35" borderId="98" xfId="43" applyFont="1" applyFill="1" applyBorder="1" applyAlignment="1">
      <alignment horizontal="center" vertical="center" wrapText="1"/>
    </xf>
    <xf numFmtId="0" fontId="74" fillId="35" borderId="233" xfId="43" applyFont="1" applyFill="1" applyBorder="1" applyAlignment="1">
      <alignment horizontal="left" vertical="center" shrinkToFit="1"/>
    </xf>
    <xf numFmtId="0" fontId="74" fillId="35" borderId="100" xfId="43" applyFont="1" applyFill="1" applyBorder="1" applyAlignment="1">
      <alignment horizontal="left" vertical="center" wrapText="1"/>
    </xf>
    <xf numFmtId="0" fontId="9" fillId="0" borderId="95" xfId="43" applyBorder="1" applyAlignment="1">
      <alignment vertical="top" wrapText="1"/>
    </xf>
    <xf numFmtId="0" fontId="13" fillId="0" borderId="100" xfId="43" applyFont="1" applyFill="1" applyBorder="1" applyAlignment="1">
      <alignment vertical="center" wrapText="1"/>
    </xf>
    <xf numFmtId="0" fontId="13" fillId="32" borderId="232" xfId="43" applyFont="1" applyFill="1" applyBorder="1" applyAlignment="1">
      <alignment horizontal="center" vertical="center" wrapText="1"/>
    </xf>
    <xf numFmtId="0" fontId="13" fillId="32" borderId="233" xfId="43" applyFont="1" applyFill="1" applyBorder="1" applyAlignment="1">
      <alignment horizontal="left" vertical="center" wrapText="1" shrinkToFit="1"/>
    </xf>
    <xf numFmtId="0" fontId="13" fillId="32" borderId="100" xfId="43" applyFont="1" applyFill="1" applyBorder="1" applyAlignment="1">
      <alignment vertical="center" wrapText="1"/>
    </xf>
    <xf numFmtId="0" fontId="13" fillId="0" borderId="232" xfId="43" applyFont="1" applyFill="1" applyBorder="1" applyAlignment="1">
      <alignment horizontal="center" vertical="center" wrapText="1"/>
    </xf>
    <xf numFmtId="0" fontId="13" fillId="0" borderId="233" xfId="43" applyFont="1" applyFill="1" applyBorder="1" applyAlignment="1">
      <alignment horizontal="left" vertical="center" wrapText="1" shrinkToFit="1"/>
    </xf>
    <xf numFmtId="0" fontId="13" fillId="36" borderId="234" xfId="43" applyFont="1" applyFill="1" applyBorder="1" applyAlignment="1">
      <alignment horizontal="center" vertical="center" wrapText="1"/>
    </xf>
    <xf numFmtId="0" fontId="13" fillId="36" borderId="21" xfId="43" applyFont="1" applyFill="1" applyBorder="1" applyAlignment="1">
      <alignment horizontal="left" vertical="center" wrapText="1" shrinkToFit="1"/>
    </xf>
    <xf numFmtId="0" fontId="13" fillId="36" borderId="12" xfId="43" applyFont="1" applyFill="1" applyBorder="1" applyAlignment="1">
      <alignment vertical="center" wrapText="1"/>
    </xf>
    <xf numFmtId="0" fontId="13" fillId="36" borderId="98" xfId="43" applyFont="1" applyFill="1" applyBorder="1" applyAlignment="1">
      <alignment horizontal="center" vertical="center" wrapText="1"/>
    </xf>
    <xf numFmtId="0" fontId="13" fillId="36" borderId="99" xfId="43" applyFont="1" applyFill="1" applyBorder="1" applyAlignment="1">
      <alignment horizontal="left" vertical="center" wrapText="1" shrinkToFit="1"/>
    </xf>
    <xf numFmtId="0" fontId="13" fillId="36" borderId="91" xfId="43" applyFont="1" applyFill="1" applyBorder="1" applyAlignment="1">
      <alignment vertical="center" wrapText="1"/>
    </xf>
    <xf numFmtId="0" fontId="13" fillId="32" borderId="98" xfId="43" applyFont="1" applyFill="1" applyBorder="1" applyAlignment="1">
      <alignment horizontal="center" vertical="center" wrapText="1"/>
    </xf>
    <xf numFmtId="0" fontId="13" fillId="32" borderId="99" xfId="43" applyFont="1" applyFill="1" applyBorder="1" applyAlignment="1">
      <alignment horizontal="left" vertical="center" wrapText="1" shrinkToFit="1"/>
    </xf>
    <xf numFmtId="0" fontId="13" fillId="32" borderId="91" xfId="43" applyFont="1" applyFill="1" applyBorder="1" applyAlignment="1">
      <alignment vertical="center" wrapText="1"/>
    </xf>
    <xf numFmtId="0" fontId="13" fillId="36" borderId="103" xfId="43" applyFont="1" applyFill="1" applyBorder="1" applyAlignment="1">
      <alignment horizontal="center" vertical="center" wrapText="1"/>
    </xf>
    <xf numFmtId="0" fontId="13" fillId="36" borderId="23" xfId="43" applyFont="1" applyFill="1" applyBorder="1" applyAlignment="1">
      <alignment horizontal="left" vertical="center" wrapText="1" shrinkToFit="1"/>
    </xf>
    <xf numFmtId="0" fontId="13" fillId="36" borderId="95" xfId="43" applyFont="1" applyFill="1" applyBorder="1" applyAlignment="1">
      <alignment vertical="center" wrapText="1"/>
    </xf>
    <xf numFmtId="0" fontId="74" fillId="0" borderId="230" xfId="43" applyFont="1" applyFill="1" applyBorder="1" applyAlignment="1">
      <alignment horizontal="center" vertical="center" wrapText="1"/>
    </xf>
    <xf numFmtId="0" fontId="74" fillId="0" borderId="91" xfId="43" applyFont="1" applyFill="1" applyBorder="1" applyAlignment="1">
      <alignment vertical="center" wrapText="1" shrinkToFit="1"/>
    </xf>
    <xf numFmtId="0" fontId="10" fillId="0" borderId="95" xfId="43" applyFont="1" applyBorder="1" applyAlignment="1">
      <alignment vertical="top" wrapText="1"/>
    </xf>
    <xf numFmtId="0" fontId="73" fillId="0" borderId="12" xfId="43" applyFont="1" applyFill="1" applyBorder="1" applyAlignment="1">
      <alignment vertical="top" shrinkToFit="1"/>
    </xf>
    <xf numFmtId="0" fontId="74" fillId="0" borderId="12" xfId="43" applyFont="1" applyFill="1" applyBorder="1" applyAlignment="1">
      <alignment vertical="center" wrapText="1" shrinkToFit="1"/>
    </xf>
    <xf numFmtId="0" fontId="74" fillId="0" borderId="71" xfId="43" applyFont="1" applyFill="1" applyBorder="1" applyAlignment="1">
      <alignment horizontal="left" vertical="center" wrapText="1" shrinkToFit="1"/>
    </xf>
    <xf numFmtId="0" fontId="75" fillId="0" borderId="12" xfId="43" applyFont="1" applyFill="1" applyBorder="1" applyAlignment="1">
      <alignment vertical="center" wrapText="1"/>
    </xf>
    <xf numFmtId="0" fontId="73" fillId="0" borderId="10" xfId="43" applyFont="1" applyFill="1" applyBorder="1" applyAlignment="1">
      <alignment vertical="top" shrinkToFit="1"/>
    </xf>
    <xf numFmtId="0" fontId="73" fillId="0" borderId="12" xfId="43" applyFont="1" applyFill="1" applyBorder="1" applyAlignment="1">
      <alignment vertical="top" wrapText="1" shrinkToFit="1"/>
    </xf>
    <xf numFmtId="0" fontId="13" fillId="0" borderId="88" xfId="43" applyFont="1" applyBorder="1" applyAlignment="1">
      <alignment vertical="center" wrapText="1" shrinkToFit="1"/>
    </xf>
    <xf numFmtId="0" fontId="13" fillId="35" borderId="98" xfId="43" applyFont="1" applyFill="1" applyBorder="1" applyAlignment="1">
      <alignment horizontal="center" vertical="center" wrapText="1"/>
    </xf>
    <xf numFmtId="0" fontId="13" fillId="35" borderId="99" xfId="43" applyFont="1" applyFill="1" applyBorder="1" applyAlignment="1">
      <alignment horizontal="left" vertical="center" shrinkToFit="1"/>
    </xf>
    <xf numFmtId="0" fontId="75" fillId="35" borderId="12" xfId="43" applyFont="1" applyFill="1" applyBorder="1" applyAlignment="1">
      <alignment vertical="center" wrapText="1"/>
    </xf>
    <xf numFmtId="0" fontId="9" fillId="0" borderId="95" xfId="43" applyBorder="1" applyAlignment="1">
      <alignment vertical="top" wrapText="1" shrinkToFit="1"/>
    </xf>
    <xf numFmtId="0" fontId="13" fillId="0" borderId="91" xfId="43" applyFont="1" applyBorder="1" applyAlignment="1">
      <alignment vertical="center" wrapText="1" shrinkToFit="1"/>
    </xf>
    <xf numFmtId="0" fontId="13" fillId="0" borderId="98" xfId="43" applyFont="1" applyBorder="1" applyAlignment="1">
      <alignment horizontal="center" vertical="center" wrapText="1"/>
    </xf>
    <xf numFmtId="0" fontId="13" fillId="0" borderId="99" xfId="43" applyFont="1" applyBorder="1" applyAlignment="1">
      <alignment horizontal="left" vertical="center" shrinkToFit="1"/>
    </xf>
    <xf numFmtId="0" fontId="75" fillId="0" borderId="91" xfId="43" applyFont="1" applyFill="1" applyBorder="1" applyAlignment="1">
      <alignment vertical="center" wrapText="1"/>
    </xf>
    <xf numFmtId="0" fontId="13" fillId="0" borderId="95" xfId="43" applyFont="1" applyBorder="1" applyAlignment="1">
      <alignment vertical="center" wrapText="1" shrinkToFit="1"/>
    </xf>
    <xf numFmtId="0" fontId="13" fillId="0" borderId="103" xfId="43" applyFont="1" applyBorder="1" applyAlignment="1">
      <alignment horizontal="center" vertical="center" wrapText="1"/>
    </xf>
    <xf numFmtId="0" fontId="13" fillId="0" borderId="23" xfId="43" applyFont="1" applyBorder="1" applyAlignment="1">
      <alignment horizontal="left" vertical="center" shrinkToFit="1"/>
    </xf>
    <xf numFmtId="0" fontId="75" fillId="0" borderId="90" xfId="43" applyFont="1" applyFill="1" applyBorder="1" applyAlignment="1">
      <alignment vertical="center" wrapText="1"/>
    </xf>
    <xf numFmtId="0" fontId="9" fillId="0" borderId="24" xfId="43" applyBorder="1" applyAlignment="1">
      <alignment vertical="top" wrapText="1" shrinkToFit="1"/>
    </xf>
    <xf numFmtId="0" fontId="75" fillId="0" borderId="87" xfId="43" applyFont="1" applyFill="1" applyBorder="1" applyAlignment="1">
      <alignment vertical="center" wrapText="1"/>
    </xf>
    <xf numFmtId="0" fontId="13" fillId="0" borderId="86" xfId="43" applyFont="1" applyBorder="1" applyAlignment="1">
      <alignment vertical="center" wrapText="1" shrinkToFit="1"/>
    </xf>
    <xf numFmtId="0" fontId="13" fillId="35" borderId="96" xfId="43" applyFont="1" applyFill="1" applyBorder="1" applyAlignment="1">
      <alignment horizontal="center" vertical="center" wrapText="1"/>
    </xf>
    <xf numFmtId="0" fontId="13" fillId="35" borderId="97" xfId="43" applyFont="1" applyFill="1" applyBorder="1" applyAlignment="1">
      <alignment horizontal="left" vertical="center" shrinkToFit="1"/>
    </xf>
    <xf numFmtId="0" fontId="75" fillId="35" borderId="87" xfId="43" applyFont="1" applyFill="1" applyBorder="1" applyAlignment="1">
      <alignment vertical="center" wrapText="1"/>
    </xf>
    <xf numFmtId="0" fontId="73" fillId="0" borderId="95" xfId="43" applyFont="1" applyFill="1" applyBorder="1" applyAlignment="1">
      <alignment vertical="top" wrapText="1" shrinkToFit="1"/>
    </xf>
    <xf numFmtId="0" fontId="75" fillId="0" borderId="95" xfId="43" applyFont="1" applyFill="1" applyBorder="1" applyAlignment="1">
      <alignment vertical="center" wrapText="1"/>
    </xf>
    <xf numFmtId="0" fontId="13" fillId="0" borderId="95" xfId="43" applyFont="1" applyBorder="1" applyAlignment="1">
      <alignment vertical="top" wrapText="1" shrinkToFit="1"/>
    </xf>
    <xf numFmtId="0" fontId="75" fillId="0" borderId="100" xfId="43" applyFont="1" applyFill="1" applyBorder="1" applyAlignment="1">
      <alignment vertical="center" wrapText="1"/>
    </xf>
    <xf numFmtId="0" fontId="73" fillId="0" borderId="0" xfId="43" applyFont="1" applyAlignment="1">
      <alignment vertical="center" wrapText="1"/>
    </xf>
    <xf numFmtId="0" fontId="72" fillId="0" borderId="0" xfId="43" applyFont="1" applyAlignment="1">
      <alignment vertical="center" wrapText="1"/>
    </xf>
    <xf numFmtId="0" fontId="72" fillId="0" borderId="0" xfId="43" applyFont="1" applyAlignment="1">
      <alignment horizontal="center" vertical="center" wrapText="1"/>
    </xf>
    <xf numFmtId="0" fontId="72" fillId="0" borderId="0" xfId="43" applyFont="1" applyAlignment="1">
      <alignment horizontal="left" vertical="center" shrinkToFit="1"/>
    </xf>
    <xf numFmtId="0" fontId="72" fillId="0" borderId="0" xfId="43" applyFont="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4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7"/>
    <cellStyle name="標準 6" xfId="49"/>
    <cellStyle name="良い" xfId="46"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opLeftCell="A5" workbookViewId="0">
      <selection activeCell="B12" sqref="B12"/>
    </sheetView>
  </sheetViews>
  <sheetFormatPr defaultColWidth="9" defaultRowHeight="24.9" customHeight="1"/>
  <cols>
    <col min="1" max="1" width="9" style="192"/>
    <col min="2" max="2" width="17.6640625" style="192" customWidth="1"/>
    <col min="3" max="3" width="43.21875" style="192" customWidth="1"/>
    <col min="4" max="4" width="22.6640625" style="192" customWidth="1"/>
    <col min="5" max="16384" width="9" style="192"/>
  </cols>
  <sheetData>
    <row r="2" spans="2:4" ht="24.9" customHeight="1">
      <c r="B2" s="483" t="s">
        <v>777</v>
      </c>
      <c r="C2" s="483"/>
      <c r="D2" s="483"/>
    </row>
    <row r="3" spans="2:4" ht="24.9" customHeight="1">
      <c r="B3" s="150"/>
    </row>
    <row r="4" spans="2:4" ht="24.9" customHeight="1">
      <c r="B4" s="150"/>
    </row>
    <row r="5" spans="2:4" ht="24.9" customHeight="1">
      <c r="B5" s="197" t="s">
        <v>455</v>
      </c>
      <c r="C5" s="197"/>
    </row>
    <row r="6" spans="2:4" ht="24.9" customHeight="1">
      <c r="B6" s="197" t="s">
        <v>454</v>
      </c>
      <c r="D6" s="197"/>
    </row>
    <row r="7" spans="2:4" customFormat="1" ht="24.9" customHeight="1">
      <c r="B7" s="197" t="s">
        <v>778</v>
      </c>
      <c r="D7" s="197"/>
    </row>
    <row r="8" spans="2:4" customFormat="1" ht="24.9" customHeight="1">
      <c r="B8" s="197" t="s">
        <v>453</v>
      </c>
      <c r="D8" s="197"/>
    </row>
    <row r="9" spans="2:4" ht="24.9" customHeight="1">
      <c r="B9" s="197" t="s">
        <v>298</v>
      </c>
      <c r="C9" s="197"/>
      <c r="D9" s="197"/>
    </row>
    <row r="10" spans="2:4" ht="24.9" customHeight="1">
      <c r="B10" s="197" t="s">
        <v>452</v>
      </c>
      <c r="D10" s="197"/>
    </row>
    <row r="11" spans="2:4" ht="24.9" customHeight="1">
      <c r="B11" s="197" t="s">
        <v>456</v>
      </c>
      <c r="D11" s="197"/>
    </row>
    <row r="12" spans="2:4" ht="24.9" customHeight="1">
      <c r="B12" s="482" t="s">
        <v>793</v>
      </c>
      <c r="D12" s="197"/>
    </row>
    <row r="13" spans="2:4" ht="24.9" customHeight="1">
      <c r="B13" s="197" t="s">
        <v>457</v>
      </c>
      <c r="D13" s="197"/>
    </row>
    <row r="14" spans="2:4" ht="24.9" customHeight="1">
      <c r="B14" s="197"/>
      <c r="D14" s="197"/>
    </row>
    <row r="15" spans="2:4" ht="24.9" customHeight="1">
      <c r="B15" s="197"/>
    </row>
    <row r="16" spans="2:4" ht="24.9" customHeight="1">
      <c r="B16" s="197" t="s">
        <v>779</v>
      </c>
    </row>
    <row r="17" spans="2:4" ht="24.9" customHeight="1">
      <c r="B17" s="484" t="s">
        <v>780</v>
      </c>
      <c r="C17" s="484"/>
      <c r="D17" s="484"/>
    </row>
    <row r="18" spans="2:4" ht="24.9" customHeight="1">
      <c r="B18" s="197"/>
    </row>
    <row r="19" spans="2:4" ht="24.9" customHeight="1">
      <c r="B19" s="150"/>
    </row>
    <row r="20" spans="2:4" ht="24.9" customHeight="1">
      <c r="B20" s="150"/>
    </row>
    <row r="21" spans="2:4" ht="24.9" customHeight="1">
      <c r="B21" s="150"/>
    </row>
    <row r="22" spans="2:4" ht="24.9" customHeight="1">
      <c r="C22" s="196" t="s">
        <v>406</v>
      </c>
    </row>
    <row r="23" spans="2:4" ht="24.9" customHeight="1">
      <c r="C23" s="195" t="s">
        <v>451</v>
      </c>
    </row>
    <row r="24" spans="2:4" ht="24.9" customHeight="1">
      <c r="C24" s="194" t="s">
        <v>450</v>
      </c>
    </row>
    <row r="25" spans="2:4" ht="24.9" customHeight="1">
      <c r="B25" s="193"/>
    </row>
  </sheetData>
  <mergeCells count="2">
    <mergeCell ref="B2:D2"/>
    <mergeCell ref="B17:D17"/>
  </mergeCells>
  <phoneticPr fontId="6"/>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5"/>
  <sheetViews>
    <sheetView view="pageBreakPreview" zoomScaleNormal="80" zoomScaleSheetLayoutView="100" workbookViewId="0">
      <selection activeCell="R9" sqref="R9"/>
    </sheetView>
  </sheetViews>
  <sheetFormatPr defaultColWidth="9" defaultRowHeight="12"/>
  <cols>
    <col min="1" max="1" width="2.6640625" style="1" customWidth="1"/>
    <col min="2" max="12" width="3.33203125" style="1" customWidth="1"/>
    <col min="13" max="13" width="3.21875" style="1" customWidth="1"/>
    <col min="14" max="37" width="3.33203125" style="1" customWidth="1"/>
    <col min="38" max="38" width="3.33203125" style="6" customWidth="1"/>
    <col min="39" max="51" width="3.33203125" style="1" customWidth="1"/>
    <col min="52" max="52" width="3.33203125" style="6" customWidth="1"/>
    <col min="53" max="73" width="3.33203125" style="1" customWidth="1"/>
    <col min="74" max="74" width="4.21875" style="1" customWidth="1"/>
    <col min="75" max="78" width="3.33203125" style="1" customWidth="1"/>
    <col min="79" max="16384" width="9" style="1"/>
  </cols>
  <sheetData>
    <row r="1" spans="1:78" ht="25.5" customHeight="1">
      <c r="A1" s="603" t="str">
        <f>"「指定地域密着型通所介護事業所状況表」"</f>
        <v>「指定地域密着型通所介護事業所状況表」</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29"/>
      <c r="AW1" s="29"/>
      <c r="AX1" s="29"/>
      <c r="AY1" s="29"/>
      <c r="AZ1" s="29"/>
      <c r="BA1" s="29"/>
      <c r="BB1" s="29"/>
      <c r="BC1" s="29"/>
      <c r="BD1" s="29"/>
      <c r="BE1" s="29"/>
      <c r="BF1" s="29"/>
      <c r="BG1" s="29"/>
      <c r="BH1" s="29"/>
      <c r="BI1" s="29"/>
      <c r="BJ1" s="29"/>
      <c r="BK1" s="29"/>
      <c r="BL1" s="29"/>
      <c r="BM1" s="29"/>
      <c r="BN1" s="29"/>
      <c r="BO1" s="29"/>
    </row>
    <row r="2" spans="1:78" s="13" customFormat="1" ht="21" customHeight="1">
      <c r="A2" s="15"/>
      <c r="AL2" s="14"/>
      <c r="AZ2" s="14"/>
    </row>
    <row r="3" spans="1:78" ht="13.2">
      <c r="A3" s="1" t="s">
        <v>51</v>
      </c>
      <c r="M3" s="1" t="s">
        <v>54</v>
      </c>
      <c r="AB3" s="2"/>
      <c r="AJ3" s="7" t="s">
        <v>62</v>
      </c>
      <c r="AK3" s="7"/>
      <c r="AL3" s="7"/>
      <c r="AM3" s="7"/>
      <c r="AN3" s="7"/>
      <c r="AO3" s="7"/>
      <c r="AP3" s="7"/>
      <c r="AQ3" s="7"/>
      <c r="AR3" s="7"/>
      <c r="BU3" s="7"/>
      <c r="BV3" s="7"/>
      <c r="BW3" s="7"/>
      <c r="BX3" s="2"/>
      <c r="BY3" s="2"/>
      <c r="BZ3" s="2"/>
    </row>
    <row r="4" spans="1:78" s="2" customFormat="1" ht="24.75" customHeight="1">
      <c r="A4" s="16"/>
      <c r="B4" s="3"/>
      <c r="C4" s="3"/>
      <c r="D4" s="3"/>
      <c r="E4" s="3"/>
      <c r="F4" s="3"/>
      <c r="G4" s="3"/>
      <c r="H4" s="3"/>
      <c r="I4" s="3"/>
      <c r="J4" s="3"/>
      <c r="K4" s="3"/>
      <c r="M4" s="607"/>
      <c r="N4" s="608"/>
      <c r="O4" s="608"/>
      <c r="P4" s="608"/>
      <c r="Q4" s="608"/>
      <c r="R4" s="608"/>
      <c r="S4" s="608"/>
      <c r="T4" s="608"/>
      <c r="U4" s="608"/>
      <c r="V4" s="608"/>
      <c r="W4" s="608"/>
      <c r="X4" s="608"/>
      <c r="Y4" s="608"/>
      <c r="Z4" s="608"/>
      <c r="AA4" s="608"/>
      <c r="AB4" s="608"/>
      <c r="AC4" s="608"/>
      <c r="AD4" s="608"/>
      <c r="AE4" s="608"/>
      <c r="AF4" s="608"/>
      <c r="AG4" s="608"/>
      <c r="AH4" s="609"/>
      <c r="AJ4" s="561"/>
      <c r="AK4" s="562"/>
      <c r="AL4" s="562"/>
      <c r="AM4" s="562"/>
      <c r="AN4" s="562"/>
      <c r="AO4" s="562"/>
      <c r="AP4" s="562"/>
      <c r="AQ4" s="562"/>
      <c r="AR4" s="563"/>
      <c r="BU4" s="23"/>
      <c r="BV4" s="23"/>
      <c r="BW4" s="23"/>
      <c r="BX4" s="23"/>
      <c r="BY4" s="23"/>
      <c r="BZ4" s="23"/>
    </row>
    <row r="5" spans="1:78" s="2" customFormat="1" ht="16.5" customHeight="1">
      <c r="A5" s="7" t="s">
        <v>394</v>
      </c>
      <c r="B5" s="7"/>
      <c r="C5" s="7"/>
      <c r="D5" s="7"/>
      <c r="E5" s="7"/>
      <c r="F5" s="7"/>
      <c r="G5" s="7"/>
      <c r="H5" s="7"/>
      <c r="I5" s="7"/>
      <c r="J5" s="8"/>
      <c r="K5" s="8"/>
      <c r="M5" s="2" t="s">
        <v>55</v>
      </c>
      <c r="AI5" s="1"/>
      <c r="AJ5" s="23"/>
      <c r="AK5" s="23"/>
      <c r="AL5" s="23"/>
      <c r="AM5" s="23"/>
      <c r="AN5" s="23"/>
      <c r="AO5" s="23"/>
      <c r="AP5" s="23"/>
      <c r="AQ5" s="23"/>
      <c r="AR5" s="23"/>
      <c r="AS5" s="23"/>
      <c r="AT5" s="23"/>
      <c r="AU5" s="23"/>
      <c r="AV5" s="23"/>
      <c r="AW5" s="23"/>
      <c r="AX5" s="23"/>
      <c r="AY5" s="23"/>
      <c r="AZ5" s="23"/>
      <c r="BA5" s="23"/>
      <c r="BL5" s="23"/>
      <c r="BM5" s="23"/>
      <c r="BN5" s="23"/>
      <c r="BO5" s="23"/>
      <c r="BP5" s="23"/>
      <c r="BQ5" s="23"/>
    </row>
    <row r="6" spans="1:78" s="2" customFormat="1" ht="24.75" customHeight="1">
      <c r="A6" s="16"/>
      <c r="B6" s="561" t="s">
        <v>395</v>
      </c>
      <c r="C6" s="562"/>
      <c r="D6" s="562"/>
      <c r="E6" s="562"/>
      <c r="F6" s="562"/>
      <c r="G6" s="562"/>
      <c r="H6" s="562"/>
      <c r="I6" s="563"/>
      <c r="J6" s="8"/>
      <c r="K6" s="8"/>
      <c r="M6" s="561"/>
      <c r="N6" s="562"/>
      <c r="O6" s="562"/>
      <c r="P6" s="562"/>
      <c r="Q6" s="562"/>
      <c r="R6" s="562"/>
      <c r="S6" s="562"/>
      <c r="T6" s="562"/>
      <c r="U6" s="562"/>
      <c r="V6" s="562"/>
      <c r="W6" s="562"/>
      <c r="X6" s="562"/>
      <c r="Y6" s="562"/>
      <c r="Z6" s="562"/>
      <c r="AA6" s="562"/>
      <c r="AB6" s="562"/>
      <c r="AC6" s="562"/>
      <c r="AD6" s="562"/>
      <c r="AE6" s="562"/>
      <c r="AF6" s="562"/>
      <c r="AG6" s="562"/>
      <c r="AH6" s="563"/>
      <c r="AI6" s="152"/>
      <c r="AJ6" s="23"/>
      <c r="AK6" s="23"/>
      <c r="AL6" s="23"/>
      <c r="AM6" s="23"/>
      <c r="AN6" s="23"/>
      <c r="AO6" s="23"/>
      <c r="AP6" s="23"/>
      <c r="AQ6" s="23"/>
      <c r="AR6" s="23"/>
      <c r="AS6" s="23"/>
      <c r="AT6" s="23"/>
      <c r="AU6" s="23"/>
      <c r="AV6" s="23"/>
      <c r="AW6" s="23"/>
      <c r="AX6" s="23"/>
      <c r="AY6" s="23"/>
      <c r="AZ6" s="23"/>
      <c r="BA6" s="23"/>
      <c r="BL6" s="23"/>
      <c r="BM6" s="23"/>
      <c r="BN6" s="23"/>
      <c r="BO6" s="23"/>
      <c r="BP6" s="23"/>
      <c r="BQ6" s="23"/>
    </row>
    <row r="7" spans="1:78" s="2" customFormat="1" ht="18" customHeight="1">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c r="B8" s="8"/>
      <c r="C8" s="17"/>
      <c r="D8" s="18" t="s">
        <v>60</v>
      </c>
      <c r="E8" s="17"/>
      <c r="F8" s="17"/>
      <c r="G8" s="604"/>
      <c r="H8" s="605"/>
      <c r="I8" s="17" t="s">
        <v>56</v>
      </c>
      <c r="J8" s="604"/>
      <c r="K8" s="605"/>
      <c r="L8" s="17" t="s">
        <v>57</v>
      </c>
      <c r="M8" s="17" t="s">
        <v>59</v>
      </c>
      <c r="N8" s="17" t="s">
        <v>58</v>
      </c>
      <c r="O8" s="606" t="s">
        <v>61</v>
      </c>
      <c r="P8" s="606"/>
      <c r="Q8" s="606"/>
      <c r="R8" s="19" t="s">
        <v>792</v>
      </c>
      <c r="S8" s="20"/>
      <c r="T8" s="20"/>
      <c r="U8" s="20"/>
      <c r="V8" s="20"/>
      <c r="W8" s="20"/>
      <c r="X8" s="20"/>
      <c r="Y8" s="20"/>
      <c r="Z8" s="10"/>
      <c r="AA8" s="11"/>
      <c r="AB8" s="7"/>
      <c r="AC8" s="7"/>
      <c r="AD8" s="7"/>
      <c r="AE8" s="7"/>
      <c r="AF8" s="7"/>
      <c r="AG8" s="188" t="s">
        <v>791</v>
      </c>
      <c r="AH8" s="189"/>
      <c r="AI8" s="190"/>
      <c r="AJ8" s="190"/>
      <c r="AK8" s="611"/>
      <c r="AL8" s="612"/>
      <c r="AM8" s="191" t="s">
        <v>439</v>
      </c>
      <c r="AN8" s="611"/>
      <c r="AO8" s="612"/>
      <c r="AP8" s="191" t="s">
        <v>440</v>
      </c>
      <c r="AQ8" s="611"/>
      <c r="AR8" s="612"/>
      <c r="AS8" s="191" t="s">
        <v>441</v>
      </c>
      <c r="AU8" s="23"/>
    </row>
    <row r="9" spans="1:78" s="2" customFormat="1" ht="18" customHeight="1">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c r="A10" s="4" t="s">
        <v>52</v>
      </c>
      <c r="B10" s="40" t="s">
        <v>92</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c r="B11" s="33" t="s">
        <v>53</v>
      </c>
      <c r="C11" s="1" t="s">
        <v>76</v>
      </c>
      <c r="N11" s="5"/>
      <c r="O11" s="5"/>
      <c r="P11" s="5"/>
      <c r="Q11" s="5"/>
      <c r="AL11" s="1"/>
      <c r="AZ11" s="1"/>
    </row>
    <row r="12" spans="1:78" ht="24" customHeight="1">
      <c r="B12" s="541"/>
      <c r="C12" s="541"/>
      <c r="D12" s="541" t="s">
        <v>77</v>
      </c>
      <c r="E12" s="541"/>
      <c r="F12" s="610"/>
      <c r="G12" s="541" t="s">
        <v>78</v>
      </c>
      <c r="H12" s="541"/>
      <c r="I12" s="541"/>
      <c r="J12" s="610"/>
      <c r="K12" s="610"/>
      <c r="L12" s="541" t="s">
        <v>79</v>
      </c>
      <c r="M12" s="541"/>
      <c r="N12" s="541"/>
      <c r="P12" s="5"/>
      <c r="AL12" s="1"/>
      <c r="AZ12" s="1"/>
    </row>
    <row r="13" spans="1:78" ht="24" customHeight="1">
      <c r="B13" s="541" t="s">
        <v>80</v>
      </c>
      <c r="C13" s="541"/>
      <c r="D13" s="600"/>
      <c r="E13" s="600"/>
      <c r="F13" s="601"/>
      <c r="G13" s="600"/>
      <c r="H13" s="600"/>
      <c r="I13" s="600"/>
      <c r="J13" s="601"/>
      <c r="K13" s="601"/>
      <c r="L13" s="600"/>
      <c r="M13" s="600"/>
      <c r="N13" s="602"/>
      <c r="P13" s="6"/>
      <c r="AL13" s="1"/>
      <c r="AZ13" s="1"/>
    </row>
    <row r="14" spans="1:78" ht="24" customHeight="1">
      <c r="B14" s="541" t="s">
        <v>81</v>
      </c>
      <c r="C14" s="541"/>
      <c r="D14" s="600"/>
      <c r="E14" s="600"/>
      <c r="F14" s="601"/>
      <c r="G14" s="600"/>
      <c r="H14" s="600"/>
      <c r="I14" s="600"/>
      <c r="J14" s="601"/>
      <c r="K14" s="601"/>
      <c r="L14" s="600"/>
      <c r="M14" s="600"/>
      <c r="N14" s="602"/>
      <c r="P14" s="6"/>
      <c r="AL14" s="1"/>
      <c r="AZ14" s="1"/>
    </row>
    <row r="15" spans="1:78" ht="24" customHeight="1">
      <c r="B15" s="541" t="s">
        <v>82</v>
      </c>
      <c r="C15" s="541"/>
      <c r="D15" s="600"/>
      <c r="E15" s="600"/>
      <c r="F15" s="601"/>
      <c r="G15" s="600"/>
      <c r="H15" s="600"/>
      <c r="I15" s="600"/>
      <c r="J15" s="601"/>
      <c r="K15" s="601"/>
      <c r="L15" s="600"/>
      <c r="M15" s="600"/>
      <c r="N15" s="602"/>
      <c r="AL15" s="1"/>
      <c r="AZ15" s="1"/>
    </row>
    <row r="16" spans="1:78" ht="18.75" customHeight="1">
      <c r="B16" s="153" t="s">
        <v>391</v>
      </c>
      <c r="C16" s="1" t="s">
        <v>392</v>
      </c>
      <c r="AL16" s="1"/>
      <c r="AM16" s="6"/>
      <c r="AZ16" s="1"/>
    </row>
    <row r="17" spans="1:66" ht="18.75" customHeight="1">
      <c r="B17" s="153" t="s">
        <v>391</v>
      </c>
      <c r="C17" s="1" t="s">
        <v>393</v>
      </c>
      <c r="AL17" s="1"/>
      <c r="AR17" s="5"/>
      <c r="AZ17" s="1"/>
      <c r="BF17" s="6"/>
    </row>
    <row r="18" spans="1:66" ht="20.25" customHeight="1">
      <c r="A18" s="5"/>
      <c r="AZ18" s="1"/>
    </row>
    <row r="19" spans="1:66" ht="20.25" customHeight="1">
      <c r="A19" s="4" t="s">
        <v>96</v>
      </c>
      <c r="B19" s="1" t="s">
        <v>83</v>
      </c>
      <c r="AJ19" s="5"/>
      <c r="AK19" s="27"/>
    </row>
    <row r="20" spans="1:66" ht="20.25" customHeight="1" thickBot="1">
      <c r="B20" s="591" t="s">
        <v>84</v>
      </c>
      <c r="C20" s="591"/>
      <c r="D20" s="591"/>
      <c r="E20" s="520"/>
      <c r="F20" s="595" t="s">
        <v>85</v>
      </c>
      <c r="G20" s="596"/>
      <c r="H20" s="597"/>
      <c r="I20" s="598"/>
      <c r="J20" s="590" t="s">
        <v>158</v>
      </c>
      <c r="K20" s="591"/>
      <c r="L20" s="597"/>
      <c r="M20" s="598"/>
      <c r="N20" s="590" t="s">
        <v>156</v>
      </c>
      <c r="O20" s="591"/>
      <c r="P20" s="591"/>
      <c r="Q20" s="592"/>
      <c r="R20" s="613" t="s">
        <v>157</v>
      </c>
      <c r="S20" s="614"/>
      <c r="T20" s="614"/>
      <c r="U20" s="615"/>
      <c r="V20" s="613" t="s">
        <v>159</v>
      </c>
      <c r="W20" s="614"/>
      <c r="X20" s="614"/>
      <c r="Y20" s="615"/>
      <c r="Z20" s="613" t="s">
        <v>86</v>
      </c>
      <c r="AA20" s="614"/>
      <c r="AB20" s="614"/>
      <c r="AC20" s="615"/>
      <c r="AE20" s="620" t="s">
        <v>164</v>
      </c>
      <c r="AF20" s="621"/>
      <c r="AG20" s="621"/>
      <c r="AH20" s="621"/>
      <c r="AI20" s="621"/>
      <c r="AJ20" s="621"/>
      <c r="AK20" s="621"/>
      <c r="AL20" s="621"/>
      <c r="AM20" s="621"/>
      <c r="AN20" s="621"/>
      <c r="AO20" s="621"/>
      <c r="AP20" s="621"/>
      <c r="AQ20" s="621"/>
      <c r="AR20" s="621"/>
      <c r="AS20" s="621"/>
      <c r="AT20" s="622"/>
      <c r="AU20" s="157"/>
      <c r="AV20" s="157"/>
      <c r="BB20" s="2"/>
      <c r="BC20" s="2"/>
    </row>
    <row r="21" spans="1:66" ht="24" customHeight="1" thickTop="1" thickBot="1">
      <c r="B21" s="587" t="s">
        <v>87</v>
      </c>
      <c r="C21" s="588"/>
      <c r="D21" s="588"/>
      <c r="E21" s="589"/>
      <c r="F21" s="593"/>
      <c r="G21" s="578"/>
      <c r="H21" s="578"/>
      <c r="I21" s="579"/>
      <c r="J21" s="593"/>
      <c r="K21" s="578"/>
      <c r="L21" s="578"/>
      <c r="M21" s="579"/>
      <c r="N21" s="593"/>
      <c r="O21" s="578"/>
      <c r="P21" s="578"/>
      <c r="Q21" s="594"/>
      <c r="R21" s="593"/>
      <c r="S21" s="578"/>
      <c r="T21" s="578"/>
      <c r="U21" s="579"/>
      <c r="V21" s="577"/>
      <c r="W21" s="578"/>
      <c r="X21" s="578"/>
      <c r="Y21" s="579"/>
      <c r="Z21" s="577"/>
      <c r="AA21" s="578"/>
      <c r="AB21" s="578"/>
      <c r="AC21" s="579"/>
      <c r="AE21" s="623"/>
      <c r="AF21" s="624"/>
      <c r="AG21" s="624"/>
      <c r="AH21" s="624"/>
      <c r="AI21" s="624"/>
      <c r="AJ21" s="624"/>
      <c r="AK21" s="624"/>
      <c r="AL21" s="624"/>
      <c r="AM21" s="624"/>
      <c r="AN21" s="624"/>
      <c r="AO21" s="624"/>
      <c r="AP21" s="624"/>
      <c r="AQ21" s="624"/>
      <c r="AR21" s="624"/>
      <c r="AS21" s="624"/>
      <c r="AT21" s="625"/>
      <c r="AU21" s="157"/>
      <c r="AV21" s="157"/>
    </row>
    <row r="22" spans="1:66" ht="20.25" customHeight="1" thickTop="1" thickBot="1">
      <c r="B22" s="34" t="s">
        <v>88</v>
      </c>
      <c r="C22" s="35"/>
      <c r="D22" s="35"/>
      <c r="E22" s="35"/>
      <c r="F22" s="580" t="s">
        <v>72</v>
      </c>
      <c r="G22" s="581"/>
      <c r="H22" s="581" t="s">
        <v>73</v>
      </c>
      <c r="I22" s="599"/>
      <c r="J22" s="580" t="s">
        <v>72</v>
      </c>
      <c r="K22" s="581"/>
      <c r="L22" s="581" t="s">
        <v>73</v>
      </c>
      <c r="M22" s="599"/>
      <c r="N22" s="580" t="s">
        <v>72</v>
      </c>
      <c r="O22" s="581"/>
      <c r="P22" s="581" t="s">
        <v>73</v>
      </c>
      <c r="Q22" s="599"/>
      <c r="R22" s="580" t="s">
        <v>72</v>
      </c>
      <c r="S22" s="581"/>
      <c r="T22" s="581" t="s">
        <v>73</v>
      </c>
      <c r="U22" s="599"/>
      <c r="V22" s="580" t="s">
        <v>72</v>
      </c>
      <c r="W22" s="581"/>
      <c r="X22" s="581" t="s">
        <v>73</v>
      </c>
      <c r="Y22" s="599"/>
      <c r="Z22" s="580" t="s">
        <v>72</v>
      </c>
      <c r="AA22" s="581"/>
      <c r="AB22" s="581" t="s">
        <v>73</v>
      </c>
      <c r="AC22" s="599"/>
      <c r="AF22" s="25"/>
      <c r="AZ22" s="1"/>
    </row>
    <row r="23" spans="1:66" ht="24" customHeight="1" thickTop="1">
      <c r="A23" s="2"/>
      <c r="B23" s="582" t="s">
        <v>89</v>
      </c>
      <c r="C23" s="584" t="s">
        <v>74</v>
      </c>
      <c r="D23" s="585"/>
      <c r="E23" s="586"/>
      <c r="F23" s="575"/>
      <c r="G23" s="571"/>
      <c r="H23" s="571"/>
      <c r="I23" s="572"/>
      <c r="J23" s="575"/>
      <c r="K23" s="571"/>
      <c r="L23" s="571"/>
      <c r="M23" s="572"/>
      <c r="N23" s="575"/>
      <c r="O23" s="571"/>
      <c r="P23" s="571"/>
      <c r="Q23" s="572"/>
      <c r="R23" s="575"/>
      <c r="S23" s="571"/>
      <c r="T23" s="571"/>
      <c r="U23" s="572"/>
      <c r="V23" s="575"/>
      <c r="W23" s="571"/>
      <c r="X23" s="571"/>
      <c r="Y23" s="572"/>
      <c r="Z23" s="575"/>
      <c r="AA23" s="571"/>
      <c r="AB23" s="571"/>
      <c r="AC23" s="572"/>
      <c r="AE23" s="618" t="s">
        <v>161</v>
      </c>
      <c r="AF23" s="619"/>
      <c r="AG23" s="600"/>
      <c r="AH23" s="602"/>
      <c r="AI23" s="601"/>
      <c r="AJ23" s="601"/>
      <c r="AK23" s="48"/>
      <c r="AL23" s="618" t="s">
        <v>162</v>
      </c>
      <c r="AM23" s="619"/>
      <c r="AN23" s="616"/>
      <c r="AO23" s="617"/>
      <c r="AQ23" s="49"/>
      <c r="AZ23" s="1"/>
      <c r="BJ23" s="5"/>
      <c r="BK23" s="27"/>
      <c r="BL23" s="6"/>
    </row>
    <row r="24" spans="1:66" ht="24" customHeight="1" thickBot="1">
      <c r="A24" s="2"/>
      <c r="B24" s="583"/>
      <c r="C24" s="587" t="s">
        <v>75</v>
      </c>
      <c r="D24" s="588"/>
      <c r="E24" s="589"/>
      <c r="F24" s="573"/>
      <c r="G24" s="574"/>
      <c r="H24" s="574"/>
      <c r="I24" s="576"/>
      <c r="J24" s="573"/>
      <c r="K24" s="574"/>
      <c r="L24" s="574"/>
      <c r="M24" s="576"/>
      <c r="N24" s="573"/>
      <c r="O24" s="574"/>
      <c r="P24" s="574"/>
      <c r="Q24" s="576"/>
      <c r="R24" s="573"/>
      <c r="S24" s="574"/>
      <c r="T24" s="574"/>
      <c r="U24" s="576"/>
      <c r="V24" s="573"/>
      <c r="W24" s="574"/>
      <c r="X24" s="574"/>
      <c r="Y24" s="576"/>
      <c r="Z24" s="573"/>
      <c r="AA24" s="574"/>
      <c r="AB24" s="574"/>
      <c r="AC24" s="576"/>
      <c r="AE24" s="619"/>
      <c r="AF24" s="619"/>
      <c r="AG24" s="602"/>
      <c r="AH24" s="602"/>
      <c r="AI24" s="601"/>
      <c r="AJ24" s="601"/>
      <c r="AL24" s="619"/>
      <c r="AM24" s="619"/>
      <c r="AN24" s="617"/>
      <c r="AO24" s="617"/>
      <c r="AP24" s="49" t="s">
        <v>163</v>
      </c>
      <c r="AQ24" s="49"/>
      <c r="AZ24" s="1"/>
    </row>
    <row r="25" spans="1:66" ht="24" customHeight="1" thickTop="1">
      <c r="B25" s="36" t="s">
        <v>90</v>
      </c>
      <c r="C25" s="37"/>
      <c r="D25" s="37"/>
      <c r="E25" s="37"/>
      <c r="F25" s="567"/>
      <c r="G25" s="568"/>
      <c r="H25" s="569"/>
      <c r="I25" s="570"/>
      <c r="J25" s="567"/>
      <c r="K25" s="568"/>
      <c r="L25" s="569"/>
      <c r="M25" s="570"/>
      <c r="N25" s="567"/>
      <c r="O25" s="568"/>
      <c r="P25" s="569"/>
      <c r="Q25" s="570"/>
      <c r="R25" s="567"/>
      <c r="S25" s="568"/>
      <c r="T25" s="569"/>
      <c r="U25" s="570"/>
      <c r="V25" s="567"/>
      <c r="W25" s="568"/>
      <c r="X25" s="569"/>
      <c r="Y25" s="570"/>
      <c r="Z25" s="567"/>
      <c r="AA25" s="568"/>
      <c r="AB25" s="569"/>
      <c r="AC25" s="570"/>
      <c r="AZ25" s="1"/>
    </row>
    <row r="26" spans="1:66" ht="20.25" customHeight="1">
      <c r="A26" s="2"/>
      <c r="B26" s="153" t="s">
        <v>91</v>
      </c>
      <c r="C26" s="1" t="s">
        <v>160</v>
      </c>
      <c r="W26" s="38"/>
      <c r="AZ26" s="1"/>
    </row>
    <row r="27" spans="1:66" ht="20.25" customHeight="1">
      <c r="A27" s="2"/>
      <c r="B27" s="153"/>
      <c r="W27" s="38"/>
      <c r="AZ27" s="1"/>
    </row>
    <row r="28" spans="1:66" ht="20.25" customHeight="1">
      <c r="A28" s="2"/>
      <c r="B28" s="153"/>
      <c r="W28" s="38"/>
      <c r="AZ28" s="1"/>
    </row>
    <row r="29" spans="1:66" ht="17.25" customHeight="1">
      <c r="A29" s="4" t="s">
        <v>297</v>
      </c>
      <c r="B29" s="1" t="s">
        <v>93</v>
      </c>
    </row>
    <row r="30" spans="1:66" ht="15.75" customHeight="1">
      <c r="B30" s="1" t="s">
        <v>97</v>
      </c>
      <c r="Y30" s="1" t="s">
        <v>458</v>
      </c>
      <c r="AL30" s="1"/>
      <c r="AX30" s="6"/>
      <c r="AZ30" s="1"/>
    </row>
    <row r="31" spans="1:66" ht="17.100000000000001" customHeight="1">
      <c r="B31" s="531"/>
      <c r="C31" s="534"/>
      <c r="D31" s="534"/>
      <c r="E31" s="534"/>
      <c r="F31" s="534"/>
      <c r="G31" s="534"/>
      <c r="H31" s="534"/>
      <c r="I31" s="534"/>
      <c r="J31" s="534"/>
      <c r="K31" s="534"/>
      <c r="L31" s="534"/>
      <c r="M31" s="534"/>
      <c r="N31" s="534"/>
      <c r="O31" s="534"/>
      <c r="P31" s="534"/>
      <c r="Q31" s="534"/>
      <c r="R31" s="534"/>
      <c r="S31" s="534"/>
      <c r="T31" s="534"/>
      <c r="U31" s="534"/>
      <c r="V31" s="534"/>
      <c r="W31" s="535"/>
      <c r="Y31" s="485"/>
      <c r="Z31" s="485"/>
      <c r="AA31" s="485"/>
      <c r="AB31" s="564" t="s">
        <v>132</v>
      </c>
      <c r="AC31" s="565"/>
      <c r="AD31" s="566"/>
      <c r="AE31" s="499" t="s">
        <v>133</v>
      </c>
      <c r="AF31" s="501"/>
      <c r="AG31" s="520" t="s">
        <v>135</v>
      </c>
      <c r="AH31" s="556"/>
      <c r="AI31" s="557"/>
      <c r="AJ31" s="520" t="s">
        <v>136</v>
      </c>
      <c r="AK31" s="556"/>
      <c r="AL31" s="557"/>
      <c r="AM31" s="520" t="s">
        <v>134</v>
      </c>
      <c r="AN31" s="557"/>
      <c r="AP31" s="5" t="s">
        <v>396</v>
      </c>
      <c r="AR31" s="5"/>
      <c r="AX31" s="6"/>
      <c r="AZ31" s="1"/>
    </row>
    <row r="32" spans="1:66" ht="17.100000000000001" customHeight="1">
      <c r="B32" s="521"/>
      <c r="C32" s="536"/>
      <c r="D32" s="536"/>
      <c r="E32" s="536"/>
      <c r="F32" s="536"/>
      <c r="G32" s="536"/>
      <c r="H32" s="536"/>
      <c r="I32" s="536"/>
      <c r="J32" s="536"/>
      <c r="K32" s="536"/>
      <c r="L32" s="536"/>
      <c r="M32" s="536"/>
      <c r="N32" s="536"/>
      <c r="O32" s="536"/>
      <c r="P32" s="536"/>
      <c r="Q32" s="536"/>
      <c r="R32" s="536"/>
      <c r="S32" s="536"/>
      <c r="T32" s="536"/>
      <c r="U32" s="536"/>
      <c r="V32" s="536"/>
      <c r="W32" s="537"/>
      <c r="Y32" s="485"/>
      <c r="Z32" s="485"/>
      <c r="AA32" s="485"/>
      <c r="AB32" s="41" t="s">
        <v>397</v>
      </c>
      <c r="AC32" s="44"/>
      <c r="AD32" s="43" t="s">
        <v>398</v>
      </c>
      <c r="AE32" s="505"/>
      <c r="AF32" s="494"/>
      <c r="AG32" s="558"/>
      <c r="AH32" s="559"/>
      <c r="AI32" s="560"/>
      <c r="AJ32" s="558"/>
      <c r="AK32" s="559"/>
      <c r="AL32" s="560"/>
      <c r="AM32" s="558"/>
      <c r="AN32" s="560"/>
      <c r="AQ32" s="1" t="s">
        <v>94</v>
      </c>
      <c r="AX32" s="5"/>
      <c r="AY32" s="2"/>
      <c r="AZ32" s="2"/>
      <c r="BA32" s="2"/>
      <c r="BB32" s="2"/>
      <c r="BC32" s="2"/>
      <c r="BD32" s="2"/>
      <c r="BE32" s="2"/>
      <c r="BF32" s="2"/>
      <c r="BG32" s="2"/>
      <c r="BH32" s="2"/>
      <c r="BI32" s="2"/>
      <c r="BJ32" s="2"/>
      <c r="BK32" s="2"/>
      <c r="BL32" s="2"/>
      <c r="BM32" s="2"/>
      <c r="BN32" s="2"/>
    </row>
    <row r="33" spans="2:52" ht="15.75" customHeight="1">
      <c r="B33" s="538"/>
      <c r="C33" s="539"/>
      <c r="D33" s="539"/>
      <c r="E33" s="539"/>
      <c r="F33" s="539"/>
      <c r="G33" s="539"/>
      <c r="H33" s="539"/>
      <c r="I33" s="539"/>
      <c r="J33" s="539"/>
      <c r="K33" s="539"/>
      <c r="L33" s="539"/>
      <c r="M33" s="539"/>
      <c r="N33" s="539"/>
      <c r="O33" s="539"/>
      <c r="P33" s="539"/>
      <c r="Q33" s="539"/>
      <c r="R33" s="539"/>
      <c r="S33" s="539"/>
      <c r="T33" s="539"/>
      <c r="U33" s="539"/>
      <c r="V33" s="539"/>
      <c r="W33" s="540"/>
      <c r="Y33" s="485" t="s">
        <v>94</v>
      </c>
      <c r="Z33" s="485"/>
      <c r="AA33" s="485"/>
      <c r="AB33" s="548"/>
      <c r="AC33" s="549"/>
      <c r="AD33" s="550"/>
      <c r="AE33" s="551"/>
      <c r="AF33" s="554" t="s">
        <v>64</v>
      </c>
      <c r="AG33" s="542"/>
      <c r="AH33" s="493"/>
      <c r="AI33" s="485" t="s">
        <v>95</v>
      </c>
      <c r="AJ33" s="542"/>
      <c r="AK33" s="493"/>
      <c r="AL33" s="485" t="s">
        <v>95</v>
      </c>
      <c r="AM33" s="529"/>
      <c r="AN33" s="543"/>
      <c r="AQ33" s="33" t="s">
        <v>459</v>
      </c>
      <c r="AR33" s="33"/>
      <c r="AS33" s="160"/>
      <c r="AT33" s="33" t="s">
        <v>95</v>
      </c>
      <c r="AX33" s="6"/>
      <c r="AZ33" s="1"/>
    </row>
    <row r="34" spans="2:52" ht="15.75" customHeight="1">
      <c r="B34" s="1" t="s">
        <v>98</v>
      </c>
      <c r="Y34" s="485"/>
      <c r="Z34" s="485"/>
      <c r="AA34" s="485"/>
      <c r="AB34" s="33" t="s">
        <v>399</v>
      </c>
      <c r="AC34" s="158"/>
      <c r="AD34" s="33" t="s">
        <v>400</v>
      </c>
      <c r="AE34" s="552"/>
      <c r="AF34" s="555"/>
      <c r="AG34" s="542"/>
      <c r="AH34" s="493"/>
      <c r="AI34" s="485"/>
      <c r="AJ34" s="542"/>
      <c r="AK34" s="493"/>
      <c r="AL34" s="485"/>
      <c r="AM34" s="546"/>
      <c r="AN34" s="547"/>
      <c r="AQ34" s="33" t="s">
        <v>459</v>
      </c>
      <c r="AR34" s="33"/>
      <c r="AS34" s="160"/>
      <c r="AT34" s="33" t="s">
        <v>95</v>
      </c>
      <c r="AX34" s="6"/>
      <c r="AZ34" s="1"/>
    </row>
    <row r="35" spans="2:52" ht="15.75" customHeight="1">
      <c r="B35" s="531"/>
      <c r="C35" s="534"/>
      <c r="D35" s="534"/>
      <c r="E35" s="534"/>
      <c r="F35" s="534"/>
      <c r="G35" s="534"/>
      <c r="H35" s="534"/>
      <c r="I35" s="534"/>
      <c r="J35" s="534"/>
      <c r="K35" s="534"/>
      <c r="L35" s="534"/>
      <c r="M35" s="534"/>
      <c r="N35" s="534"/>
      <c r="O35" s="534"/>
      <c r="P35" s="534"/>
      <c r="Q35" s="534"/>
      <c r="R35" s="534"/>
      <c r="S35" s="534"/>
      <c r="T35" s="534"/>
      <c r="U35" s="534"/>
      <c r="V35" s="534"/>
      <c r="W35" s="535"/>
      <c r="Y35" s="485" t="s">
        <v>130</v>
      </c>
      <c r="Z35" s="485"/>
      <c r="AA35" s="485"/>
      <c r="AB35" s="548"/>
      <c r="AC35" s="549"/>
      <c r="AD35" s="550"/>
      <c r="AE35" s="551"/>
      <c r="AF35" s="554" t="s">
        <v>64</v>
      </c>
      <c r="AG35" s="542"/>
      <c r="AH35" s="493"/>
      <c r="AI35" s="485" t="s">
        <v>95</v>
      </c>
      <c r="AJ35" s="542"/>
      <c r="AK35" s="493"/>
      <c r="AL35" s="485" t="s">
        <v>95</v>
      </c>
      <c r="AM35" s="529"/>
      <c r="AN35" s="543"/>
      <c r="AQ35" s="33" t="s">
        <v>459</v>
      </c>
      <c r="AR35" s="33"/>
      <c r="AS35" s="160"/>
      <c r="AT35" s="33" t="s">
        <v>95</v>
      </c>
      <c r="AX35" s="6"/>
      <c r="AZ35" s="1"/>
    </row>
    <row r="36" spans="2:52" ht="15.75" customHeight="1">
      <c r="B36" s="521"/>
      <c r="C36" s="536"/>
      <c r="D36" s="536"/>
      <c r="E36" s="536"/>
      <c r="F36" s="536"/>
      <c r="G36" s="536"/>
      <c r="H36" s="536"/>
      <c r="I36" s="536"/>
      <c r="J36" s="536"/>
      <c r="K36" s="536"/>
      <c r="L36" s="536"/>
      <c r="M36" s="536"/>
      <c r="N36" s="536"/>
      <c r="O36" s="536"/>
      <c r="P36" s="536"/>
      <c r="Q36" s="536"/>
      <c r="R36" s="536"/>
      <c r="S36" s="536"/>
      <c r="T36" s="536"/>
      <c r="U36" s="536"/>
      <c r="V36" s="536"/>
      <c r="W36" s="537"/>
      <c r="Y36" s="485"/>
      <c r="Z36" s="485"/>
      <c r="AA36" s="485"/>
      <c r="AB36" s="41" t="s">
        <v>300</v>
      </c>
      <c r="AC36" s="159"/>
      <c r="AD36" s="43" t="s">
        <v>301</v>
      </c>
      <c r="AE36" s="552"/>
      <c r="AF36" s="555"/>
      <c r="AG36" s="542"/>
      <c r="AH36" s="493"/>
      <c r="AI36" s="485"/>
      <c r="AJ36" s="542"/>
      <c r="AK36" s="493"/>
      <c r="AL36" s="485"/>
      <c r="AM36" s="546"/>
      <c r="AN36" s="547"/>
      <c r="AX36" s="6"/>
      <c r="AZ36" s="1"/>
    </row>
    <row r="37" spans="2:52" ht="15.75" customHeight="1">
      <c r="B37" s="538"/>
      <c r="C37" s="539"/>
      <c r="D37" s="539"/>
      <c r="E37" s="539"/>
      <c r="F37" s="539"/>
      <c r="G37" s="539"/>
      <c r="H37" s="539"/>
      <c r="I37" s="539"/>
      <c r="J37" s="539"/>
      <c r="K37" s="539"/>
      <c r="L37" s="539"/>
      <c r="M37" s="539"/>
      <c r="N37" s="539"/>
      <c r="O37" s="539"/>
      <c r="P37" s="539"/>
      <c r="Q37" s="539"/>
      <c r="R37" s="539"/>
      <c r="S37" s="539"/>
      <c r="T37" s="539"/>
      <c r="U37" s="539"/>
      <c r="V37" s="539"/>
      <c r="W37" s="540"/>
      <c r="Y37" s="485" t="s">
        <v>131</v>
      </c>
      <c r="Z37" s="485"/>
      <c r="AA37" s="485"/>
      <c r="AB37" s="548"/>
      <c r="AC37" s="549"/>
      <c r="AD37" s="550"/>
      <c r="AE37" s="551"/>
      <c r="AF37" s="553" t="s">
        <v>64</v>
      </c>
      <c r="AG37" s="542"/>
      <c r="AH37" s="493"/>
      <c r="AI37" s="485" t="s">
        <v>95</v>
      </c>
      <c r="AJ37" s="542"/>
      <c r="AK37" s="493"/>
      <c r="AL37" s="485" t="s">
        <v>95</v>
      </c>
      <c r="AM37" s="529"/>
      <c r="AN37" s="543"/>
      <c r="AX37" s="6"/>
      <c r="AZ37" s="1"/>
    </row>
    <row r="38" spans="2:52" ht="15.75" customHeight="1">
      <c r="B38" s="1" t="s">
        <v>99</v>
      </c>
      <c r="Y38" s="485"/>
      <c r="Z38" s="485"/>
      <c r="AA38" s="485"/>
      <c r="AB38" s="41" t="s">
        <v>401</v>
      </c>
      <c r="AC38" s="159"/>
      <c r="AD38" s="42" t="s">
        <v>402</v>
      </c>
      <c r="AE38" s="552"/>
      <c r="AF38" s="553"/>
      <c r="AG38" s="542"/>
      <c r="AH38" s="493"/>
      <c r="AI38" s="485"/>
      <c r="AJ38" s="542"/>
      <c r="AK38" s="493"/>
      <c r="AL38" s="485"/>
      <c r="AM38" s="544"/>
      <c r="AN38" s="545"/>
      <c r="AX38" s="6"/>
      <c r="AZ38" s="1"/>
    </row>
    <row r="39" spans="2:52" ht="15.75" customHeight="1">
      <c r="B39" s="531"/>
      <c r="C39" s="534"/>
      <c r="D39" s="534"/>
      <c r="E39" s="534"/>
      <c r="F39" s="534"/>
      <c r="G39" s="534"/>
      <c r="H39" s="534"/>
      <c r="I39" s="534"/>
      <c r="J39" s="534"/>
      <c r="K39" s="534"/>
      <c r="L39" s="534"/>
      <c r="M39" s="534"/>
      <c r="N39" s="534"/>
      <c r="O39" s="534"/>
      <c r="P39" s="534"/>
      <c r="Q39" s="534"/>
      <c r="R39" s="534"/>
      <c r="S39" s="534"/>
      <c r="T39" s="534"/>
      <c r="U39" s="534"/>
      <c r="V39" s="534"/>
      <c r="W39" s="535"/>
      <c r="Y39" s="154" t="s">
        <v>140</v>
      </c>
      <c r="Z39" s="27"/>
      <c r="AA39" s="27"/>
      <c r="AB39" s="27"/>
      <c r="AC39" s="5"/>
      <c r="AD39" s="27"/>
      <c r="AE39" s="27"/>
      <c r="AF39" s="27"/>
      <c r="AG39" s="27"/>
      <c r="AH39" s="27"/>
      <c r="AI39" s="27"/>
      <c r="AJ39" s="27"/>
      <c r="AK39" s="27"/>
      <c r="AL39" s="27"/>
      <c r="AM39" s="27"/>
      <c r="AN39" s="27"/>
      <c r="AO39" s="2"/>
      <c r="AP39" s="2"/>
      <c r="AQ39" s="2"/>
      <c r="AR39" s="2"/>
      <c r="AS39" s="2"/>
      <c r="AT39" s="2"/>
      <c r="AX39" s="6"/>
      <c r="AZ39" s="1"/>
    </row>
    <row r="40" spans="2:52" ht="15.75" customHeight="1">
      <c r="B40" s="521"/>
      <c r="C40" s="536"/>
      <c r="D40" s="536"/>
      <c r="E40" s="536"/>
      <c r="F40" s="536"/>
      <c r="G40" s="536"/>
      <c r="H40" s="536"/>
      <c r="I40" s="536"/>
      <c r="J40" s="536"/>
      <c r="K40" s="536"/>
      <c r="L40" s="536"/>
      <c r="M40" s="536"/>
      <c r="N40" s="536"/>
      <c r="O40" s="536"/>
      <c r="P40" s="536"/>
      <c r="Q40" s="536"/>
      <c r="R40" s="536"/>
      <c r="S40" s="536"/>
      <c r="T40" s="536"/>
      <c r="U40" s="536"/>
      <c r="V40" s="536"/>
      <c r="W40" s="537"/>
      <c r="Y40" s="155" t="s">
        <v>137</v>
      </c>
      <c r="AL40" s="1"/>
      <c r="AX40" s="6"/>
      <c r="AZ40" s="1"/>
    </row>
    <row r="41" spans="2:52" ht="15.75" customHeight="1">
      <c r="B41" s="538"/>
      <c r="C41" s="539"/>
      <c r="D41" s="539"/>
      <c r="E41" s="539"/>
      <c r="F41" s="539"/>
      <c r="G41" s="539"/>
      <c r="H41" s="539"/>
      <c r="I41" s="539"/>
      <c r="J41" s="539"/>
      <c r="K41" s="539"/>
      <c r="L41" s="539"/>
      <c r="M41" s="539"/>
      <c r="N41" s="539"/>
      <c r="O41" s="539"/>
      <c r="P41" s="539"/>
      <c r="Q41" s="539"/>
      <c r="R41" s="539"/>
      <c r="S41" s="539"/>
      <c r="T41" s="539"/>
      <c r="U41" s="539"/>
      <c r="V41" s="539"/>
      <c r="W41" s="540"/>
      <c r="Y41" s="155" t="s">
        <v>139</v>
      </c>
      <c r="AL41" s="1"/>
      <c r="AX41" s="6"/>
      <c r="AZ41" s="1"/>
    </row>
    <row r="42" spans="2:52" ht="15.75" customHeight="1">
      <c r="Y42" s="155" t="s">
        <v>403</v>
      </c>
      <c r="AL42" s="1"/>
      <c r="AX42" s="6"/>
      <c r="AZ42" s="1"/>
    </row>
    <row r="43" spans="2:52" ht="15.75" customHeight="1">
      <c r="B43" s="1" t="s">
        <v>100</v>
      </c>
      <c r="Y43" s="155" t="s">
        <v>138</v>
      </c>
      <c r="AL43" s="1"/>
      <c r="AX43" s="6"/>
      <c r="AZ43" s="1"/>
    </row>
    <row r="44" spans="2:52" ht="24.9" customHeight="1">
      <c r="B44" s="508" t="s">
        <v>120</v>
      </c>
      <c r="C44" s="509"/>
      <c r="D44" s="509"/>
      <c r="E44" s="509"/>
      <c r="F44" s="509"/>
      <c r="G44" s="509"/>
      <c r="H44" s="509"/>
      <c r="I44" s="509"/>
      <c r="J44" s="510"/>
      <c r="K44" s="541" t="s">
        <v>404</v>
      </c>
      <c r="L44" s="541"/>
      <c r="M44" s="541"/>
      <c r="N44" s="541"/>
      <c r="O44" s="541"/>
      <c r="P44" s="485" t="s">
        <v>122</v>
      </c>
      <c r="Q44" s="485"/>
      <c r="R44" s="485"/>
      <c r="S44" s="485"/>
      <c r="T44" s="485"/>
      <c r="U44" s="485"/>
      <c r="V44" s="485"/>
      <c r="W44" s="485"/>
      <c r="Y44" s="156" t="s">
        <v>141</v>
      </c>
      <c r="AL44" s="1"/>
      <c r="AX44" s="6"/>
      <c r="AZ44" s="1"/>
    </row>
    <row r="45" spans="2:52" ht="15.75" customHeight="1">
      <c r="B45" s="530" t="s">
        <v>104</v>
      </c>
      <c r="C45" s="507" t="s">
        <v>119</v>
      </c>
      <c r="D45" s="507"/>
      <c r="E45" s="507"/>
      <c r="F45" s="507"/>
      <c r="G45" s="507"/>
      <c r="H45" s="507"/>
      <c r="I45" s="507"/>
      <c r="J45" s="507"/>
      <c r="K45" s="485" t="s">
        <v>121</v>
      </c>
      <c r="L45" s="485"/>
      <c r="M45" s="485"/>
      <c r="N45" s="485"/>
      <c r="O45" s="161"/>
      <c r="P45" s="485" t="s">
        <v>121</v>
      </c>
      <c r="Q45" s="485"/>
      <c r="R45" s="485"/>
      <c r="S45" s="485"/>
      <c r="T45" s="161"/>
      <c r="U45" s="160"/>
      <c r="V45" s="485" t="s">
        <v>123</v>
      </c>
      <c r="W45" s="485"/>
      <c r="Y45" s="507" t="s">
        <v>142</v>
      </c>
      <c r="Z45" s="507"/>
      <c r="AA45" s="507"/>
      <c r="AB45" s="507"/>
      <c r="AC45" s="507"/>
      <c r="AD45" s="507"/>
      <c r="AE45" s="507"/>
      <c r="AF45" s="507"/>
      <c r="AG45" s="485" t="s">
        <v>121</v>
      </c>
      <c r="AH45" s="485"/>
      <c r="AI45" s="485"/>
      <c r="AJ45" s="485"/>
      <c r="AK45" s="161"/>
      <c r="AL45" s="1"/>
      <c r="AX45" s="6"/>
      <c r="AZ45" s="1"/>
    </row>
    <row r="46" spans="2:52" ht="15.75" customHeight="1">
      <c r="B46" s="530"/>
      <c r="C46" s="507" t="s">
        <v>101</v>
      </c>
      <c r="D46" s="507"/>
      <c r="E46" s="507"/>
      <c r="F46" s="507"/>
      <c r="G46" s="507"/>
      <c r="H46" s="507"/>
      <c r="I46" s="507"/>
      <c r="J46" s="507"/>
      <c r="K46" s="485" t="s">
        <v>121</v>
      </c>
      <c r="L46" s="485"/>
      <c r="M46" s="485"/>
      <c r="N46" s="485"/>
      <c r="O46" s="161"/>
      <c r="P46" s="485" t="s">
        <v>121</v>
      </c>
      <c r="Q46" s="485"/>
      <c r="R46" s="485"/>
      <c r="S46" s="485"/>
      <c r="T46" s="161"/>
      <c r="U46" s="160"/>
      <c r="V46" s="485" t="s">
        <v>123</v>
      </c>
      <c r="W46" s="485"/>
      <c r="Y46" s="507" t="s">
        <v>143</v>
      </c>
      <c r="Z46" s="507"/>
      <c r="AA46" s="507"/>
      <c r="AB46" s="507"/>
      <c r="AC46" s="507"/>
      <c r="AD46" s="507"/>
      <c r="AE46" s="507"/>
      <c r="AF46" s="507"/>
      <c r="AG46" s="485" t="s">
        <v>121</v>
      </c>
      <c r="AH46" s="485"/>
      <c r="AI46" s="485"/>
      <c r="AJ46" s="485"/>
      <c r="AK46" s="161"/>
      <c r="AL46" s="1"/>
      <c r="AX46" s="6"/>
      <c r="AZ46" s="1"/>
    </row>
    <row r="47" spans="2:52" ht="15.75" customHeight="1">
      <c r="B47" s="530"/>
      <c r="C47" s="507" t="s">
        <v>102</v>
      </c>
      <c r="D47" s="507"/>
      <c r="E47" s="507"/>
      <c r="F47" s="507"/>
      <c r="G47" s="507"/>
      <c r="H47" s="507"/>
      <c r="I47" s="507"/>
      <c r="J47" s="507"/>
      <c r="K47" s="485" t="s">
        <v>121</v>
      </c>
      <c r="L47" s="485"/>
      <c r="M47" s="485"/>
      <c r="N47" s="485"/>
      <c r="O47" s="161"/>
      <c r="P47" s="485" t="s">
        <v>121</v>
      </c>
      <c r="Q47" s="485"/>
      <c r="R47" s="485"/>
      <c r="S47" s="485"/>
      <c r="T47" s="161"/>
      <c r="U47" s="485"/>
      <c r="V47" s="485"/>
      <c r="W47" s="485"/>
      <c r="AL47" s="1"/>
      <c r="AX47" s="6"/>
      <c r="AZ47" s="1"/>
    </row>
    <row r="48" spans="2:52" ht="15.75" customHeight="1">
      <c r="B48" s="530"/>
      <c r="C48" s="507" t="s">
        <v>103</v>
      </c>
      <c r="D48" s="507"/>
      <c r="E48" s="507"/>
      <c r="F48" s="507"/>
      <c r="G48" s="507"/>
      <c r="H48" s="507"/>
      <c r="I48" s="507"/>
      <c r="J48" s="507"/>
      <c r="K48" s="485" t="s">
        <v>121</v>
      </c>
      <c r="L48" s="485"/>
      <c r="M48" s="485"/>
      <c r="N48" s="485"/>
      <c r="O48" s="161"/>
      <c r="P48" s="485" t="s">
        <v>121</v>
      </c>
      <c r="Q48" s="485"/>
      <c r="R48" s="485"/>
      <c r="S48" s="485"/>
      <c r="T48" s="161"/>
      <c r="U48" s="160"/>
      <c r="V48" s="485" t="s">
        <v>123</v>
      </c>
      <c r="W48" s="485"/>
      <c r="Y48" s="1" t="s">
        <v>437</v>
      </c>
      <c r="AL48" s="1"/>
      <c r="AX48" s="6"/>
      <c r="AZ48" s="1"/>
    </row>
    <row r="49" spans="2:52" ht="15.75" customHeight="1">
      <c r="B49" s="530" t="s">
        <v>117</v>
      </c>
      <c r="C49" s="507" t="s">
        <v>105</v>
      </c>
      <c r="D49" s="507"/>
      <c r="E49" s="507"/>
      <c r="F49" s="507"/>
      <c r="G49" s="507"/>
      <c r="H49" s="507"/>
      <c r="I49" s="507"/>
      <c r="J49" s="507"/>
      <c r="K49" s="485" t="s">
        <v>121</v>
      </c>
      <c r="L49" s="485"/>
      <c r="M49" s="485"/>
      <c r="N49" s="485"/>
      <c r="O49" s="161"/>
      <c r="P49" s="485" t="s">
        <v>121</v>
      </c>
      <c r="Q49" s="485"/>
      <c r="R49" s="485"/>
      <c r="S49" s="485"/>
      <c r="T49" s="161"/>
      <c r="U49" s="160"/>
      <c r="V49" s="485" t="s">
        <v>123</v>
      </c>
      <c r="W49" s="485"/>
      <c r="Y49" s="496" t="s">
        <v>144</v>
      </c>
      <c r="Z49" s="497"/>
      <c r="AA49" s="497"/>
      <c r="AB49" s="497"/>
      <c r="AC49" s="497"/>
      <c r="AD49" s="497"/>
      <c r="AE49" s="497"/>
      <c r="AF49" s="497"/>
      <c r="AG49" s="497"/>
      <c r="AH49" s="497"/>
      <c r="AI49" s="497"/>
      <c r="AJ49" s="498"/>
      <c r="AK49" s="162"/>
      <c r="AL49" s="528"/>
      <c r="AM49" s="493"/>
      <c r="AN49" s="22" t="s">
        <v>63</v>
      </c>
      <c r="AO49" s="529"/>
      <c r="AP49" s="493"/>
      <c r="AQ49" s="21" t="s">
        <v>64</v>
      </c>
      <c r="AR49" s="492"/>
      <c r="AS49" s="493"/>
      <c r="AT49" s="21" t="s">
        <v>126</v>
      </c>
      <c r="AW49" s="6"/>
      <c r="AZ49" s="1"/>
    </row>
    <row r="50" spans="2:52" ht="15.75" customHeight="1">
      <c r="B50" s="530"/>
      <c r="C50" s="507" t="s">
        <v>106</v>
      </c>
      <c r="D50" s="507"/>
      <c r="E50" s="507"/>
      <c r="F50" s="507"/>
      <c r="G50" s="507"/>
      <c r="H50" s="507"/>
      <c r="I50" s="507"/>
      <c r="J50" s="507"/>
      <c r="K50" s="485" t="s">
        <v>121</v>
      </c>
      <c r="L50" s="485"/>
      <c r="M50" s="485"/>
      <c r="N50" s="485"/>
      <c r="O50" s="161"/>
      <c r="P50" s="485" t="s">
        <v>121</v>
      </c>
      <c r="Q50" s="485"/>
      <c r="R50" s="485"/>
      <c r="S50" s="485"/>
      <c r="T50" s="161"/>
      <c r="U50" s="160"/>
      <c r="V50" s="485" t="s">
        <v>123</v>
      </c>
      <c r="W50" s="485"/>
      <c r="Y50" s="520" t="s">
        <v>145</v>
      </c>
      <c r="Z50" s="512"/>
      <c r="AA50" s="512"/>
      <c r="AB50" s="513"/>
      <c r="AC50" s="24" t="s">
        <v>147</v>
      </c>
      <c r="AD50" s="12"/>
      <c r="AE50" s="12"/>
      <c r="AF50" s="12"/>
      <c r="AG50" s="12"/>
      <c r="AH50" s="12"/>
      <c r="AI50" s="12"/>
      <c r="AJ50" s="12"/>
      <c r="AK50" s="12"/>
      <c r="AL50" s="12"/>
      <c r="AM50" s="12"/>
      <c r="AN50" s="12"/>
      <c r="AO50" s="12"/>
      <c r="AP50" s="12"/>
      <c r="AQ50" s="12"/>
      <c r="AR50" s="12"/>
      <c r="AS50" s="12"/>
      <c r="AT50" s="45"/>
      <c r="AW50" s="6"/>
      <c r="AZ50" s="1"/>
    </row>
    <row r="51" spans="2:52" ht="15.75" customHeight="1">
      <c r="B51" s="530"/>
      <c r="C51" s="507" t="s">
        <v>107</v>
      </c>
      <c r="D51" s="507"/>
      <c r="E51" s="507"/>
      <c r="F51" s="507"/>
      <c r="G51" s="507"/>
      <c r="H51" s="507"/>
      <c r="I51" s="507"/>
      <c r="J51" s="507"/>
      <c r="K51" s="485" t="s">
        <v>121</v>
      </c>
      <c r="L51" s="485"/>
      <c r="M51" s="485"/>
      <c r="N51" s="485"/>
      <c r="O51" s="161"/>
      <c r="P51" s="485" t="s">
        <v>121</v>
      </c>
      <c r="Q51" s="485"/>
      <c r="R51" s="485"/>
      <c r="S51" s="485"/>
      <c r="T51" s="161"/>
      <c r="U51" s="485"/>
      <c r="V51" s="485"/>
      <c r="W51" s="485"/>
      <c r="Y51" s="514"/>
      <c r="Z51" s="515"/>
      <c r="AA51" s="515"/>
      <c r="AB51" s="516"/>
      <c r="AC51" s="521"/>
      <c r="AD51" s="522"/>
      <c r="AE51" s="522"/>
      <c r="AF51" s="522"/>
      <c r="AG51" s="522"/>
      <c r="AH51" s="522"/>
      <c r="AI51" s="522"/>
      <c r="AJ51" s="522"/>
      <c r="AK51" s="522"/>
      <c r="AL51" s="522"/>
      <c r="AM51" s="522"/>
      <c r="AN51" s="522"/>
      <c r="AO51" s="522"/>
      <c r="AP51" s="522"/>
      <c r="AQ51" s="522"/>
      <c r="AR51" s="522"/>
      <c r="AS51" s="522"/>
      <c r="AT51" s="523"/>
      <c r="AW51" s="6"/>
      <c r="AZ51" s="1"/>
    </row>
    <row r="52" spans="2:52" ht="15.75" customHeight="1">
      <c r="B52" s="530"/>
      <c r="C52" s="507" t="s">
        <v>108</v>
      </c>
      <c r="D52" s="507"/>
      <c r="E52" s="507"/>
      <c r="F52" s="507"/>
      <c r="G52" s="507"/>
      <c r="H52" s="507"/>
      <c r="I52" s="507"/>
      <c r="J52" s="507"/>
      <c r="K52" s="485" t="s">
        <v>121</v>
      </c>
      <c r="L52" s="485"/>
      <c r="M52" s="485"/>
      <c r="N52" s="485"/>
      <c r="O52" s="161"/>
      <c r="P52" s="485" t="s">
        <v>121</v>
      </c>
      <c r="Q52" s="485"/>
      <c r="R52" s="485"/>
      <c r="S52" s="485"/>
      <c r="T52" s="161"/>
      <c r="U52" s="485"/>
      <c r="V52" s="485"/>
      <c r="W52" s="485"/>
      <c r="Y52" s="514"/>
      <c r="Z52" s="515"/>
      <c r="AA52" s="515"/>
      <c r="AB52" s="516"/>
      <c r="AC52" s="524"/>
      <c r="AD52" s="522"/>
      <c r="AE52" s="522"/>
      <c r="AF52" s="522"/>
      <c r="AG52" s="522"/>
      <c r="AH52" s="522"/>
      <c r="AI52" s="522"/>
      <c r="AJ52" s="522"/>
      <c r="AK52" s="522"/>
      <c r="AL52" s="522"/>
      <c r="AM52" s="522"/>
      <c r="AN52" s="522"/>
      <c r="AO52" s="522"/>
      <c r="AP52" s="522"/>
      <c r="AQ52" s="522"/>
      <c r="AR52" s="522"/>
      <c r="AS52" s="522"/>
      <c r="AT52" s="523"/>
      <c r="AW52" s="6"/>
      <c r="AZ52" s="1"/>
    </row>
    <row r="53" spans="2:52" ht="15.75" customHeight="1">
      <c r="B53" s="530"/>
      <c r="C53" s="507" t="s">
        <v>109</v>
      </c>
      <c r="D53" s="507"/>
      <c r="E53" s="507"/>
      <c r="F53" s="507"/>
      <c r="G53" s="507"/>
      <c r="H53" s="507"/>
      <c r="I53" s="507"/>
      <c r="J53" s="507"/>
      <c r="K53" s="485" t="s">
        <v>121</v>
      </c>
      <c r="L53" s="485"/>
      <c r="M53" s="485"/>
      <c r="N53" s="485"/>
      <c r="O53" s="161"/>
      <c r="P53" s="485" t="s">
        <v>121</v>
      </c>
      <c r="Q53" s="485"/>
      <c r="R53" s="485"/>
      <c r="S53" s="485"/>
      <c r="T53" s="161"/>
      <c r="U53" s="485"/>
      <c r="V53" s="485"/>
      <c r="W53" s="485"/>
      <c r="Y53" s="514"/>
      <c r="Z53" s="515"/>
      <c r="AA53" s="515"/>
      <c r="AB53" s="516"/>
      <c r="AC53" s="525"/>
      <c r="AD53" s="526"/>
      <c r="AE53" s="526"/>
      <c r="AF53" s="526"/>
      <c r="AG53" s="526"/>
      <c r="AH53" s="526"/>
      <c r="AI53" s="526"/>
      <c r="AJ53" s="526"/>
      <c r="AK53" s="526"/>
      <c r="AL53" s="526"/>
      <c r="AM53" s="526"/>
      <c r="AN53" s="526"/>
      <c r="AO53" s="526"/>
      <c r="AP53" s="526"/>
      <c r="AQ53" s="526"/>
      <c r="AR53" s="526"/>
      <c r="AS53" s="526"/>
      <c r="AT53" s="527"/>
      <c r="AW53" s="6"/>
      <c r="AZ53" s="1"/>
    </row>
    <row r="54" spans="2:52" ht="15.75" customHeight="1">
      <c r="B54" s="530"/>
      <c r="C54" s="507" t="s">
        <v>110</v>
      </c>
      <c r="D54" s="507"/>
      <c r="E54" s="507"/>
      <c r="F54" s="507"/>
      <c r="G54" s="507"/>
      <c r="H54" s="507"/>
      <c r="I54" s="507"/>
      <c r="J54" s="507"/>
      <c r="K54" s="485" t="s">
        <v>121</v>
      </c>
      <c r="L54" s="485"/>
      <c r="M54" s="485"/>
      <c r="N54" s="485"/>
      <c r="O54" s="161"/>
      <c r="P54" s="485" t="s">
        <v>121</v>
      </c>
      <c r="Q54" s="485"/>
      <c r="R54" s="485"/>
      <c r="S54" s="485"/>
      <c r="T54" s="161"/>
      <c r="U54" s="485"/>
      <c r="V54" s="485"/>
      <c r="W54" s="485"/>
      <c r="Y54" s="514"/>
      <c r="Z54" s="515"/>
      <c r="AA54" s="515"/>
      <c r="AB54" s="516"/>
      <c r="AC54" s="46" t="s">
        <v>148</v>
      </c>
      <c r="AD54" s="6"/>
      <c r="AE54" s="6"/>
      <c r="AF54" s="6"/>
      <c r="AG54" s="6"/>
      <c r="AH54" s="6"/>
      <c r="AI54" s="6"/>
      <c r="AJ54" s="6"/>
      <c r="AK54" s="6"/>
      <c r="AM54" s="6"/>
      <c r="AN54" s="6"/>
      <c r="AO54" s="6"/>
      <c r="AP54" s="6"/>
      <c r="AQ54" s="6"/>
      <c r="AR54" s="6"/>
      <c r="AS54" s="6"/>
      <c r="AT54" s="47"/>
      <c r="AW54" s="6"/>
      <c r="AZ54" s="1"/>
    </row>
    <row r="55" spans="2:52" ht="15.75" customHeight="1">
      <c r="B55" s="530"/>
      <c r="C55" s="507" t="s">
        <v>111</v>
      </c>
      <c r="D55" s="507"/>
      <c r="E55" s="507"/>
      <c r="F55" s="507"/>
      <c r="G55" s="507"/>
      <c r="H55" s="507"/>
      <c r="I55" s="507"/>
      <c r="J55" s="507"/>
      <c r="K55" s="485" t="s">
        <v>121</v>
      </c>
      <c r="L55" s="485"/>
      <c r="M55" s="485"/>
      <c r="N55" s="485"/>
      <c r="O55" s="161"/>
      <c r="P55" s="485" t="s">
        <v>121</v>
      </c>
      <c r="Q55" s="485"/>
      <c r="R55" s="485"/>
      <c r="S55" s="485"/>
      <c r="T55" s="161"/>
      <c r="U55" s="485"/>
      <c r="V55" s="485"/>
      <c r="W55" s="485"/>
      <c r="Y55" s="514"/>
      <c r="Z55" s="515"/>
      <c r="AA55" s="515"/>
      <c r="AB55" s="516"/>
      <c r="AC55" s="521"/>
      <c r="AD55" s="522"/>
      <c r="AE55" s="522"/>
      <c r="AF55" s="522"/>
      <c r="AG55" s="522"/>
      <c r="AH55" s="522"/>
      <c r="AI55" s="522"/>
      <c r="AJ55" s="522"/>
      <c r="AK55" s="522"/>
      <c r="AL55" s="522"/>
      <c r="AM55" s="522"/>
      <c r="AN55" s="522"/>
      <c r="AO55" s="522"/>
      <c r="AP55" s="522"/>
      <c r="AQ55" s="522"/>
      <c r="AR55" s="522"/>
      <c r="AS55" s="522"/>
      <c r="AT55" s="523"/>
      <c r="AW55" s="6"/>
      <c r="AZ55" s="1"/>
    </row>
    <row r="56" spans="2:52" ht="15.75" customHeight="1">
      <c r="B56" s="530"/>
      <c r="C56" s="507" t="s">
        <v>112</v>
      </c>
      <c r="D56" s="507"/>
      <c r="E56" s="507"/>
      <c r="F56" s="507"/>
      <c r="G56" s="507"/>
      <c r="H56" s="507"/>
      <c r="I56" s="507"/>
      <c r="J56" s="507"/>
      <c r="K56" s="485" t="s">
        <v>121</v>
      </c>
      <c r="L56" s="485"/>
      <c r="M56" s="485"/>
      <c r="N56" s="485"/>
      <c r="O56" s="161"/>
      <c r="P56" s="485" t="s">
        <v>121</v>
      </c>
      <c r="Q56" s="485"/>
      <c r="R56" s="485"/>
      <c r="S56" s="485"/>
      <c r="T56" s="161"/>
      <c r="U56" s="160"/>
      <c r="V56" s="485" t="s">
        <v>123</v>
      </c>
      <c r="W56" s="485"/>
      <c r="Y56" s="514"/>
      <c r="Z56" s="515"/>
      <c r="AA56" s="515"/>
      <c r="AB56" s="516"/>
      <c r="AC56" s="524"/>
      <c r="AD56" s="522"/>
      <c r="AE56" s="522"/>
      <c r="AF56" s="522"/>
      <c r="AG56" s="522"/>
      <c r="AH56" s="522"/>
      <c r="AI56" s="522"/>
      <c r="AJ56" s="522"/>
      <c r="AK56" s="522"/>
      <c r="AL56" s="522"/>
      <c r="AM56" s="522"/>
      <c r="AN56" s="522"/>
      <c r="AO56" s="522"/>
      <c r="AP56" s="522"/>
      <c r="AQ56" s="522"/>
      <c r="AR56" s="522"/>
      <c r="AS56" s="522"/>
      <c r="AT56" s="523"/>
      <c r="AW56" s="6"/>
      <c r="AZ56" s="1"/>
    </row>
    <row r="57" spans="2:52" ht="15.75" customHeight="1">
      <c r="B57" s="530"/>
      <c r="C57" s="507" t="s">
        <v>113</v>
      </c>
      <c r="D57" s="507"/>
      <c r="E57" s="507"/>
      <c r="F57" s="507"/>
      <c r="G57" s="507"/>
      <c r="H57" s="507"/>
      <c r="I57" s="507"/>
      <c r="J57" s="507"/>
      <c r="K57" s="485" t="s">
        <v>121</v>
      </c>
      <c r="L57" s="485"/>
      <c r="M57" s="485"/>
      <c r="N57" s="485"/>
      <c r="O57" s="161"/>
      <c r="P57" s="485" t="s">
        <v>121</v>
      </c>
      <c r="Q57" s="485"/>
      <c r="R57" s="485"/>
      <c r="S57" s="485"/>
      <c r="T57" s="161"/>
      <c r="U57" s="160"/>
      <c r="V57" s="485" t="s">
        <v>123</v>
      </c>
      <c r="W57" s="485"/>
      <c r="Y57" s="517"/>
      <c r="Z57" s="518"/>
      <c r="AA57" s="518"/>
      <c r="AB57" s="519"/>
      <c r="AC57" s="525"/>
      <c r="AD57" s="526"/>
      <c r="AE57" s="526"/>
      <c r="AF57" s="526"/>
      <c r="AG57" s="526"/>
      <c r="AH57" s="526"/>
      <c r="AI57" s="526"/>
      <c r="AJ57" s="526"/>
      <c r="AK57" s="526"/>
      <c r="AL57" s="526"/>
      <c r="AM57" s="526"/>
      <c r="AN57" s="526"/>
      <c r="AO57" s="526"/>
      <c r="AP57" s="526"/>
      <c r="AQ57" s="526"/>
      <c r="AR57" s="526"/>
      <c r="AS57" s="526"/>
      <c r="AT57" s="527"/>
      <c r="AW57" s="6"/>
      <c r="AZ57" s="1"/>
    </row>
    <row r="58" spans="2:52" ht="15.75" customHeight="1">
      <c r="B58" s="530"/>
      <c r="C58" s="507" t="s">
        <v>114</v>
      </c>
      <c r="D58" s="507"/>
      <c r="E58" s="507"/>
      <c r="F58" s="507"/>
      <c r="G58" s="507"/>
      <c r="H58" s="507"/>
      <c r="I58" s="507"/>
      <c r="J58" s="507"/>
      <c r="K58" s="485" t="s">
        <v>121</v>
      </c>
      <c r="L58" s="485"/>
      <c r="M58" s="485"/>
      <c r="N58" s="485"/>
      <c r="O58" s="161"/>
      <c r="P58" s="485" t="s">
        <v>121</v>
      </c>
      <c r="Q58" s="485"/>
      <c r="R58" s="485"/>
      <c r="S58" s="485"/>
      <c r="T58" s="161"/>
      <c r="U58" s="485"/>
      <c r="V58" s="485"/>
      <c r="W58" s="485"/>
      <c r="Y58" s="511" t="s">
        <v>146</v>
      </c>
      <c r="Z58" s="512"/>
      <c r="AA58" s="512"/>
      <c r="AB58" s="513"/>
      <c r="AC58" s="531"/>
      <c r="AD58" s="532"/>
      <c r="AE58" s="532"/>
      <c r="AF58" s="532"/>
      <c r="AG58" s="532"/>
      <c r="AH58" s="532"/>
      <c r="AI58" s="532"/>
      <c r="AJ58" s="532"/>
      <c r="AK58" s="532"/>
      <c r="AL58" s="532"/>
      <c r="AM58" s="532"/>
      <c r="AN58" s="532"/>
      <c r="AO58" s="532"/>
      <c r="AP58" s="532"/>
      <c r="AQ58" s="532"/>
      <c r="AR58" s="532"/>
      <c r="AS58" s="532"/>
      <c r="AT58" s="533"/>
      <c r="AW58" s="6"/>
      <c r="AZ58" s="1"/>
    </row>
    <row r="59" spans="2:52" ht="15.75" customHeight="1">
      <c r="B59" s="530"/>
      <c r="C59" s="507" t="s">
        <v>115</v>
      </c>
      <c r="D59" s="507"/>
      <c r="E59" s="507"/>
      <c r="F59" s="507"/>
      <c r="G59" s="507"/>
      <c r="H59" s="507"/>
      <c r="I59" s="507"/>
      <c r="J59" s="507"/>
      <c r="K59" s="485" t="s">
        <v>121</v>
      </c>
      <c r="L59" s="485"/>
      <c r="M59" s="485"/>
      <c r="N59" s="485"/>
      <c r="O59" s="161"/>
      <c r="P59" s="485" t="s">
        <v>121</v>
      </c>
      <c r="Q59" s="485"/>
      <c r="R59" s="485"/>
      <c r="S59" s="485"/>
      <c r="T59" s="161"/>
      <c r="U59" s="485"/>
      <c r="V59" s="485"/>
      <c r="W59" s="485"/>
      <c r="Y59" s="514"/>
      <c r="Z59" s="515"/>
      <c r="AA59" s="515"/>
      <c r="AB59" s="516"/>
      <c r="AC59" s="524"/>
      <c r="AD59" s="522"/>
      <c r="AE59" s="522"/>
      <c r="AF59" s="522"/>
      <c r="AG59" s="522"/>
      <c r="AH59" s="522"/>
      <c r="AI59" s="522"/>
      <c r="AJ59" s="522"/>
      <c r="AK59" s="522"/>
      <c r="AL59" s="522"/>
      <c r="AM59" s="522"/>
      <c r="AN59" s="522"/>
      <c r="AO59" s="522"/>
      <c r="AP59" s="522"/>
      <c r="AQ59" s="522"/>
      <c r="AR59" s="522"/>
      <c r="AS59" s="522"/>
      <c r="AT59" s="523"/>
      <c r="AW59" s="6"/>
      <c r="AZ59" s="1"/>
    </row>
    <row r="60" spans="2:52" ht="15.75" customHeight="1">
      <c r="B60" s="530"/>
      <c r="C60" s="507" t="s">
        <v>116</v>
      </c>
      <c r="D60" s="507"/>
      <c r="E60" s="507"/>
      <c r="F60" s="507"/>
      <c r="G60" s="507"/>
      <c r="H60" s="507"/>
      <c r="I60" s="507"/>
      <c r="J60" s="507"/>
      <c r="K60" s="485" t="s">
        <v>121</v>
      </c>
      <c r="L60" s="485"/>
      <c r="M60" s="485"/>
      <c r="N60" s="485"/>
      <c r="O60" s="161"/>
      <c r="P60" s="485" t="s">
        <v>121</v>
      </c>
      <c r="Q60" s="485"/>
      <c r="R60" s="485"/>
      <c r="S60" s="485"/>
      <c r="T60" s="161"/>
      <c r="U60" s="485"/>
      <c r="V60" s="485"/>
      <c r="W60" s="485"/>
      <c r="Y60" s="517"/>
      <c r="Z60" s="518"/>
      <c r="AA60" s="518"/>
      <c r="AB60" s="519"/>
      <c r="AC60" s="525"/>
      <c r="AD60" s="526"/>
      <c r="AE60" s="526"/>
      <c r="AF60" s="526"/>
      <c r="AG60" s="526"/>
      <c r="AH60" s="526"/>
      <c r="AI60" s="526"/>
      <c r="AJ60" s="526"/>
      <c r="AK60" s="526"/>
      <c r="AL60" s="526"/>
      <c r="AM60" s="526"/>
      <c r="AN60" s="526"/>
      <c r="AO60" s="526"/>
      <c r="AP60" s="526"/>
      <c r="AQ60" s="526"/>
      <c r="AR60" s="526"/>
      <c r="AS60" s="526"/>
      <c r="AT60" s="527"/>
      <c r="AW60" s="6"/>
      <c r="AZ60" s="1"/>
    </row>
    <row r="61" spans="2:52" ht="15.75" customHeight="1">
      <c r="B61" s="508" t="s">
        <v>118</v>
      </c>
      <c r="C61" s="509"/>
      <c r="D61" s="509"/>
      <c r="E61" s="509"/>
      <c r="F61" s="509"/>
      <c r="G61" s="509"/>
      <c r="H61" s="509"/>
      <c r="I61" s="509"/>
      <c r="J61" s="510"/>
      <c r="K61" s="485" t="s">
        <v>405</v>
      </c>
      <c r="L61" s="485"/>
      <c r="M61" s="485"/>
      <c r="N61" s="485"/>
      <c r="O61" s="161"/>
      <c r="P61" s="485" t="s">
        <v>121</v>
      </c>
      <c r="Q61" s="485"/>
      <c r="R61" s="485"/>
      <c r="S61" s="485"/>
      <c r="T61" s="161"/>
      <c r="U61" s="485"/>
      <c r="V61" s="485"/>
      <c r="W61" s="485"/>
      <c r="AL61" s="1"/>
      <c r="AW61" s="6"/>
      <c r="AZ61" s="1"/>
    </row>
    <row r="62" spans="2:52" ht="15.75" customHeight="1">
      <c r="Y62" s="1" t="s">
        <v>149</v>
      </c>
      <c r="AL62" s="1"/>
      <c r="AX62" s="6"/>
      <c r="AZ62" s="1"/>
    </row>
    <row r="63" spans="2:52" ht="15.75" customHeight="1">
      <c r="B63" s="1" t="s">
        <v>124</v>
      </c>
      <c r="Y63" s="507" t="s">
        <v>150</v>
      </c>
      <c r="Z63" s="507"/>
      <c r="AA63" s="507"/>
      <c r="AB63" s="507"/>
      <c r="AC63" s="507"/>
      <c r="AD63" s="507"/>
      <c r="AE63" s="507"/>
      <c r="AF63" s="507"/>
      <c r="AG63" s="485" t="s">
        <v>121</v>
      </c>
      <c r="AH63" s="485"/>
      <c r="AI63" s="485"/>
      <c r="AJ63" s="485"/>
      <c r="AK63" s="161"/>
      <c r="AL63" s="485" t="s">
        <v>151</v>
      </c>
      <c r="AM63" s="485"/>
      <c r="AN63" s="485"/>
      <c r="AO63" s="485"/>
      <c r="AP63" s="162"/>
      <c r="AQ63" s="485" t="s">
        <v>95</v>
      </c>
      <c r="AR63" s="485"/>
      <c r="AX63" s="6"/>
      <c r="AZ63" s="1"/>
    </row>
    <row r="64" spans="2:52" ht="15.75" customHeight="1">
      <c r="B64" s="496" t="s">
        <v>125</v>
      </c>
      <c r="C64" s="497"/>
      <c r="D64" s="497"/>
      <c r="E64" s="497"/>
      <c r="F64" s="497"/>
      <c r="G64" s="497"/>
      <c r="H64" s="497"/>
      <c r="I64" s="497"/>
      <c r="J64" s="497"/>
      <c r="K64" s="497"/>
      <c r="L64" s="497"/>
      <c r="M64" s="497"/>
      <c r="N64" s="498"/>
      <c r="O64" s="492"/>
      <c r="P64" s="493"/>
      <c r="Q64" s="21" t="s">
        <v>63</v>
      </c>
      <c r="R64" s="162"/>
      <c r="S64" s="163"/>
      <c r="T64" s="21" t="s">
        <v>64</v>
      </c>
      <c r="U64" s="162"/>
      <c r="V64" s="163"/>
      <c r="W64" s="21" t="s">
        <v>126</v>
      </c>
      <c r="Y64" s="499" t="s">
        <v>152</v>
      </c>
      <c r="Z64" s="500"/>
      <c r="AA64" s="500"/>
      <c r="AB64" s="501"/>
      <c r="AC64" s="485" t="s">
        <v>153</v>
      </c>
      <c r="AD64" s="485"/>
      <c r="AE64" s="485"/>
      <c r="AF64" s="485"/>
      <c r="AG64" s="498" t="s">
        <v>121</v>
      </c>
      <c r="AH64" s="485"/>
      <c r="AI64" s="485"/>
      <c r="AJ64" s="485"/>
      <c r="AK64" s="161"/>
      <c r="AL64" s="485" t="s">
        <v>151</v>
      </c>
      <c r="AM64" s="485"/>
      <c r="AN64" s="485"/>
      <c r="AO64" s="485"/>
      <c r="AP64" s="162"/>
      <c r="AQ64" s="485" t="s">
        <v>95</v>
      </c>
      <c r="AR64" s="485"/>
      <c r="AX64" s="6"/>
      <c r="AZ64" s="1"/>
    </row>
    <row r="65" spans="1:52" ht="15.75" customHeight="1">
      <c r="B65" s="499" t="s">
        <v>127</v>
      </c>
      <c r="C65" s="500"/>
      <c r="D65" s="500"/>
      <c r="E65" s="500"/>
      <c r="F65" s="500"/>
      <c r="G65" s="500"/>
      <c r="H65" s="500"/>
      <c r="I65" s="500"/>
      <c r="J65" s="500"/>
      <c r="K65" s="501"/>
      <c r="L65" s="485" t="s">
        <v>66</v>
      </c>
      <c r="M65" s="485"/>
      <c r="N65" s="485"/>
      <c r="O65" s="486"/>
      <c r="P65" s="487"/>
      <c r="Q65" s="487"/>
      <c r="R65" s="487"/>
      <c r="S65" s="487"/>
      <c r="T65" s="487"/>
      <c r="U65" s="487"/>
      <c r="V65" s="487"/>
      <c r="W65" s="488"/>
      <c r="Y65" s="502"/>
      <c r="Z65" s="503"/>
      <c r="AA65" s="503"/>
      <c r="AB65" s="504"/>
      <c r="AC65" s="485" t="s">
        <v>155</v>
      </c>
      <c r="AD65" s="485"/>
      <c r="AE65" s="485" t="s">
        <v>154</v>
      </c>
      <c r="AF65" s="485"/>
      <c r="AG65" s="489"/>
      <c r="AH65" s="490"/>
      <c r="AI65" s="490"/>
      <c r="AJ65" s="490"/>
      <c r="AK65" s="490"/>
      <c r="AL65" s="490"/>
      <c r="AM65" s="490"/>
      <c r="AN65" s="490"/>
      <c r="AO65" s="490"/>
      <c r="AP65" s="490"/>
      <c r="AQ65" s="490"/>
      <c r="AR65" s="491"/>
      <c r="AX65" s="6"/>
      <c r="AZ65" s="1"/>
    </row>
    <row r="66" spans="1:52" ht="15.75" customHeight="1">
      <c r="B66" s="502"/>
      <c r="C66" s="503"/>
      <c r="D66" s="503"/>
      <c r="E66" s="503"/>
      <c r="F66" s="503"/>
      <c r="G66" s="503"/>
      <c r="H66" s="503"/>
      <c r="I66" s="503"/>
      <c r="J66" s="503"/>
      <c r="K66" s="504"/>
      <c r="L66" s="485" t="s">
        <v>65</v>
      </c>
      <c r="M66" s="485"/>
      <c r="N66" s="485"/>
      <c r="O66" s="486"/>
      <c r="P66" s="487"/>
      <c r="Q66" s="487"/>
      <c r="R66" s="487"/>
      <c r="S66" s="487"/>
      <c r="T66" s="487"/>
      <c r="U66" s="487"/>
      <c r="V66" s="487"/>
      <c r="W66" s="488"/>
      <c r="Y66" s="502"/>
      <c r="Z66" s="503"/>
      <c r="AA66" s="503"/>
      <c r="AB66" s="504"/>
      <c r="AC66" s="485"/>
      <c r="AD66" s="485"/>
      <c r="AE66" s="485" t="s">
        <v>128</v>
      </c>
      <c r="AF66" s="485"/>
      <c r="AG66" s="486"/>
      <c r="AH66" s="487"/>
      <c r="AI66" s="487"/>
      <c r="AJ66" s="487"/>
      <c r="AK66" s="487"/>
      <c r="AL66" s="487"/>
      <c r="AM66" s="487"/>
      <c r="AN66" s="487"/>
      <c r="AO66" s="487"/>
      <c r="AP66" s="487"/>
      <c r="AQ66" s="487"/>
      <c r="AR66" s="488"/>
      <c r="AX66" s="6"/>
      <c r="AZ66" s="1"/>
    </row>
    <row r="67" spans="1:52" ht="15.75" customHeight="1">
      <c r="B67" s="505"/>
      <c r="C67" s="506"/>
      <c r="D67" s="506"/>
      <c r="E67" s="506"/>
      <c r="F67" s="506"/>
      <c r="G67" s="506"/>
      <c r="H67" s="506"/>
      <c r="I67" s="506"/>
      <c r="J67" s="506"/>
      <c r="K67" s="494"/>
      <c r="L67" s="485" t="s">
        <v>129</v>
      </c>
      <c r="M67" s="485"/>
      <c r="N67" s="485"/>
      <c r="O67" s="492"/>
      <c r="P67" s="493"/>
      <c r="Q67" s="21" t="s">
        <v>63</v>
      </c>
      <c r="R67" s="492"/>
      <c r="S67" s="493"/>
      <c r="T67" s="21" t="s">
        <v>64</v>
      </c>
      <c r="U67" s="492"/>
      <c r="V67" s="493"/>
      <c r="W67" s="21" t="s">
        <v>126</v>
      </c>
      <c r="Y67" s="505"/>
      <c r="Z67" s="506"/>
      <c r="AA67" s="506"/>
      <c r="AB67" s="494"/>
      <c r="AC67" s="485" t="s">
        <v>134</v>
      </c>
      <c r="AD67" s="485"/>
      <c r="AE67" s="485"/>
      <c r="AF67" s="485"/>
      <c r="AG67" s="494" t="s">
        <v>121</v>
      </c>
      <c r="AH67" s="495"/>
      <c r="AI67" s="495"/>
      <c r="AJ67" s="495"/>
      <c r="AK67" s="164"/>
      <c r="AL67" s="1"/>
      <c r="AX67" s="6"/>
      <c r="AZ67" s="1"/>
    </row>
    <row r="68" spans="1:52"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52" ht="15.75" customHeight="1"/>
    <row r="70" spans="1:52" ht="15.75" customHeight="1"/>
    <row r="71" spans="1:52" ht="15.75" customHeight="1"/>
    <row r="72" spans="1:52" ht="15.75" customHeight="1"/>
    <row r="73" spans="1:52" ht="15.75" customHeight="1"/>
    <row r="74" spans="1:52" ht="15.75" customHeight="1">
      <c r="AL74" s="1"/>
      <c r="AR74" s="6"/>
    </row>
    <row r="75" spans="1:52" ht="15.75" customHeight="1"/>
    <row r="76" spans="1:52" ht="15.75" customHeight="1"/>
    <row r="77" spans="1:52" ht="19.5" customHeight="1"/>
    <row r="78" spans="1:52" ht="19.5" customHeight="1"/>
    <row r="79" spans="1:52" ht="15.75" customHeight="1">
      <c r="AY79" s="6"/>
      <c r="AZ79" s="1"/>
    </row>
    <row r="80" spans="1:52" ht="15.75" customHeight="1">
      <c r="AY80" s="6"/>
      <c r="AZ80" s="1"/>
    </row>
    <row r="81" spans="1:52" ht="15.75" customHeight="1">
      <c r="AY81" s="6"/>
      <c r="AZ81" s="1"/>
    </row>
    <row r="82" spans="1:52" ht="15.75" customHeight="1">
      <c r="AY82" s="6"/>
      <c r="AZ82" s="1"/>
    </row>
    <row r="83" spans="1:52" ht="15.75" customHeight="1">
      <c r="AY83" s="6"/>
      <c r="AZ83" s="1"/>
    </row>
    <row r="84" spans="1:52" ht="15.75" customHeight="1">
      <c r="AY84" s="6"/>
      <c r="AZ84" s="1"/>
    </row>
    <row r="85" spans="1:52" s="2" customFormat="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
      <c r="AM85" s="1"/>
      <c r="AN85" s="1"/>
      <c r="AO85" s="1"/>
      <c r="AP85" s="1"/>
      <c r="AQ85" s="1"/>
      <c r="AR85" s="1"/>
      <c r="AS85" s="1"/>
      <c r="AT85" s="1"/>
      <c r="AU85" s="1"/>
      <c r="AV85" s="1"/>
      <c r="AY85" s="5"/>
    </row>
    <row r="86" spans="1:52" ht="15.75" customHeight="1"/>
    <row r="87" spans="1:52" ht="15.75" customHeight="1"/>
    <row r="88" spans="1:52" ht="15.75" customHeight="1"/>
    <row r="89" spans="1:52" ht="15.75" customHeight="1"/>
    <row r="90" spans="1:52" ht="15.75" customHeight="1"/>
    <row r="91" spans="1:52" ht="15.75" customHeight="1"/>
    <row r="92" spans="1:52" ht="15.75" customHeight="1">
      <c r="AL92" s="1"/>
      <c r="AZ92" s="1"/>
    </row>
    <row r="93" spans="1:52" ht="15.75" customHeight="1"/>
    <row r="94" spans="1:52" ht="15.75" customHeight="1"/>
    <row r="95" spans="1:52" ht="15.75" customHeight="1"/>
    <row r="96" spans="1:52" ht="15.75" customHeight="1"/>
    <row r="97" spans="51:52" ht="15.75" customHeight="1"/>
    <row r="98" spans="51:52" ht="15.75" customHeight="1"/>
    <row r="99" spans="51:52" ht="15.75" customHeight="1"/>
    <row r="100" spans="51:52" ht="15.75" customHeight="1"/>
    <row r="101" spans="51:52" ht="15.75" customHeight="1"/>
    <row r="102" spans="51:52" ht="15.75" customHeight="1"/>
    <row r="103" spans="51:52" ht="15.75" customHeight="1"/>
    <row r="104" spans="51:52" ht="15.75" customHeight="1"/>
    <row r="105" spans="51:52" ht="15.75" customHeight="1"/>
    <row r="106" spans="51:52" ht="15.75" customHeight="1"/>
    <row r="107" spans="51:52" ht="15.75" customHeight="1"/>
    <row r="108" spans="51:52" ht="15.75" customHeight="1"/>
    <row r="109" spans="51:52" ht="15.75" customHeight="1"/>
    <row r="110" spans="51:52" ht="15.75" customHeight="1">
      <c r="AY110" s="6"/>
      <c r="AZ110" s="1"/>
    </row>
    <row r="111" spans="51:52" ht="15.75" customHeight="1"/>
    <row r="112" spans="51:5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sheetData>
  <mergeCells count="246">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 ref="A1:AU1"/>
    <mergeCell ref="G8:H8"/>
    <mergeCell ref="J8:K8"/>
    <mergeCell ref="O8:Q8"/>
    <mergeCell ref="M4:AH4"/>
    <mergeCell ref="B12:C12"/>
    <mergeCell ref="D12:F12"/>
    <mergeCell ref="G12:K12"/>
    <mergeCell ref="M6:AH6"/>
    <mergeCell ref="L12:N12"/>
    <mergeCell ref="AK8:AL8"/>
    <mergeCell ref="AN8:AO8"/>
    <mergeCell ref="AQ8:AR8"/>
    <mergeCell ref="D13:F13"/>
    <mergeCell ref="G13:K13"/>
    <mergeCell ref="L13:N13"/>
    <mergeCell ref="B13:C13"/>
    <mergeCell ref="AJ4:AR4"/>
    <mergeCell ref="L15:N15"/>
    <mergeCell ref="B14:C14"/>
    <mergeCell ref="D14:F14"/>
    <mergeCell ref="G14:K14"/>
    <mergeCell ref="L14:N14"/>
    <mergeCell ref="B15:C15"/>
    <mergeCell ref="D15:F15"/>
    <mergeCell ref="G15:K15"/>
    <mergeCell ref="N20:Q20"/>
    <mergeCell ref="F21:I21"/>
    <mergeCell ref="J21:M21"/>
    <mergeCell ref="N21:Q21"/>
    <mergeCell ref="B21:E21"/>
    <mergeCell ref="B20:E20"/>
    <mergeCell ref="F20:I20"/>
    <mergeCell ref="J20:M20"/>
    <mergeCell ref="F22:G22"/>
    <mergeCell ref="H22:I22"/>
    <mergeCell ref="J22:K22"/>
    <mergeCell ref="L22:M22"/>
    <mergeCell ref="N22:O22"/>
    <mergeCell ref="P22:Q22"/>
    <mergeCell ref="F25:I25"/>
    <mergeCell ref="J25:M25"/>
    <mergeCell ref="N25:Q25"/>
    <mergeCell ref="Z21:AC21"/>
    <mergeCell ref="R22:S22"/>
    <mergeCell ref="B23:B24"/>
    <mergeCell ref="C23:E23"/>
    <mergeCell ref="F23:G23"/>
    <mergeCell ref="H23:I23"/>
    <mergeCell ref="C24:E24"/>
    <mergeCell ref="F24:G24"/>
    <mergeCell ref="H24:I24"/>
    <mergeCell ref="J23:K23"/>
    <mergeCell ref="L23:M23"/>
    <mergeCell ref="P23:Q23"/>
    <mergeCell ref="Z25:AC25"/>
    <mergeCell ref="V23:W23"/>
    <mergeCell ref="AE31:AF32"/>
    <mergeCell ref="AG31:AI32"/>
    <mergeCell ref="R25:U25"/>
    <mergeCell ref="P24:Q24"/>
    <mergeCell ref="T23:U23"/>
    <mergeCell ref="J24:K24"/>
    <mergeCell ref="L24:M24"/>
    <mergeCell ref="N24:O24"/>
    <mergeCell ref="N23:O23"/>
    <mergeCell ref="AJ31:AL32"/>
    <mergeCell ref="AM31:AN32"/>
    <mergeCell ref="B6:I6"/>
    <mergeCell ref="B31:W33"/>
    <mergeCell ref="Y31:AA32"/>
    <mergeCell ref="AB31:AD31"/>
    <mergeCell ref="Y33:AA34"/>
    <mergeCell ref="AB33:AD33"/>
    <mergeCell ref="AI33:AI34"/>
    <mergeCell ref="AJ33:AJ34"/>
    <mergeCell ref="AK33:AK34"/>
    <mergeCell ref="AL33:AL34"/>
    <mergeCell ref="AE33:AE34"/>
    <mergeCell ref="AF33:AF34"/>
    <mergeCell ref="AG33:AG34"/>
    <mergeCell ref="AH33:AH34"/>
    <mergeCell ref="AM33:AN34"/>
    <mergeCell ref="V25:Y25"/>
    <mergeCell ref="X23:Y23"/>
    <mergeCell ref="R24:S24"/>
    <mergeCell ref="R23:S23"/>
    <mergeCell ref="V24:W24"/>
    <mergeCell ref="X24:Y24"/>
    <mergeCell ref="T24:U24"/>
    <mergeCell ref="B35:W37"/>
    <mergeCell ref="Y35:AA36"/>
    <mergeCell ref="AB35:AD35"/>
    <mergeCell ref="AE35:AE36"/>
    <mergeCell ref="AF35:AF36"/>
    <mergeCell ref="AG35:AG36"/>
    <mergeCell ref="AH35:AH36"/>
    <mergeCell ref="AI35:AI36"/>
    <mergeCell ref="AJ35:AJ36"/>
    <mergeCell ref="AL37:AL38"/>
    <mergeCell ref="AM37:AN38"/>
    <mergeCell ref="AK35:AK36"/>
    <mergeCell ref="AL35:AL36"/>
    <mergeCell ref="AM35:AN36"/>
    <mergeCell ref="Y37:AA38"/>
    <mergeCell ref="AB37:AD37"/>
    <mergeCell ref="AE37:AE38"/>
    <mergeCell ref="AF37:AF38"/>
    <mergeCell ref="AG37:AG38"/>
    <mergeCell ref="B39:W41"/>
    <mergeCell ref="B44:J44"/>
    <mergeCell ref="K44:O44"/>
    <mergeCell ref="P44:W44"/>
    <mergeCell ref="AJ37:AJ38"/>
    <mergeCell ref="AK37:AK38"/>
    <mergeCell ref="AH37:AH38"/>
    <mergeCell ref="AI37:AI38"/>
    <mergeCell ref="B45:B48"/>
    <mergeCell ref="C45:J45"/>
    <mergeCell ref="K45:N45"/>
    <mergeCell ref="P45:S45"/>
    <mergeCell ref="C47:J47"/>
    <mergeCell ref="K47:N47"/>
    <mergeCell ref="P47:S47"/>
    <mergeCell ref="V45:W45"/>
    <mergeCell ref="Y45:AF45"/>
    <mergeCell ref="AG45:AJ45"/>
    <mergeCell ref="C46:J46"/>
    <mergeCell ref="K46:N46"/>
    <mergeCell ref="P46:S46"/>
    <mergeCell ref="V46:W46"/>
    <mergeCell ref="Y46:AF46"/>
    <mergeCell ref="AG46:AJ46"/>
    <mergeCell ref="U47:W47"/>
    <mergeCell ref="C48:J48"/>
    <mergeCell ref="K48:N48"/>
    <mergeCell ref="P48:S48"/>
    <mergeCell ref="V48:W48"/>
    <mergeCell ref="C51:J51"/>
    <mergeCell ref="K51:N51"/>
    <mergeCell ref="P51:S51"/>
    <mergeCell ref="U51:W51"/>
    <mergeCell ref="V49:W49"/>
    <mergeCell ref="AL49:AM49"/>
    <mergeCell ref="AO49:AP49"/>
    <mergeCell ref="B49:B60"/>
    <mergeCell ref="C49:J49"/>
    <mergeCell ref="K49:N49"/>
    <mergeCell ref="P49:S49"/>
    <mergeCell ref="C54:J54"/>
    <mergeCell ref="K54:N54"/>
    <mergeCell ref="P54:S54"/>
    <mergeCell ref="C58:J58"/>
    <mergeCell ref="Y49:AJ49"/>
    <mergeCell ref="C53:J53"/>
    <mergeCell ref="K53:N53"/>
    <mergeCell ref="P53:S53"/>
    <mergeCell ref="U53:W53"/>
    <mergeCell ref="V56:W56"/>
    <mergeCell ref="U58:W58"/>
    <mergeCell ref="K58:N58"/>
    <mergeCell ref="P58:S58"/>
    <mergeCell ref="AC58:AT60"/>
    <mergeCell ref="C59:J59"/>
    <mergeCell ref="K59:N59"/>
    <mergeCell ref="P59:S59"/>
    <mergeCell ref="U59:W59"/>
    <mergeCell ref="AR49:AS49"/>
    <mergeCell ref="C50:J50"/>
    <mergeCell ref="K50:N50"/>
    <mergeCell ref="P50:S50"/>
    <mergeCell ref="V50:W50"/>
    <mergeCell ref="Y50:AB57"/>
    <mergeCell ref="U54:W54"/>
    <mergeCell ref="C55:J55"/>
    <mergeCell ref="K55:N55"/>
    <mergeCell ref="P55:S55"/>
    <mergeCell ref="U55:W55"/>
    <mergeCell ref="C57:J57"/>
    <mergeCell ref="K57:N57"/>
    <mergeCell ref="P57:S57"/>
    <mergeCell ref="V57:W57"/>
    <mergeCell ref="AC51:AT53"/>
    <mergeCell ref="C52:J52"/>
    <mergeCell ref="K52:N52"/>
    <mergeCell ref="P52:S52"/>
    <mergeCell ref="U52:W52"/>
    <mergeCell ref="AC55:AT57"/>
    <mergeCell ref="C56:J56"/>
    <mergeCell ref="K56:N56"/>
    <mergeCell ref="P56:S56"/>
    <mergeCell ref="C60:J60"/>
    <mergeCell ref="K60:N60"/>
    <mergeCell ref="P60:S60"/>
    <mergeCell ref="Y63:AF63"/>
    <mergeCell ref="AG63:AJ63"/>
    <mergeCell ref="AL63:AO63"/>
    <mergeCell ref="AQ63:AR63"/>
    <mergeCell ref="U60:W60"/>
    <mergeCell ref="B61:J61"/>
    <mergeCell ref="K61:N61"/>
    <mergeCell ref="P61:S61"/>
    <mergeCell ref="U61:W61"/>
    <mergeCell ref="Y58:AB60"/>
    <mergeCell ref="AL64:AO64"/>
    <mergeCell ref="AQ64:AR64"/>
    <mergeCell ref="O65:W65"/>
    <mergeCell ref="AC65:AD66"/>
    <mergeCell ref="AE65:AF65"/>
    <mergeCell ref="AG65:AR65"/>
    <mergeCell ref="L66:N66"/>
    <mergeCell ref="AG66:AR66"/>
    <mergeCell ref="L67:N67"/>
    <mergeCell ref="O67:P67"/>
    <mergeCell ref="R67:S67"/>
    <mergeCell ref="U67:V67"/>
    <mergeCell ref="AC67:AF67"/>
    <mergeCell ref="AG67:AJ67"/>
    <mergeCell ref="B64:N64"/>
    <mergeCell ref="O64:P64"/>
    <mergeCell ref="Y64:AB67"/>
    <mergeCell ref="B65:K67"/>
    <mergeCell ref="L65:N65"/>
    <mergeCell ref="AC64:AF64"/>
    <mergeCell ref="O66:W66"/>
    <mergeCell ref="AE66:AF66"/>
    <mergeCell ref="AG64:AJ64"/>
  </mergeCells>
  <phoneticPr fontId="2"/>
  <printOptions horizontalCentered="1"/>
  <pageMargins left="0.19685039370078741" right="0.19685039370078741" top="0.59055118110236227" bottom="0.19685039370078741" header="0.31496062992125984" footer="0.15748031496062992"/>
  <pageSetup paperSize="9" scale="94" fitToHeight="0" orientation="landscape" r:id="rId1"/>
  <headerFooter alignWithMargins="0">
    <oddFooter>&amp;C&amp;P&amp;R&amp;9北秋田市健康福祉部高齢福祉課</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AG3" sqref="AG3"/>
    </sheetView>
  </sheetViews>
  <sheetFormatPr defaultColWidth="4.33203125" defaultRowHeight="20.25" customHeight="1"/>
  <cols>
    <col min="1" max="1" width="1.6640625" style="245" customWidth="1"/>
    <col min="2" max="5" width="5.77734375" style="245" customWidth="1"/>
    <col min="6" max="6" width="16.44140625" style="245" hidden="1" customWidth="1"/>
    <col min="7" max="58" width="5.6640625" style="245" customWidth="1"/>
    <col min="59" max="16384" width="4.33203125" style="245"/>
  </cols>
  <sheetData>
    <row r="1" spans="2:64" s="198" customFormat="1" ht="20.25" customHeight="1">
      <c r="C1" s="199" t="s">
        <v>468</v>
      </c>
      <c r="D1" s="199"/>
      <c r="E1" s="199"/>
      <c r="F1" s="199"/>
      <c r="G1" s="199"/>
      <c r="H1" s="200" t="s">
        <v>469</v>
      </c>
      <c r="J1" s="200"/>
      <c r="L1" s="199"/>
      <c r="M1" s="199"/>
      <c r="N1" s="199"/>
      <c r="O1" s="199"/>
      <c r="P1" s="199"/>
      <c r="Q1" s="199"/>
      <c r="R1" s="199"/>
      <c r="AM1" s="201"/>
      <c r="AN1" s="202"/>
      <c r="AO1" s="202" t="s">
        <v>470</v>
      </c>
      <c r="AP1" s="635" t="s">
        <v>471</v>
      </c>
      <c r="AQ1" s="636"/>
      <c r="AR1" s="636"/>
      <c r="AS1" s="636"/>
      <c r="AT1" s="636"/>
      <c r="AU1" s="636"/>
      <c r="AV1" s="636"/>
      <c r="AW1" s="636"/>
      <c r="AX1" s="636"/>
      <c r="AY1" s="636"/>
      <c r="AZ1" s="636"/>
      <c r="BA1" s="636"/>
      <c r="BB1" s="636"/>
      <c r="BC1" s="636"/>
      <c r="BD1" s="636"/>
      <c r="BE1" s="636"/>
      <c r="BF1" s="202" t="s">
        <v>472</v>
      </c>
    </row>
    <row r="2" spans="2:64" s="198" customFormat="1" ht="20.25" customHeight="1">
      <c r="C2" s="199"/>
      <c r="D2" s="199"/>
      <c r="E2" s="199"/>
      <c r="F2" s="199"/>
      <c r="G2" s="199"/>
      <c r="J2" s="200"/>
      <c r="L2" s="199"/>
      <c r="M2" s="199"/>
      <c r="N2" s="199"/>
      <c r="O2" s="199"/>
      <c r="P2" s="199"/>
      <c r="Q2" s="199"/>
      <c r="R2" s="199"/>
      <c r="Y2" s="203" t="s">
        <v>473</v>
      </c>
      <c r="Z2" s="637">
        <v>5</v>
      </c>
      <c r="AA2" s="637"/>
      <c r="AB2" s="203" t="s">
        <v>474</v>
      </c>
      <c r="AC2" s="638">
        <f>IF(Z2=0,"",YEAR(DATE(2018+Z2,1,1)))</f>
        <v>2023</v>
      </c>
      <c r="AD2" s="638"/>
      <c r="AE2" s="204" t="s">
        <v>475</v>
      </c>
      <c r="AF2" s="204" t="s">
        <v>476</v>
      </c>
      <c r="AG2" s="637">
        <v>5</v>
      </c>
      <c r="AH2" s="637"/>
      <c r="AI2" s="204" t="s">
        <v>477</v>
      </c>
      <c r="AM2" s="201"/>
      <c r="AN2" s="202"/>
      <c r="AO2" s="202" t="s">
        <v>478</v>
      </c>
      <c r="AP2" s="637" t="s">
        <v>479</v>
      </c>
      <c r="AQ2" s="637"/>
      <c r="AR2" s="637"/>
      <c r="AS2" s="637"/>
      <c r="AT2" s="637"/>
      <c r="AU2" s="637"/>
      <c r="AV2" s="637"/>
      <c r="AW2" s="637"/>
      <c r="AX2" s="637"/>
      <c r="AY2" s="637"/>
      <c r="AZ2" s="637"/>
      <c r="BA2" s="637"/>
      <c r="BB2" s="637"/>
      <c r="BC2" s="637"/>
      <c r="BD2" s="637"/>
      <c r="BE2" s="637"/>
      <c r="BF2" s="202" t="s">
        <v>480</v>
      </c>
    </row>
    <row r="3" spans="2:64" s="205" customFormat="1" ht="20.25" customHeight="1">
      <c r="G3" s="200"/>
      <c r="J3" s="200"/>
      <c r="L3" s="202"/>
      <c r="M3" s="202"/>
      <c r="N3" s="202"/>
      <c r="O3" s="202"/>
      <c r="P3" s="202"/>
      <c r="Q3" s="202"/>
      <c r="R3" s="202"/>
      <c r="Z3" s="206"/>
      <c r="AA3" s="206"/>
      <c r="AB3" s="207"/>
      <c r="AC3" s="208"/>
      <c r="AD3" s="207"/>
      <c r="BA3" s="209" t="s">
        <v>481</v>
      </c>
      <c r="BB3" s="626" t="s">
        <v>482</v>
      </c>
      <c r="BC3" s="627"/>
      <c r="BD3" s="627"/>
      <c r="BE3" s="628"/>
      <c r="BF3" s="202"/>
    </row>
    <row r="4" spans="2:64" s="205" customFormat="1" ht="19.2">
      <c r="G4" s="200"/>
      <c r="J4" s="200"/>
      <c r="L4" s="202"/>
      <c r="M4" s="202"/>
      <c r="N4" s="202"/>
      <c r="O4" s="202"/>
      <c r="P4" s="202"/>
      <c r="Q4" s="202"/>
      <c r="R4" s="202"/>
      <c r="Z4" s="210"/>
      <c r="AA4" s="210"/>
      <c r="AG4" s="198"/>
      <c r="AH4" s="198"/>
      <c r="AI4" s="198"/>
      <c r="AJ4" s="198"/>
      <c r="AK4" s="198"/>
      <c r="AL4" s="198"/>
      <c r="AM4" s="198"/>
      <c r="AN4" s="198"/>
      <c r="AO4" s="198"/>
      <c r="AP4" s="198"/>
      <c r="AQ4" s="198"/>
      <c r="AR4" s="198"/>
      <c r="AS4" s="198"/>
      <c r="AT4" s="198"/>
      <c r="AU4" s="198"/>
      <c r="AV4" s="198"/>
      <c r="AW4" s="198"/>
      <c r="AX4" s="198"/>
      <c r="AY4" s="198"/>
      <c r="AZ4" s="198"/>
      <c r="BA4" s="209" t="s">
        <v>483</v>
      </c>
      <c r="BB4" s="626" t="s">
        <v>484</v>
      </c>
      <c r="BC4" s="627"/>
      <c r="BD4" s="627"/>
      <c r="BE4" s="628"/>
      <c r="BF4" s="211"/>
    </row>
    <row r="5" spans="2:64" s="205" customFormat="1" ht="6.75" customHeight="1">
      <c r="C5" s="212"/>
      <c r="D5" s="212"/>
      <c r="E5" s="212"/>
      <c r="F5" s="212"/>
      <c r="G5" s="213"/>
      <c r="H5" s="212"/>
      <c r="I5" s="212"/>
      <c r="J5" s="213"/>
      <c r="K5" s="212"/>
      <c r="L5" s="214"/>
      <c r="M5" s="214"/>
      <c r="N5" s="214"/>
      <c r="O5" s="214"/>
      <c r="P5" s="214"/>
      <c r="Q5" s="214"/>
      <c r="R5" s="214"/>
      <c r="S5" s="212"/>
      <c r="T5" s="212"/>
      <c r="U5" s="212"/>
      <c r="V5" s="212"/>
      <c r="W5" s="212"/>
      <c r="X5" s="212"/>
      <c r="Y5" s="212"/>
      <c r="Z5" s="215"/>
      <c r="AA5" s="215"/>
      <c r="AB5" s="212"/>
      <c r="AC5" s="212"/>
      <c r="AD5" s="212"/>
      <c r="AE5" s="212"/>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211"/>
      <c r="BF5" s="211"/>
    </row>
    <row r="6" spans="2:64" s="205" customFormat="1" ht="20.25" customHeight="1">
      <c r="C6" s="212"/>
      <c r="D6" s="212"/>
      <c r="E6" s="212"/>
      <c r="F6" s="212"/>
      <c r="G6" s="213"/>
      <c r="H6" s="212"/>
      <c r="I6" s="212"/>
      <c r="J6" s="213"/>
      <c r="K6" s="212"/>
      <c r="L6" s="214"/>
      <c r="M6" s="214"/>
      <c r="N6" s="214"/>
      <c r="O6" s="214"/>
      <c r="P6" s="214"/>
      <c r="Q6" s="214"/>
      <c r="R6" s="214"/>
      <c r="S6" s="212"/>
      <c r="T6" s="212"/>
      <c r="U6" s="212"/>
      <c r="V6" s="212"/>
      <c r="W6" s="212"/>
      <c r="X6" s="212"/>
      <c r="Y6" s="212"/>
      <c r="Z6" s="215"/>
      <c r="AA6" s="215"/>
      <c r="AB6" s="212"/>
      <c r="AC6" s="212"/>
      <c r="AD6" s="212"/>
      <c r="AE6" s="212"/>
      <c r="AG6" s="198"/>
      <c r="AH6" s="198"/>
      <c r="AI6" s="198"/>
      <c r="AJ6" s="198"/>
      <c r="AK6" s="198"/>
      <c r="AL6" s="198" t="s">
        <v>485</v>
      </c>
      <c r="AM6" s="198"/>
      <c r="AN6" s="198"/>
      <c r="AO6" s="198"/>
      <c r="AP6" s="198"/>
      <c r="AQ6" s="198"/>
      <c r="AR6" s="198"/>
      <c r="AS6" s="198"/>
      <c r="AT6" s="216"/>
      <c r="AU6" s="216"/>
      <c r="AV6" s="217"/>
      <c r="AW6" s="198"/>
      <c r="AX6" s="629">
        <v>40</v>
      </c>
      <c r="AY6" s="630"/>
      <c r="AZ6" s="217" t="s">
        <v>486</v>
      </c>
      <c r="BA6" s="198"/>
      <c r="BB6" s="629">
        <v>160</v>
      </c>
      <c r="BC6" s="630"/>
      <c r="BD6" s="217" t="s">
        <v>487</v>
      </c>
      <c r="BE6" s="198"/>
      <c r="BF6" s="211"/>
    </row>
    <row r="7" spans="2:64" s="205" customFormat="1" ht="6.75" customHeight="1">
      <c r="C7" s="212"/>
      <c r="D7" s="212"/>
      <c r="E7" s="212"/>
      <c r="F7" s="212"/>
      <c r="G7" s="213"/>
      <c r="H7" s="212"/>
      <c r="I7" s="212"/>
      <c r="J7" s="213"/>
      <c r="K7" s="212"/>
      <c r="L7" s="214"/>
      <c r="M7" s="214"/>
      <c r="N7" s="214"/>
      <c r="O7" s="214"/>
      <c r="P7" s="214"/>
      <c r="Q7" s="214"/>
      <c r="R7" s="214"/>
      <c r="S7" s="212"/>
      <c r="T7" s="212"/>
      <c r="U7" s="212"/>
      <c r="V7" s="212"/>
      <c r="W7" s="212"/>
      <c r="X7" s="212"/>
      <c r="Y7" s="212"/>
      <c r="Z7" s="215"/>
      <c r="AA7" s="215"/>
      <c r="AB7" s="212"/>
      <c r="AC7" s="212"/>
      <c r="AD7" s="212"/>
      <c r="AE7" s="212"/>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211"/>
      <c r="BF7" s="211"/>
    </row>
    <row r="8" spans="2:64" s="205" customFormat="1" ht="20.25" customHeight="1">
      <c r="B8" s="218"/>
      <c r="C8" s="218"/>
      <c r="D8" s="218"/>
      <c r="E8" s="218"/>
      <c r="F8" s="218"/>
      <c r="G8" s="219"/>
      <c r="H8" s="219"/>
      <c r="I8" s="219"/>
      <c r="J8" s="218"/>
      <c r="K8" s="218"/>
      <c r="L8" s="219"/>
      <c r="M8" s="219"/>
      <c r="N8" s="219"/>
      <c r="O8" s="218"/>
      <c r="P8" s="219"/>
      <c r="Q8" s="219"/>
      <c r="R8" s="219"/>
      <c r="S8" s="220"/>
      <c r="T8" s="221"/>
      <c r="U8" s="221"/>
      <c r="V8" s="222"/>
      <c r="Z8" s="215"/>
      <c r="AA8" s="223"/>
      <c r="AB8" s="213"/>
      <c r="AC8" s="215"/>
      <c r="AD8" s="215"/>
      <c r="AE8" s="215"/>
      <c r="AF8" s="224"/>
      <c r="AG8" s="225"/>
      <c r="AH8" s="225"/>
      <c r="AI8" s="225"/>
      <c r="AJ8" s="226"/>
      <c r="AK8" s="214"/>
      <c r="AL8" s="223"/>
      <c r="AM8" s="223"/>
      <c r="AN8" s="213"/>
      <c r="AO8" s="216"/>
      <c r="AP8" s="216"/>
      <c r="AQ8" s="216"/>
      <c r="AR8" s="227"/>
      <c r="AS8" s="227"/>
      <c r="AT8" s="198"/>
      <c r="AU8" s="216"/>
      <c r="AV8" s="216"/>
      <c r="AW8" s="218"/>
      <c r="AX8" s="198"/>
      <c r="AY8" s="198" t="s">
        <v>488</v>
      </c>
      <c r="AZ8" s="198"/>
      <c r="BA8" s="198"/>
      <c r="BB8" s="631">
        <f>DAY(EOMONTH(DATE(AC2,AG2,1),0))</f>
        <v>31</v>
      </c>
      <c r="BC8" s="632"/>
      <c r="BD8" s="198" t="s">
        <v>489</v>
      </c>
      <c r="BE8" s="198"/>
      <c r="BF8" s="198"/>
      <c r="BJ8" s="202"/>
      <c r="BK8" s="202"/>
      <c r="BL8" s="202"/>
    </row>
    <row r="9" spans="2:64" s="205" customFormat="1" ht="6" customHeight="1">
      <c r="B9" s="228"/>
      <c r="C9" s="228"/>
      <c r="D9" s="228"/>
      <c r="E9" s="228"/>
      <c r="F9" s="228"/>
      <c r="G9" s="218"/>
      <c r="H9" s="219"/>
      <c r="I9" s="216"/>
      <c r="J9" s="216"/>
      <c r="K9" s="228"/>
      <c r="L9" s="218"/>
      <c r="M9" s="219"/>
      <c r="N9" s="216"/>
      <c r="O9" s="216"/>
      <c r="P9" s="218"/>
      <c r="Q9" s="216"/>
      <c r="R9" s="228"/>
      <c r="S9" s="216"/>
      <c r="T9" s="216"/>
      <c r="U9" s="216"/>
      <c r="V9" s="216"/>
      <c r="Z9" s="212"/>
      <c r="AA9" s="226"/>
      <c r="AB9" s="226"/>
      <c r="AC9" s="212"/>
      <c r="AD9" s="212"/>
      <c r="AE9" s="212"/>
      <c r="AF9" s="229"/>
      <c r="AG9" s="215"/>
      <c r="AH9" s="226"/>
      <c r="AI9" s="212"/>
      <c r="AJ9" s="225"/>
      <c r="AK9" s="226"/>
      <c r="AL9" s="226"/>
      <c r="AM9" s="226"/>
      <c r="AN9" s="226"/>
      <c r="AO9" s="212"/>
      <c r="AP9" s="198"/>
      <c r="AQ9" s="230"/>
      <c r="AR9" s="230"/>
      <c r="AS9" s="230"/>
      <c r="AT9" s="198"/>
      <c r="AU9" s="198"/>
      <c r="AV9" s="198"/>
      <c r="AW9" s="198"/>
      <c r="AX9" s="198"/>
      <c r="AY9" s="198"/>
      <c r="AZ9" s="198"/>
      <c r="BA9" s="198"/>
      <c r="BB9" s="198"/>
      <c r="BC9" s="198"/>
      <c r="BD9" s="198"/>
      <c r="BE9" s="198"/>
      <c r="BF9" s="198"/>
      <c r="BJ9" s="202"/>
      <c r="BK9" s="202"/>
      <c r="BL9" s="202"/>
    </row>
    <row r="10" spans="2:64" s="205" customFormat="1" ht="19.2">
      <c r="B10" s="218"/>
      <c r="C10" s="218"/>
      <c r="D10" s="218"/>
      <c r="E10" s="218"/>
      <c r="F10" s="218"/>
      <c r="G10" s="219"/>
      <c r="H10" s="219"/>
      <c r="I10" s="219"/>
      <c r="J10" s="218"/>
      <c r="K10" s="218"/>
      <c r="L10" s="219"/>
      <c r="M10" s="219"/>
      <c r="N10" s="219"/>
      <c r="O10" s="218"/>
      <c r="P10" s="219"/>
      <c r="Q10" s="219"/>
      <c r="R10" s="219"/>
      <c r="S10" s="220"/>
      <c r="T10" s="221"/>
      <c r="U10" s="221"/>
      <c r="V10" s="222"/>
      <c r="Z10" s="215"/>
      <c r="AA10" s="223"/>
      <c r="AB10" s="213"/>
      <c r="AC10" s="215"/>
      <c r="AD10" s="215"/>
      <c r="AE10" s="215"/>
      <c r="AF10" s="229"/>
      <c r="AG10" s="225"/>
      <c r="AH10" s="225"/>
      <c r="AI10" s="225"/>
      <c r="AJ10" s="226"/>
      <c r="AK10" s="214"/>
      <c r="AL10" s="223"/>
      <c r="AM10" s="198"/>
      <c r="AN10" s="198"/>
      <c r="AO10" s="231"/>
      <c r="AP10" s="231"/>
      <c r="AQ10" s="231"/>
      <c r="AR10" s="217"/>
      <c r="AS10" s="230"/>
      <c r="AT10" s="230"/>
      <c r="AU10" s="230"/>
      <c r="AV10" s="226"/>
      <c r="AW10" s="226"/>
      <c r="AX10" s="232"/>
      <c r="AY10" s="232"/>
      <c r="AZ10" s="211" t="s">
        <v>490</v>
      </c>
      <c r="BA10" s="226"/>
      <c r="BB10" s="629">
        <v>1</v>
      </c>
      <c r="BC10" s="633"/>
      <c r="BD10" s="630"/>
      <c r="BE10" s="233" t="s">
        <v>491</v>
      </c>
      <c r="BF10" s="198"/>
      <c r="BJ10" s="202"/>
      <c r="BK10" s="202"/>
      <c r="BL10" s="202"/>
    </row>
    <row r="11" spans="2:64" s="205" customFormat="1" ht="6" customHeight="1">
      <c r="B11" s="228"/>
      <c r="C11" s="228"/>
      <c r="D11" s="228"/>
      <c r="E11" s="228"/>
      <c r="F11" s="234"/>
      <c r="G11" s="228"/>
      <c r="H11" s="228"/>
      <c r="I11" s="228"/>
      <c r="J11" s="228"/>
      <c r="K11" s="218"/>
      <c r="L11" s="219"/>
      <c r="M11" s="216"/>
      <c r="N11" s="216"/>
      <c r="O11" s="218"/>
      <c r="P11" s="216"/>
      <c r="Q11" s="228"/>
      <c r="R11" s="216"/>
      <c r="S11" s="216"/>
      <c r="T11" s="216"/>
      <c r="U11" s="216"/>
      <c r="V11" s="234"/>
      <c r="Z11" s="212"/>
      <c r="AA11" s="226"/>
      <c r="AB11" s="226"/>
      <c r="AC11" s="212"/>
      <c r="AD11" s="212"/>
      <c r="AE11" s="212"/>
      <c r="AF11" s="229"/>
      <c r="AG11" s="215"/>
      <c r="AH11" s="225"/>
      <c r="AI11" s="226"/>
      <c r="AJ11" s="225"/>
      <c r="AK11" s="226"/>
      <c r="AL11" s="226"/>
      <c r="AM11" s="226"/>
      <c r="AN11" s="226"/>
      <c r="AO11" s="228"/>
      <c r="AP11" s="228"/>
      <c r="AQ11" s="218"/>
      <c r="AR11" s="235"/>
      <c r="AS11" s="230"/>
      <c r="AT11" s="230"/>
      <c r="AU11" s="230"/>
      <c r="AV11" s="226"/>
      <c r="AW11" s="226"/>
      <c r="AX11" s="232"/>
      <c r="AY11" s="232"/>
      <c r="AZ11" s="226"/>
      <c r="BA11" s="226"/>
      <c r="BB11" s="215"/>
      <c r="BC11" s="215"/>
      <c r="BD11" s="215"/>
      <c r="BE11" s="233"/>
      <c r="BF11" s="198"/>
      <c r="BJ11" s="202"/>
      <c r="BK11" s="202"/>
      <c r="BL11" s="202"/>
    </row>
    <row r="12" spans="2:64" s="205" customFormat="1" ht="20.25" customHeight="1">
      <c r="B12" s="236"/>
      <c r="C12" s="236"/>
      <c r="D12" s="236"/>
      <c r="E12" s="236"/>
      <c r="F12" s="236"/>
      <c r="G12" s="236"/>
      <c r="H12" s="236"/>
      <c r="I12" s="236"/>
      <c r="J12" s="236"/>
      <c r="K12" s="236"/>
      <c r="L12" s="236"/>
      <c r="M12" s="236"/>
      <c r="N12" s="236"/>
      <c r="O12" s="236"/>
      <c r="P12" s="236"/>
      <c r="Q12" s="236"/>
      <c r="R12" s="236"/>
      <c r="S12" s="236"/>
      <c r="T12" s="236"/>
      <c r="U12" s="236"/>
      <c r="V12" s="236"/>
      <c r="Z12" s="218"/>
      <c r="AA12" s="237"/>
      <c r="AB12" s="237"/>
      <c r="AC12" s="218"/>
      <c r="AD12" s="215"/>
      <c r="AE12" s="215"/>
      <c r="AF12" s="224"/>
      <c r="AG12" s="213"/>
      <c r="AH12" s="225"/>
      <c r="AI12" s="226"/>
      <c r="AJ12" s="225"/>
      <c r="AK12" s="226"/>
      <c r="AL12" s="226"/>
      <c r="AM12" s="226"/>
      <c r="AN12" s="226"/>
      <c r="AO12" s="634"/>
      <c r="AP12" s="634"/>
      <c r="AQ12" s="634"/>
      <c r="AR12" s="217"/>
      <c r="AS12" s="230"/>
      <c r="AT12" s="230"/>
      <c r="AU12" s="230"/>
      <c r="AV12" s="226"/>
      <c r="AW12" s="226"/>
      <c r="AX12" s="232"/>
      <c r="AY12" s="232"/>
      <c r="AZ12" s="226"/>
      <c r="BA12" s="226"/>
      <c r="BB12" s="629">
        <v>1</v>
      </c>
      <c r="BC12" s="633"/>
      <c r="BD12" s="630"/>
      <c r="BE12" s="238" t="s">
        <v>492</v>
      </c>
      <c r="BF12" s="198"/>
      <c r="BJ12" s="202"/>
      <c r="BK12" s="202"/>
      <c r="BL12" s="202"/>
    </row>
    <row r="13" spans="2:64" s="205" customFormat="1" ht="6.75" customHeight="1">
      <c r="B13" s="236"/>
      <c r="C13" s="236"/>
      <c r="D13" s="236"/>
      <c r="E13" s="236"/>
      <c r="F13" s="236"/>
      <c r="G13" s="236"/>
      <c r="H13" s="236"/>
      <c r="I13" s="236"/>
      <c r="J13" s="236"/>
      <c r="K13" s="236"/>
      <c r="L13" s="236"/>
      <c r="M13" s="236"/>
      <c r="N13" s="236"/>
      <c r="O13" s="236"/>
      <c r="P13" s="236"/>
      <c r="Q13" s="236"/>
      <c r="R13" s="236"/>
      <c r="S13" s="236"/>
      <c r="T13" s="236"/>
      <c r="U13" s="236"/>
      <c r="V13" s="236"/>
      <c r="Z13" s="219"/>
      <c r="AA13" s="239"/>
      <c r="AB13" s="239"/>
      <c r="AC13" s="219"/>
      <c r="AD13" s="225"/>
      <c r="AE13" s="225"/>
      <c r="AF13" s="229"/>
      <c r="AG13" s="198"/>
      <c r="AH13" s="198"/>
      <c r="AI13" s="198"/>
      <c r="AJ13" s="198"/>
      <c r="AK13" s="198"/>
      <c r="AL13" s="198"/>
      <c r="AM13" s="198"/>
      <c r="AN13" s="198"/>
      <c r="AO13" s="228"/>
      <c r="AP13" s="228"/>
      <c r="AQ13" s="228"/>
      <c r="AR13" s="198"/>
      <c r="AS13" s="230"/>
      <c r="AT13" s="230"/>
      <c r="AU13" s="230"/>
      <c r="AV13" s="226"/>
      <c r="AW13" s="226"/>
      <c r="AX13" s="232"/>
      <c r="AY13" s="232"/>
      <c r="AZ13" s="226"/>
      <c r="BA13" s="226"/>
      <c r="BB13" s="215"/>
      <c r="BC13" s="215"/>
      <c r="BD13" s="215"/>
      <c r="BE13" s="233"/>
      <c r="BF13" s="198"/>
      <c r="BJ13" s="202"/>
      <c r="BK13" s="202"/>
      <c r="BL13" s="202"/>
    </row>
    <row r="14" spans="2:64" s="205" customFormat="1" ht="19.2">
      <c r="B14" s="236"/>
      <c r="C14" s="236"/>
      <c r="D14" s="236"/>
      <c r="E14" s="236"/>
      <c r="F14" s="236"/>
      <c r="G14" s="236"/>
      <c r="H14" s="236"/>
      <c r="I14" s="236"/>
      <c r="J14" s="236"/>
      <c r="K14" s="236"/>
      <c r="L14" s="236"/>
      <c r="M14" s="236"/>
      <c r="N14" s="236"/>
      <c r="O14" s="236"/>
      <c r="P14" s="236"/>
      <c r="Q14" s="236"/>
      <c r="R14" s="236"/>
      <c r="S14" s="236"/>
      <c r="T14" s="236"/>
      <c r="U14" s="236"/>
      <c r="V14" s="236"/>
      <c r="Z14" s="218"/>
      <c r="AA14" s="237"/>
      <c r="AB14" s="237"/>
      <c r="AC14" s="218"/>
      <c r="AD14" s="215"/>
      <c r="AE14" s="215"/>
      <c r="AF14" s="229"/>
      <c r="AG14" s="198"/>
      <c r="AH14" s="198"/>
      <c r="AI14" s="198"/>
      <c r="AJ14" s="198"/>
      <c r="AK14" s="198"/>
      <c r="AL14" s="198"/>
      <c r="AM14" s="198"/>
      <c r="AN14" s="198"/>
      <c r="AO14" s="216"/>
      <c r="AP14" s="216"/>
      <c r="AQ14" s="216"/>
      <c r="AR14" s="198"/>
      <c r="AS14" s="230"/>
      <c r="AT14" s="211" t="s">
        <v>493</v>
      </c>
      <c r="AU14" s="639">
        <v>0.39583333333333331</v>
      </c>
      <c r="AV14" s="640"/>
      <c r="AW14" s="641"/>
      <c r="AX14" s="215" t="s">
        <v>494</v>
      </c>
      <c r="AY14" s="639">
        <v>0.6875</v>
      </c>
      <c r="AZ14" s="640"/>
      <c r="BA14" s="641"/>
      <c r="BB14" s="214" t="s">
        <v>495</v>
      </c>
      <c r="BC14" s="642">
        <f>(AY14-AU14)*24</f>
        <v>7</v>
      </c>
      <c r="BD14" s="643"/>
      <c r="BE14" s="213" t="s">
        <v>496</v>
      </c>
      <c r="BF14" s="215"/>
      <c r="BJ14" s="202"/>
      <c r="BK14" s="202"/>
      <c r="BL14" s="202"/>
    </row>
    <row r="15" spans="2:64" s="205" customFormat="1" ht="6.75" customHeight="1">
      <c r="C15" s="227"/>
      <c r="D15" s="227"/>
      <c r="E15" s="227"/>
      <c r="F15" s="227"/>
      <c r="G15" s="212"/>
      <c r="H15" s="212"/>
      <c r="I15" s="214"/>
      <c r="J15" s="215"/>
      <c r="K15" s="225"/>
      <c r="L15" s="226"/>
      <c r="M15" s="226"/>
      <c r="N15" s="215"/>
      <c r="O15" s="226"/>
      <c r="P15" s="212"/>
      <c r="Q15" s="225"/>
      <c r="R15" s="226"/>
      <c r="S15" s="226"/>
      <c r="T15" s="226"/>
      <c r="U15" s="226"/>
      <c r="V15" s="212"/>
      <c r="W15" s="214"/>
      <c r="X15" s="240"/>
      <c r="Y15" s="240"/>
      <c r="Z15" s="213"/>
      <c r="AA15" s="215"/>
      <c r="AB15" s="214"/>
      <c r="AC15" s="215"/>
      <c r="AD15" s="225"/>
      <c r="AE15" s="226"/>
      <c r="AF15" s="229"/>
      <c r="AG15" s="224"/>
      <c r="AH15" s="241"/>
      <c r="AI15" s="229"/>
      <c r="AJ15" s="241"/>
      <c r="AK15" s="229"/>
      <c r="AL15" s="229"/>
      <c r="AM15" s="229"/>
      <c r="AN15" s="229"/>
      <c r="AO15" s="242"/>
      <c r="AQ15" s="210"/>
      <c r="AR15" s="210"/>
      <c r="AS15" s="210"/>
      <c r="AT15" s="210"/>
      <c r="AU15" s="210"/>
      <c r="AV15" s="229"/>
      <c r="AW15" s="229"/>
      <c r="AX15" s="243"/>
      <c r="AY15" s="243"/>
      <c r="AZ15" s="229"/>
      <c r="BA15" s="229"/>
      <c r="BB15" s="224"/>
      <c r="BC15" s="224"/>
      <c r="BD15" s="224"/>
      <c r="BE15" s="244"/>
      <c r="BJ15" s="202"/>
      <c r="BK15" s="202"/>
      <c r="BL15" s="202"/>
    </row>
    <row r="16" spans="2:64" ht="8.4" customHeight="1" thickBot="1">
      <c r="C16" s="246"/>
      <c r="D16" s="246"/>
      <c r="E16" s="246"/>
      <c r="F16" s="246"/>
      <c r="G16" s="246"/>
      <c r="X16" s="246"/>
      <c r="AN16" s="246"/>
      <c r="BE16" s="247"/>
      <c r="BF16" s="247"/>
      <c r="BG16" s="247"/>
    </row>
    <row r="17" spans="2:58" ht="20.25" customHeight="1">
      <c r="B17" s="644" t="s">
        <v>497</v>
      </c>
      <c r="C17" s="647" t="s">
        <v>498</v>
      </c>
      <c r="D17" s="648"/>
      <c r="E17" s="649"/>
      <c r="F17" s="248"/>
      <c r="G17" s="656" t="s">
        <v>499</v>
      </c>
      <c r="H17" s="659" t="s">
        <v>500</v>
      </c>
      <c r="I17" s="648"/>
      <c r="J17" s="648"/>
      <c r="K17" s="649"/>
      <c r="L17" s="659" t="s">
        <v>501</v>
      </c>
      <c r="M17" s="648"/>
      <c r="N17" s="648"/>
      <c r="O17" s="662"/>
      <c r="P17" s="665"/>
      <c r="Q17" s="666"/>
      <c r="R17" s="667"/>
      <c r="S17" s="674" t="s">
        <v>502</v>
      </c>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6"/>
      <c r="AX17" s="705" t="str">
        <f>IF(BB3="４週","(11) 1～4週目の勤務時間数合計","(11) 1か月の勤務時間数   合計")</f>
        <v>(11) 1～4週目の勤務時間数合計</v>
      </c>
      <c r="AY17" s="706"/>
      <c r="AZ17" s="711" t="s">
        <v>503</v>
      </c>
      <c r="BA17" s="712"/>
      <c r="BB17" s="717" t="s">
        <v>504</v>
      </c>
      <c r="BC17" s="718"/>
      <c r="BD17" s="718"/>
      <c r="BE17" s="718"/>
      <c r="BF17" s="719"/>
    </row>
    <row r="18" spans="2:58" ht="20.25" customHeight="1">
      <c r="B18" s="645"/>
      <c r="C18" s="650"/>
      <c r="D18" s="651"/>
      <c r="E18" s="652"/>
      <c r="F18" s="249"/>
      <c r="G18" s="657"/>
      <c r="H18" s="660"/>
      <c r="I18" s="651"/>
      <c r="J18" s="651"/>
      <c r="K18" s="652"/>
      <c r="L18" s="660"/>
      <c r="M18" s="651"/>
      <c r="N18" s="651"/>
      <c r="O18" s="663"/>
      <c r="P18" s="668"/>
      <c r="Q18" s="669"/>
      <c r="R18" s="670"/>
      <c r="S18" s="726" t="s">
        <v>505</v>
      </c>
      <c r="T18" s="727"/>
      <c r="U18" s="727"/>
      <c r="V18" s="727"/>
      <c r="W18" s="727"/>
      <c r="X18" s="727"/>
      <c r="Y18" s="728"/>
      <c r="Z18" s="726" t="s">
        <v>506</v>
      </c>
      <c r="AA18" s="727"/>
      <c r="AB18" s="727"/>
      <c r="AC18" s="727"/>
      <c r="AD18" s="727"/>
      <c r="AE18" s="727"/>
      <c r="AF18" s="728"/>
      <c r="AG18" s="726" t="s">
        <v>507</v>
      </c>
      <c r="AH18" s="727"/>
      <c r="AI18" s="727"/>
      <c r="AJ18" s="727"/>
      <c r="AK18" s="727"/>
      <c r="AL18" s="727"/>
      <c r="AM18" s="728"/>
      <c r="AN18" s="726" t="s">
        <v>508</v>
      </c>
      <c r="AO18" s="727"/>
      <c r="AP18" s="727"/>
      <c r="AQ18" s="727"/>
      <c r="AR18" s="727"/>
      <c r="AS18" s="727"/>
      <c r="AT18" s="728"/>
      <c r="AU18" s="729" t="s">
        <v>509</v>
      </c>
      <c r="AV18" s="730"/>
      <c r="AW18" s="731"/>
      <c r="AX18" s="707"/>
      <c r="AY18" s="708"/>
      <c r="AZ18" s="713"/>
      <c r="BA18" s="714"/>
      <c r="BB18" s="720"/>
      <c r="BC18" s="721"/>
      <c r="BD18" s="721"/>
      <c r="BE18" s="721"/>
      <c r="BF18" s="722"/>
    </row>
    <row r="19" spans="2:58" ht="20.25" customHeight="1">
      <c r="B19" s="645"/>
      <c r="C19" s="650"/>
      <c r="D19" s="651"/>
      <c r="E19" s="652"/>
      <c r="F19" s="249"/>
      <c r="G19" s="657"/>
      <c r="H19" s="660"/>
      <c r="I19" s="651"/>
      <c r="J19" s="651"/>
      <c r="K19" s="652"/>
      <c r="L19" s="660"/>
      <c r="M19" s="651"/>
      <c r="N19" s="651"/>
      <c r="O19" s="663"/>
      <c r="P19" s="668"/>
      <c r="Q19" s="669"/>
      <c r="R19" s="670"/>
      <c r="S19" s="250">
        <v>1</v>
      </c>
      <c r="T19" s="251">
        <v>2</v>
      </c>
      <c r="U19" s="251">
        <v>3</v>
      </c>
      <c r="V19" s="251">
        <v>4</v>
      </c>
      <c r="W19" s="251">
        <v>5</v>
      </c>
      <c r="X19" s="251">
        <v>6</v>
      </c>
      <c r="Y19" s="252">
        <v>7</v>
      </c>
      <c r="Z19" s="250">
        <v>8</v>
      </c>
      <c r="AA19" s="251">
        <v>9</v>
      </c>
      <c r="AB19" s="251">
        <v>10</v>
      </c>
      <c r="AC19" s="251">
        <v>11</v>
      </c>
      <c r="AD19" s="251">
        <v>12</v>
      </c>
      <c r="AE19" s="251">
        <v>13</v>
      </c>
      <c r="AF19" s="252">
        <v>14</v>
      </c>
      <c r="AG19" s="253">
        <v>15</v>
      </c>
      <c r="AH19" s="251">
        <v>16</v>
      </c>
      <c r="AI19" s="251">
        <v>17</v>
      </c>
      <c r="AJ19" s="251">
        <v>18</v>
      </c>
      <c r="AK19" s="251">
        <v>19</v>
      </c>
      <c r="AL19" s="251">
        <v>20</v>
      </c>
      <c r="AM19" s="252">
        <v>21</v>
      </c>
      <c r="AN19" s="250">
        <v>22</v>
      </c>
      <c r="AO19" s="251">
        <v>23</v>
      </c>
      <c r="AP19" s="251">
        <v>24</v>
      </c>
      <c r="AQ19" s="251">
        <v>25</v>
      </c>
      <c r="AR19" s="251">
        <v>26</v>
      </c>
      <c r="AS19" s="251">
        <v>27</v>
      </c>
      <c r="AT19" s="252">
        <v>28</v>
      </c>
      <c r="AU19" s="254" t="str">
        <f>IF($BB$3="暦月",IF(DAY(DATE($AC$2,$AG$2,29))=29,29,""),"")</f>
        <v/>
      </c>
      <c r="AV19" s="255" t="str">
        <f>IF($BB$3="暦月",IF(DAY(DATE($AC$2,$AG$2,30))=30,30,""),"")</f>
        <v/>
      </c>
      <c r="AW19" s="256" t="str">
        <f>IF($BB$3="暦月",IF(DAY(DATE($AC$2,$AG$2,31))=31,31,""),"")</f>
        <v/>
      </c>
      <c r="AX19" s="707"/>
      <c r="AY19" s="708"/>
      <c r="AZ19" s="713"/>
      <c r="BA19" s="714"/>
      <c r="BB19" s="720"/>
      <c r="BC19" s="721"/>
      <c r="BD19" s="721"/>
      <c r="BE19" s="721"/>
      <c r="BF19" s="722"/>
    </row>
    <row r="20" spans="2:58" ht="20.25" hidden="1" customHeight="1">
      <c r="B20" s="645"/>
      <c r="C20" s="650"/>
      <c r="D20" s="651"/>
      <c r="E20" s="652"/>
      <c r="F20" s="249"/>
      <c r="G20" s="657"/>
      <c r="H20" s="660"/>
      <c r="I20" s="651"/>
      <c r="J20" s="651"/>
      <c r="K20" s="652"/>
      <c r="L20" s="660"/>
      <c r="M20" s="651"/>
      <c r="N20" s="651"/>
      <c r="O20" s="663"/>
      <c r="P20" s="668"/>
      <c r="Q20" s="669"/>
      <c r="R20" s="670"/>
      <c r="S20" s="250">
        <f>WEEKDAY(DATE($AC$2,$AG$2,1))</f>
        <v>2</v>
      </c>
      <c r="T20" s="251">
        <f>WEEKDAY(DATE($AC$2,$AG$2,2))</f>
        <v>3</v>
      </c>
      <c r="U20" s="251">
        <f>WEEKDAY(DATE($AC$2,$AG$2,3))</f>
        <v>4</v>
      </c>
      <c r="V20" s="251">
        <f>WEEKDAY(DATE($AC$2,$AG$2,4))</f>
        <v>5</v>
      </c>
      <c r="W20" s="251">
        <f>WEEKDAY(DATE($AC$2,$AG$2,5))</f>
        <v>6</v>
      </c>
      <c r="X20" s="251">
        <f>WEEKDAY(DATE($AC$2,$AG$2,6))</f>
        <v>7</v>
      </c>
      <c r="Y20" s="252">
        <f>WEEKDAY(DATE($AC$2,$AG$2,7))</f>
        <v>1</v>
      </c>
      <c r="Z20" s="250">
        <f>WEEKDAY(DATE($AC$2,$AG$2,8))</f>
        <v>2</v>
      </c>
      <c r="AA20" s="251">
        <f>WEEKDAY(DATE($AC$2,$AG$2,9))</f>
        <v>3</v>
      </c>
      <c r="AB20" s="251">
        <f>WEEKDAY(DATE($AC$2,$AG$2,10))</f>
        <v>4</v>
      </c>
      <c r="AC20" s="251">
        <f>WEEKDAY(DATE($AC$2,$AG$2,11))</f>
        <v>5</v>
      </c>
      <c r="AD20" s="251">
        <f>WEEKDAY(DATE($AC$2,$AG$2,12))</f>
        <v>6</v>
      </c>
      <c r="AE20" s="251">
        <f>WEEKDAY(DATE($AC$2,$AG$2,13))</f>
        <v>7</v>
      </c>
      <c r="AF20" s="252">
        <f>WEEKDAY(DATE($AC$2,$AG$2,14))</f>
        <v>1</v>
      </c>
      <c r="AG20" s="250">
        <f>WEEKDAY(DATE($AC$2,$AG$2,15))</f>
        <v>2</v>
      </c>
      <c r="AH20" s="251">
        <f>WEEKDAY(DATE($AC$2,$AG$2,16))</f>
        <v>3</v>
      </c>
      <c r="AI20" s="251">
        <f>WEEKDAY(DATE($AC$2,$AG$2,17))</f>
        <v>4</v>
      </c>
      <c r="AJ20" s="251">
        <f>WEEKDAY(DATE($AC$2,$AG$2,18))</f>
        <v>5</v>
      </c>
      <c r="AK20" s="251">
        <f>WEEKDAY(DATE($AC$2,$AG$2,19))</f>
        <v>6</v>
      </c>
      <c r="AL20" s="251">
        <f>WEEKDAY(DATE($AC$2,$AG$2,20))</f>
        <v>7</v>
      </c>
      <c r="AM20" s="252">
        <f>WEEKDAY(DATE($AC$2,$AG$2,21))</f>
        <v>1</v>
      </c>
      <c r="AN20" s="250">
        <f>WEEKDAY(DATE($AC$2,$AG$2,22))</f>
        <v>2</v>
      </c>
      <c r="AO20" s="251">
        <f>WEEKDAY(DATE($AC$2,$AG$2,23))</f>
        <v>3</v>
      </c>
      <c r="AP20" s="251">
        <f>WEEKDAY(DATE($AC$2,$AG$2,24))</f>
        <v>4</v>
      </c>
      <c r="AQ20" s="251">
        <f>WEEKDAY(DATE($AC$2,$AG$2,25))</f>
        <v>5</v>
      </c>
      <c r="AR20" s="251">
        <f>WEEKDAY(DATE($AC$2,$AG$2,26))</f>
        <v>6</v>
      </c>
      <c r="AS20" s="251">
        <f>WEEKDAY(DATE($AC$2,$AG$2,27))</f>
        <v>7</v>
      </c>
      <c r="AT20" s="252">
        <f>WEEKDAY(DATE($AC$2,$AG$2,28))</f>
        <v>1</v>
      </c>
      <c r="AU20" s="250">
        <f>IF(AU19=29,WEEKDAY(DATE($AC$2,$AG$2,29)),0)</f>
        <v>0</v>
      </c>
      <c r="AV20" s="251">
        <f>IF(AV19=30,WEEKDAY(DATE($AC$2,$AG$2,30)),0)</f>
        <v>0</v>
      </c>
      <c r="AW20" s="252">
        <f>IF(AW19=31,WEEKDAY(DATE($AC$2,$AG$2,31)),0)</f>
        <v>0</v>
      </c>
      <c r="AX20" s="707"/>
      <c r="AY20" s="708"/>
      <c r="AZ20" s="713"/>
      <c r="BA20" s="714"/>
      <c r="BB20" s="720"/>
      <c r="BC20" s="721"/>
      <c r="BD20" s="721"/>
      <c r="BE20" s="721"/>
      <c r="BF20" s="722"/>
    </row>
    <row r="21" spans="2:58" ht="22.5" customHeight="1" thickBot="1">
      <c r="B21" s="646"/>
      <c r="C21" s="653"/>
      <c r="D21" s="654"/>
      <c r="E21" s="655"/>
      <c r="F21" s="257"/>
      <c r="G21" s="658"/>
      <c r="H21" s="661"/>
      <c r="I21" s="654"/>
      <c r="J21" s="654"/>
      <c r="K21" s="655"/>
      <c r="L21" s="661"/>
      <c r="M21" s="654"/>
      <c r="N21" s="654"/>
      <c r="O21" s="664"/>
      <c r="P21" s="671"/>
      <c r="Q21" s="672"/>
      <c r="R21" s="673"/>
      <c r="S21" s="258" t="str">
        <f>IF(S20=1,"日",IF(S20=2,"月",IF(S20=3,"火",IF(S20=4,"水",IF(S20=5,"木",IF(S20=6,"金","土"))))))</f>
        <v>月</v>
      </c>
      <c r="T21" s="259" t="str">
        <f t="shared" ref="T21:AT21" si="0">IF(T20=1,"日",IF(T20=2,"月",IF(T20=3,"火",IF(T20=4,"水",IF(T20=5,"木",IF(T20=6,"金","土"))))))</f>
        <v>火</v>
      </c>
      <c r="U21" s="259" t="str">
        <f t="shared" si="0"/>
        <v>水</v>
      </c>
      <c r="V21" s="259" t="str">
        <f t="shared" si="0"/>
        <v>木</v>
      </c>
      <c r="W21" s="259" t="str">
        <f t="shared" si="0"/>
        <v>金</v>
      </c>
      <c r="X21" s="259" t="str">
        <f t="shared" si="0"/>
        <v>土</v>
      </c>
      <c r="Y21" s="260" t="str">
        <f t="shared" si="0"/>
        <v>日</v>
      </c>
      <c r="Z21" s="258" t="str">
        <f>IF(Z20=1,"日",IF(Z20=2,"月",IF(Z20=3,"火",IF(Z20=4,"水",IF(Z20=5,"木",IF(Z20=6,"金","土"))))))</f>
        <v>月</v>
      </c>
      <c r="AA21" s="259" t="str">
        <f t="shared" si="0"/>
        <v>火</v>
      </c>
      <c r="AB21" s="259" t="str">
        <f t="shared" si="0"/>
        <v>水</v>
      </c>
      <c r="AC21" s="259" t="str">
        <f t="shared" si="0"/>
        <v>木</v>
      </c>
      <c r="AD21" s="259" t="str">
        <f t="shared" si="0"/>
        <v>金</v>
      </c>
      <c r="AE21" s="259" t="str">
        <f t="shared" si="0"/>
        <v>土</v>
      </c>
      <c r="AF21" s="260" t="str">
        <f t="shared" si="0"/>
        <v>日</v>
      </c>
      <c r="AG21" s="258" t="str">
        <f>IF(AG20=1,"日",IF(AG20=2,"月",IF(AG20=3,"火",IF(AG20=4,"水",IF(AG20=5,"木",IF(AG20=6,"金","土"))))))</f>
        <v>月</v>
      </c>
      <c r="AH21" s="259" t="str">
        <f t="shared" si="0"/>
        <v>火</v>
      </c>
      <c r="AI21" s="259" t="str">
        <f t="shared" si="0"/>
        <v>水</v>
      </c>
      <c r="AJ21" s="259" t="str">
        <f t="shared" si="0"/>
        <v>木</v>
      </c>
      <c r="AK21" s="259" t="str">
        <f t="shared" si="0"/>
        <v>金</v>
      </c>
      <c r="AL21" s="259" t="str">
        <f t="shared" si="0"/>
        <v>土</v>
      </c>
      <c r="AM21" s="260" t="str">
        <f t="shared" si="0"/>
        <v>日</v>
      </c>
      <c r="AN21" s="258" t="str">
        <f>IF(AN20=1,"日",IF(AN20=2,"月",IF(AN20=3,"火",IF(AN20=4,"水",IF(AN20=5,"木",IF(AN20=6,"金","土"))))))</f>
        <v>月</v>
      </c>
      <c r="AO21" s="259" t="str">
        <f t="shared" si="0"/>
        <v>火</v>
      </c>
      <c r="AP21" s="259" t="str">
        <f t="shared" si="0"/>
        <v>水</v>
      </c>
      <c r="AQ21" s="259" t="str">
        <f t="shared" si="0"/>
        <v>木</v>
      </c>
      <c r="AR21" s="259" t="str">
        <f t="shared" si="0"/>
        <v>金</v>
      </c>
      <c r="AS21" s="259" t="str">
        <f t="shared" si="0"/>
        <v>土</v>
      </c>
      <c r="AT21" s="260" t="str">
        <f t="shared" si="0"/>
        <v>日</v>
      </c>
      <c r="AU21" s="259" t="str">
        <f>IF(AU20=1,"日",IF(AU20=2,"月",IF(AU20=3,"火",IF(AU20=4,"水",IF(AU20=5,"木",IF(AU20=6,"金",IF(AU20=0,"","土")))))))</f>
        <v/>
      </c>
      <c r="AV21" s="259" t="str">
        <f>IF(AV20=1,"日",IF(AV20=2,"月",IF(AV20=3,"火",IF(AV20=4,"水",IF(AV20=5,"木",IF(AV20=6,"金",IF(AV20=0,"","土")))))))</f>
        <v/>
      </c>
      <c r="AW21" s="259" t="str">
        <f>IF(AW20=1,"日",IF(AW20=2,"月",IF(AW20=3,"火",IF(AW20=4,"水",IF(AW20=5,"木",IF(AW20=6,"金",IF(AW20=0,"","土")))))))</f>
        <v/>
      </c>
      <c r="AX21" s="709"/>
      <c r="AY21" s="710"/>
      <c r="AZ21" s="715"/>
      <c r="BA21" s="716"/>
      <c r="BB21" s="723"/>
      <c r="BC21" s="724"/>
      <c r="BD21" s="724"/>
      <c r="BE21" s="724"/>
      <c r="BF21" s="725"/>
    </row>
    <row r="22" spans="2:58" ht="20.25" customHeight="1">
      <c r="B22" s="677">
        <v>1</v>
      </c>
      <c r="C22" s="679" t="s">
        <v>510</v>
      </c>
      <c r="D22" s="680"/>
      <c r="E22" s="681"/>
      <c r="F22" s="261"/>
      <c r="G22" s="688" t="s">
        <v>511</v>
      </c>
      <c r="H22" s="690" t="s">
        <v>512</v>
      </c>
      <c r="I22" s="691"/>
      <c r="J22" s="691"/>
      <c r="K22" s="692"/>
      <c r="L22" s="696" t="s">
        <v>513</v>
      </c>
      <c r="M22" s="697"/>
      <c r="N22" s="697"/>
      <c r="O22" s="698"/>
      <c r="P22" s="702" t="s">
        <v>514</v>
      </c>
      <c r="Q22" s="703"/>
      <c r="R22" s="704"/>
      <c r="S22" s="262" t="s">
        <v>515</v>
      </c>
      <c r="T22" s="263" t="s">
        <v>516</v>
      </c>
      <c r="U22" s="263"/>
      <c r="V22" s="263" t="s">
        <v>517</v>
      </c>
      <c r="W22" s="263" t="s">
        <v>515</v>
      </c>
      <c r="X22" s="263"/>
      <c r="Y22" s="264" t="s">
        <v>518</v>
      </c>
      <c r="Z22" s="262" t="s">
        <v>519</v>
      </c>
      <c r="AA22" s="263" t="s">
        <v>519</v>
      </c>
      <c r="AB22" s="263"/>
      <c r="AC22" s="263" t="s">
        <v>520</v>
      </c>
      <c r="AD22" s="263" t="s">
        <v>521</v>
      </c>
      <c r="AE22" s="263"/>
      <c r="AF22" s="264" t="s">
        <v>522</v>
      </c>
      <c r="AG22" s="262" t="s">
        <v>521</v>
      </c>
      <c r="AH22" s="263" t="s">
        <v>518</v>
      </c>
      <c r="AI22" s="263"/>
      <c r="AJ22" s="263" t="s">
        <v>517</v>
      </c>
      <c r="AK22" s="263" t="s">
        <v>523</v>
      </c>
      <c r="AL22" s="263"/>
      <c r="AM22" s="264" t="s">
        <v>524</v>
      </c>
      <c r="AN22" s="262" t="s">
        <v>525</v>
      </c>
      <c r="AO22" s="263" t="s">
        <v>525</v>
      </c>
      <c r="AP22" s="263"/>
      <c r="AQ22" s="263" t="s">
        <v>521</v>
      </c>
      <c r="AR22" s="263" t="s">
        <v>521</v>
      </c>
      <c r="AS22" s="263"/>
      <c r="AT22" s="264" t="s">
        <v>525</v>
      </c>
      <c r="AU22" s="262"/>
      <c r="AV22" s="263"/>
      <c r="AW22" s="263"/>
      <c r="AX22" s="732"/>
      <c r="AY22" s="733"/>
      <c r="AZ22" s="734"/>
      <c r="BA22" s="735"/>
      <c r="BB22" s="736"/>
      <c r="BC22" s="737"/>
      <c r="BD22" s="737"/>
      <c r="BE22" s="737"/>
      <c r="BF22" s="738"/>
    </row>
    <row r="23" spans="2:58" ht="20.25" customHeight="1">
      <c r="B23" s="678"/>
      <c r="C23" s="682"/>
      <c r="D23" s="683"/>
      <c r="E23" s="684"/>
      <c r="F23" s="265"/>
      <c r="G23" s="689"/>
      <c r="H23" s="693"/>
      <c r="I23" s="694"/>
      <c r="J23" s="694"/>
      <c r="K23" s="695"/>
      <c r="L23" s="699"/>
      <c r="M23" s="700"/>
      <c r="N23" s="700"/>
      <c r="O23" s="701"/>
      <c r="P23" s="745" t="s">
        <v>526</v>
      </c>
      <c r="Q23" s="746"/>
      <c r="R23" s="747"/>
      <c r="S23" s="266">
        <f>IF(S22="","",VLOOKUP(S22,'【記載例】シフト記号表（勤務時間帯）'!$C$6:$K$35,9,FALSE))</f>
        <v>8</v>
      </c>
      <c r="T23" s="267">
        <f>IF(T22="","",VLOOKUP(T22,'【記載例】シフト記号表（勤務時間帯）'!$C$6:$K$35,9,FALSE))</f>
        <v>8</v>
      </c>
      <c r="U23" s="267" t="str">
        <f>IF(U22="","",VLOOKUP(U22,'【記載例】シフト記号表（勤務時間帯）'!$C$6:$K$35,9,FALSE))</f>
        <v/>
      </c>
      <c r="V23" s="267">
        <f>IF(V22="","",VLOOKUP(V22,'【記載例】シフト記号表（勤務時間帯）'!$C$6:$K$35,9,FALSE))</f>
        <v>8</v>
      </c>
      <c r="W23" s="267">
        <f>IF(W22="","",VLOOKUP(W22,'【記載例】シフト記号表（勤務時間帯）'!$C$6:$K$35,9,FALSE))</f>
        <v>8</v>
      </c>
      <c r="X23" s="267" t="str">
        <f>IF(X22="","",VLOOKUP(X22,'【記載例】シフト記号表（勤務時間帯）'!$C$6:$K$35,9,FALSE))</f>
        <v/>
      </c>
      <c r="Y23" s="268">
        <f>IF(Y22="","",VLOOKUP(Y22,'【記載例】シフト記号表（勤務時間帯）'!$C$6:$K$35,9,FALSE))</f>
        <v>8</v>
      </c>
      <c r="Z23" s="266">
        <f>IF(Z22="","",VLOOKUP(Z22,'【記載例】シフト記号表（勤務時間帯）'!$C$6:$K$35,9,FALSE))</f>
        <v>8</v>
      </c>
      <c r="AA23" s="267">
        <f>IF(AA22="","",VLOOKUP(AA22,'【記載例】シフト記号表（勤務時間帯）'!$C$6:$K$35,9,FALSE))</f>
        <v>8</v>
      </c>
      <c r="AB23" s="267" t="str">
        <f>IF(AB22="","",VLOOKUP(AB22,'【記載例】シフト記号表（勤務時間帯）'!$C$6:$K$35,9,FALSE))</f>
        <v/>
      </c>
      <c r="AC23" s="267">
        <f>IF(AC22="","",VLOOKUP(AC22,'【記載例】シフト記号表（勤務時間帯）'!$C$6:$K$35,9,FALSE))</f>
        <v>8</v>
      </c>
      <c r="AD23" s="267">
        <f>IF(AD22="","",VLOOKUP(AD22,'【記載例】シフト記号表（勤務時間帯）'!$C$6:$K$35,9,FALSE))</f>
        <v>8</v>
      </c>
      <c r="AE23" s="267" t="str">
        <f>IF(AE22="","",VLOOKUP(AE22,'【記載例】シフト記号表（勤務時間帯）'!$C$6:$K$35,9,FALSE))</f>
        <v/>
      </c>
      <c r="AF23" s="268">
        <f>IF(AF22="","",VLOOKUP(AF22,'【記載例】シフト記号表（勤務時間帯）'!$C$6:$K$35,9,FALSE))</f>
        <v>8</v>
      </c>
      <c r="AG23" s="266">
        <f>IF(AG22="","",VLOOKUP(AG22,'【記載例】シフト記号表（勤務時間帯）'!$C$6:$K$35,9,FALSE))</f>
        <v>8</v>
      </c>
      <c r="AH23" s="267">
        <f>IF(AH22="","",VLOOKUP(AH22,'【記載例】シフト記号表（勤務時間帯）'!$C$6:$K$35,9,FALSE))</f>
        <v>8</v>
      </c>
      <c r="AI23" s="267" t="str">
        <f>IF(AI22="","",VLOOKUP(AI22,'【記載例】シフト記号表（勤務時間帯）'!$C$6:$K$35,9,FALSE))</f>
        <v/>
      </c>
      <c r="AJ23" s="267">
        <f>IF(AJ22="","",VLOOKUP(AJ22,'【記載例】シフト記号表（勤務時間帯）'!$C$6:$K$35,9,FALSE))</f>
        <v>8</v>
      </c>
      <c r="AK23" s="267">
        <f>IF(AK22="","",VLOOKUP(AK22,'【記載例】シフト記号表（勤務時間帯）'!$C$6:$K$35,9,FALSE))</f>
        <v>8</v>
      </c>
      <c r="AL23" s="267" t="str">
        <f>IF(AL22="","",VLOOKUP(AL22,'【記載例】シフト記号表（勤務時間帯）'!$C$6:$K$35,9,FALSE))</f>
        <v/>
      </c>
      <c r="AM23" s="268">
        <f>IF(AM22="","",VLOOKUP(AM22,'【記載例】シフト記号表（勤務時間帯）'!$C$6:$K$35,9,FALSE))</f>
        <v>8</v>
      </c>
      <c r="AN23" s="266">
        <f>IF(AN22="","",VLOOKUP(AN22,'【記載例】シフト記号表（勤務時間帯）'!$C$6:$K$35,9,FALSE))</f>
        <v>8</v>
      </c>
      <c r="AO23" s="267">
        <f>IF(AO22="","",VLOOKUP(AO22,'【記載例】シフト記号表（勤務時間帯）'!$C$6:$K$35,9,FALSE))</f>
        <v>8</v>
      </c>
      <c r="AP23" s="267" t="str">
        <f>IF(AP22="","",VLOOKUP(AP22,'【記載例】シフト記号表（勤務時間帯）'!$C$6:$K$35,9,FALSE))</f>
        <v/>
      </c>
      <c r="AQ23" s="267">
        <f>IF(AQ22="","",VLOOKUP(AQ22,'【記載例】シフト記号表（勤務時間帯）'!$C$6:$K$35,9,FALSE))</f>
        <v>8</v>
      </c>
      <c r="AR23" s="267">
        <f>IF(AR22="","",VLOOKUP(AR22,'【記載例】シフト記号表（勤務時間帯）'!$C$6:$K$35,9,FALSE))</f>
        <v>8</v>
      </c>
      <c r="AS23" s="267" t="str">
        <f>IF(AS22="","",VLOOKUP(AS22,'【記載例】シフト記号表（勤務時間帯）'!$C$6:$K$35,9,FALSE))</f>
        <v/>
      </c>
      <c r="AT23" s="268">
        <f>IF(AT22="","",VLOOKUP(AT22,'【記載例】シフト記号表（勤務時間帯）'!$C$6:$K$35,9,FALSE))</f>
        <v>8</v>
      </c>
      <c r="AU23" s="266" t="str">
        <f>IF(AU22="","",VLOOKUP(AU22,'【記載例】シフト記号表（勤務時間帯）'!$C$6:$K$35,9,FALSE))</f>
        <v/>
      </c>
      <c r="AV23" s="267" t="str">
        <f>IF(AV22="","",VLOOKUP(AV22,'【記載例】シフト記号表（勤務時間帯）'!$C$6:$K$35,9,FALSE))</f>
        <v/>
      </c>
      <c r="AW23" s="267" t="str">
        <f>IF(AW22="","",VLOOKUP(AW22,'【記載例】シフト記号表（勤務時間帯）'!$C$6:$K$35,9,FALSE))</f>
        <v/>
      </c>
      <c r="AX23" s="748">
        <f>IF($BB$3="４週",SUM(S23:AT23),IF($BB$3="暦月",SUM(S23:AW23),""))</f>
        <v>160</v>
      </c>
      <c r="AY23" s="749"/>
      <c r="AZ23" s="750">
        <f>IF($BB$3="４週",AX23/4,IF($BB$3="暦月",【記載例】地密通所!AX23/(【記載例】地密通所!$BB$8/7),""))</f>
        <v>40</v>
      </c>
      <c r="BA23" s="751"/>
      <c r="BB23" s="739"/>
      <c r="BC23" s="740"/>
      <c r="BD23" s="740"/>
      <c r="BE23" s="740"/>
      <c r="BF23" s="741"/>
    </row>
    <row r="24" spans="2:58" ht="20.25" customHeight="1">
      <c r="B24" s="678"/>
      <c r="C24" s="685"/>
      <c r="D24" s="686"/>
      <c r="E24" s="687"/>
      <c r="F24" s="269" t="str">
        <f>C22</f>
        <v>管理者</v>
      </c>
      <c r="G24" s="689"/>
      <c r="H24" s="693"/>
      <c r="I24" s="694"/>
      <c r="J24" s="694"/>
      <c r="K24" s="695"/>
      <c r="L24" s="699"/>
      <c r="M24" s="700"/>
      <c r="N24" s="700"/>
      <c r="O24" s="701"/>
      <c r="P24" s="752" t="s">
        <v>527</v>
      </c>
      <c r="Q24" s="753"/>
      <c r="R24" s="754"/>
      <c r="S24" s="270">
        <f>IF(S22="","",VLOOKUP(S22,'【記載例】シフト記号表（勤務時間帯）'!$C$6:$U$35,19,FALSE))</f>
        <v>7</v>
      </c>
      <c r="T24" s="271">
        <f>IF(T22="","",VLOOKUP(T22,'【記載例】シフト記号表（勤務時間帯）'!$C$6:$U$35,19,FALSE))</f>
        <v>7</v>
      </c>
      <c r="U24" s="271" t="str">
        <f>IF(U22="","",VLOOKUP(U22,'【記載例】シフト記号表（勤務時間帯）'!$C$6:$U$35,19,FALSE))</f>
        <v/>
      </c>
      <c r="V24" s="271">
        <f>IF(V22="","",VLOOKUP(V22,'【記載例】シフト記号表（勤務時間帯）'!$C$6:$U$35,19,FALSE))</f>
        <v>7</v>
      </c>
      <c r="W24" s="271">
        <f>IF(W22="","",VLOOKUP(W22,'【記載例】シフト記号表（勤務時間帯）'!$C$6:$U$35,19,FALSE))</f>
        <v>7</v>
      </c>
      <c r="X24" s="271" t="str">
        <f>IF(X22="","",VLOOKUP(X22,'【記載例】シフト記号表（勤務時間帯）'!$C$6:$U$35,19,FALSE))</f>
        <v/>
      </c>
      <c r="Y24" s="272">
        <f>IF(Y22="","",VLOOKUP(Y22,'【記載例】シフト記号表（勤務時間帯）'!$C$6:$U$35,19,FALSE))</f>
        <v>7</v>
      </c>
      <c r="Z24" s="270">
        <f>IF(Z22="","",VLOOKUP(Z22,'【記載例】シフト記号表（勤務時間帯）'!$C$6:$U$35,19,FALSE))</f>
        <v>7</v>
      </c>
      <c r="AA24" s="271">
        <f>IF(AA22="","",VLOOKUP(AA22,'【記載例】シフト記号表（勤務時間帯）'!$C$6:$U$35,19,FALSE))</f>
        <v>7</v>
      </c>
      <c r="AB24" s="271" t="str">
        <f>IF(AB22="","",VLOOKUP(AB22,'【記載例】シフト記号表（勤務時間帯）'!$C$6:$U$35,19,FALSE))</f>
        <v/>
      </c>
      <c r="AC24" s="271">
        <f>IF(AC22="","",VLOOKUP(AC22,'【記載例】シフト記号表（勤務時間帯）'!$C$6:$U$35,19,FALSE))</f>
        <v>7</v>
      </c>
      <c r="AD24" s="271">
        <f>IF(AD22="","",VLOOKUP(AD22,'【記載例】シフト記号表（勤務時間帯）'!$C$6:$U$35,19,FALSE))</f>
        <v>7</v>
      </c>
      <c r="AE24" s="271" t="str">
        <f>IF(AE22="","",VLOOKUP(AE22,'【記載例】シフト記号表（勤務時間帯）'!$C$6:$U$35,19,FALSE))</f>
        <v/>
      </c>
      <c r="AF24" s="272">
        <f>IF(AF22="","",VLOOKUP(AF22,'【記載例】シフト記号表（勤務時間帯）'!$C$6:$U$35,19,FALSE))</f>
        <v>7</v>
      </c>
      <c r="AG24" s="270">
        <f>IF(AG22="","",VLOOKUP(AG22,'【記載例】シフト記号表（勤務時間帯）'!$C$6:$U$35,19,FALSE))</f>
        <v>7</v>
      </c>
      <c r="AH24" s="271">
        <f>IF(AH22="","",VLOOKUP(AH22,'【記載例】シフト記号表（勤務時間帯）'!$C$6:$U$35,19,FALSE))</f>
        <v>7</v>
      </c>
      <c r="AI24" s="271" t="str">
        <f>IF(AI22="","",VLOOKUP(AI22,'【記載例】シフト記号表（勤務時間帯）'!$C$6:$U$35,19,FALSE))</f>
        <v/>
      </c>
      <c r="AJ24" s="271">
        <f>IF(AJ22="","",VLOOKUP(AJ22,'【記載例】シフト記号表（勤務時間帯）'!$C$6:$U$35,19,FALSE))</f>
        <v>7</v>
      </c>
      <c r="AK24" s="271">
        <f>IF(AK22="","",VLOOKUP(AK22,'【記載例】シフト記号表（勤務時間帯）'!$C$6:$U$35,19,FALSE))</f>
        <v>7</v>
      </c>
      <c r="AL24" s="271" t="str">
        <f>IF(AL22="","",VLOOKUP(AL22,'【記載例】シフト記号表（勤務時間帯）'!$C$6:$U$35,19,FALSE))</f>
        <v/>
      </c>
      <c r="AM24" s="272">
        <f>IF(AM22="","",VLOOKUP(AM22,'【記載例】シフト記号表（勤務時間帯）'!$C$6:$U$35,19,FALSE))</f>
        <v>7</v>
      </c>
      <c r="AN24" s="270">
        <f>IF(AN22="","",VLOOKUP(AN22,'【記載例】シフト記号表（勤務時間帯）'!$C$6:$U$35,19,FALSE))</f>
        <v>7</v>
      </c>
      <c r="AO24" s="271">
        <f>IF(AO22="","",VLOOKUP(AO22,'【記載例】シフト記号表（勤務時間帯）'!$C$6:$U$35,19,FALSE))</f>
        <v>7</v>
      </c>
      <c r="AP24" s="271" t="str">
        <f>IF(AP22="","",VLOOKUP(AP22,'【記載例】シフト記号表（勤務時間帯）'!$C$6:$U$35,19,FALSE))</f>
        <v/>
      </c>
      <c r="AQ24" s="271">
        <f>IF(AQ22="","",VLOOKUP(AQ22,'【記載例】シフト記号表（勤務時間帯）'!$C$6:$U$35,19,FALSE))</f>
        <v>7</v>
      </c>
      <c r="AR24" s="271">
        <f>IF(AR22="","",VLOOKUP(AR22,'【記載例】シフト記号表（勤務時間帯）'!$C$6:$U$35,19,FALSE))</f>
        <v>7</v>
      </c>
      <c r="AS24" s="271" t="str">
        <f>IF(AS22="","",VLOOKUP(AS22,'【記載例】シフト記号表（勤務時間帯）'!$C$6:$U$35,19,FALSE))</f>
        <v/>
      </c>
      <c r="AT24" s="272">
        <f>IF(AT22="","",VLOOKUP(AT22,'【記載例】シフト記号表（勤務時間帯）'!$C$6:$U$35,19,FALSE))</f>
        <v>7</v>
      </c>
      <c r="AU24" s="270" t="str">
        <f>IF(AU22="","",VLOOKUP(AU22,'【記載例】シフト記号表（勤務時間帯）'!$C$6:$U$35,19,FALSE))</f>
        <v/>
      </c>
      <c r="AV24" s="271" t="str">
        <f>IF(AV22="","",VLOOKUP(AV22,'【記載例】シフト記号表（勤務時間帯）'!$C$6:$U$35,19,FALSE))</f>
        <v/>
      </c>
      <c r="AW24" s="271" t="str">
        <f>IF(AW22="","",VLOOKUP(AW22,'【記載例】シフト記号表（勤務時間帯）'!$C$6:$U$35,19,FALSE))</f>
        <v/>
      </c>
      <c r="AX24" s="755">
        <f>IF($BB$3="４週",SUM(S24:AT24),IF($BB$3="暦月",SUM(S24:AW24),""))</f>
        <v>140</v>
      </c>
      <c r="AY24" s="756"/>
      <c r="AZ24" s="757">
        <f>IF($BB$3="４週",AX24/4,IF($BB$3="暦月",【記載例】地密通所!AX24/(【記載例】地密通所!$BB$8/7),""))</f>
        <v>35</v>
      </c>
      <c r="BA24" s="758"/>
      <c r="BB24" s="742"/>
      <c r="BC24" s="743"/>
      <c r="BD24" s="743"/>
      <c r="BE24" s="743"/>
      <c r="BF24" s="744"/>
    </row>
    <row r="25" spans="2:58" ht="20.25" customHeight="1">
      <c r="B25" s="678">
        <f>B22+1</f>
        <v>2</v>
      </c>
      <c r="C25" s="759" t="s">
        <v>528</v>
      </c>
      <c r="D25" s="760"/>
      <c r="E25" s="761"/>
      <c r="F25" s="273"/>
      <c r="G25" s="762" t="s">
        <v>511</v>
      </c>
      <c r="H25" s="764" t="s">
        <v>529</v>
      </c>
      <c r="I25" s="694"/>
      <c r="J25" s="694"/>
      <c r="K25" s="695"/>
      <c r="L25" s="765" t="s">
        <v>530</v>
      </c>
      <c r="M25" s="766"/>
      <c r="N25" s="766"/>
      <c r="O25" s="767"/>
      <c r="P25" s="771" t="s">
        <v>514</v>
      </c>
      <c r="Q25" s="772"/>
      <c r="R25" s="773"/>
      <c r="S25" s="262"/>
      <c r="T25" s="263" t="s">
        <v>531</v>
      </c>
      <c r="U25" s="263" t="s">
        <v>525</v>
      </c>
      <c r="V25" s="263" t="s">
        <v>525</v>
      </c>
      <c r="W25" s="263" t="s">
        <v>531</v>
      </c>
      <c r="X25" s="263" t="s">
        <v>525</v>
      </c>
      <c r="Y25" s="264"/>
      <c r="Z25" s="262"/>
      <c r="AA25" s="263" t="s">
        <v>520</v>
      </c>
      <c r="AB25" s="263" t="s">
        <v>525</v>
      </c>
      <c r="AC25" s="263" t="s">
        <v>525</v>
      </c>
      <c r="AD25" s="263" t="s">
        <v>525</v>
      </c>
      <c r="AE25" s="263" t="s">
        <v>525</v>
      </c>
      <c r="AF25" s="264"/>
      <c r="AG25" s="262"/>
      <c r="AH25" s="263" t="s">
        <v>525</v>
      </c>
      <c r="AI25" s="263" t="s">
        <v>525</v>
      </c>
      <c r="AJ25" s="263" t="s">
        <v>525</v>
      </c>
      <c r="AK25" s="263" t="s">
        <v>531</v>
      </c>
      <c r="AL25" s="263" t="s">
        <v>525</v>
      </c>
      <c r="AM25" s="264"/>
      <c r="AN25" s="262"/>
      <c r="AO25" s="263" t="s">
        <v>525</v>
      </c>
      <c r="AP25" s="263" t="s">
        <v>525</v>
      </c>
      <c r="AQ25" s="263" t="s">
        <v>518</v>
      </c>
      <c r="AR25" s="263" t="s">
        <v>525</v>
      </c>
      <c r="AS25" s="263" t="s">
        <v>525</v>
      </c>
      <c r="AT25" s="264"/>
      <c r="AU25" s="262"/>
      <c r="AV25" s="263"/>
      <c r="AW25" s="263"/>
      <c r="AX25" s="774"/>
      <c r="AY25" s="775"/>
      <c r="AZ25" s="776"/>
      <c r="BA25" s="777"/>
      <c r="BB25" s="778"/>
      <c r="BC25" s="779"/>
      <c r="BD25" s="779"/>
      <c r="BE25" s="779"/>
      <c r="BF25" s="780"/>
    </row>
    <row r="26" spans="2:58" ht="20.25" customHeight="1">
      <c r="B26" s="678"/>
      <c r="C26" s="682"/>
      <c r="D26" s="683"/>
      <c r="E26" s="684"/>
      <c r="F26" s="265"/>
      <c r="G26" s="689"/>
      <c r="H26" s="693"/>
      <c r="I26" s="694"/>
      <c r="J26" s="694"/>
      <c r="K26" s="695"/>
      <c r="L26" s="699"/>
      <c r="M26" s="700"/>
      <c r="N26" s="700"/>
      <c r="O26" s="701"/>
      <c r="P26" s="745" t="s">
        <v>526</v>
      </c>
      <c r="Q26" s="746"/>
      <c r="R26" s="747"/>
      <c r="S26" s="266" t="str">
        <f>IF(S25="","",VLOOKUP(S25,'【記載例】シフト記号表（勤務時間帯）'!$C$6:$K$35,9,FALSE))</f>
        <v/>
      </c>
      <c r="T26" s="267">
        <f>IF(T25="","",VLOOKUP(T25,'【記載例】シフト記号表（勤務時間帯）'!$C$6:$K$35,9,FALSE))</f>
        <v>8</v>
      </c>
      <c r="U26" s="267">
        <f>IF(U25="","",VLOOKUP(U25,'【記載例】シフト記号表（勤務時間帯）'!$C$6:$K$35,9,FALSE))</f>
        <v>8</v>
      </c>
      <c r="V26" s="267">
        <f>IF(V25="","",VLOOKUP(V25,'【記載例】シフト記号表（勤務時間帯）'!$C$6:$K$35,9,FALSE))</f>
        <v>8</v>
      </c>
      <c r="W26" s="267">
        <f>IF(W25="","",VLOOKUP(W25,'【記載例】シフト記号表（勤務時間帯）'!$C$6:$K$35,9,FALSE))</f>
        <v>8</v>
      </c>
      <c r="X26" s="267">
        <f>IF(X25="","",VLOOKUP(X25,'【記載例】シフト記号表（勤務時間帯）'!$C$6:$K$35,9,FALSE))</f>
        <v>8</v>
      </c>
      <c r="Y26" s="268" t="str">
        <f>IF(Y25="","",VLOOKUP(Y25,'【記載例】シフト記号表（勤務時間帯）'!$C$6:$K$35,9,FALSE))</f>
        <v/>
      </c>
      <c r="Z26" s="266" t="str">
        <f>IF(Z25="","",VLOOKUP(Z25,'【記載例】シフト記号表（勤務時間帯）'!$C$6:$K$35,9,FALSE))</f>
        <v/>
      </c>
      <c r="AA26" s="267">
        <f>IF(AA25="","",VLOOKUP(AA25,'【記載例】シフト記号表（勤務時間帯）'!$C$6:$K$35,9,FALSE))</f>
        <v>8</v>
      </c>
      <c r="AB26" s="267">
        <f>IF(AB25="","",VLOOKUP(AB25,'【記載例】シフト記号表（勤務時間帯）'!$C$6:$K$35,9,FALSE))</f>
        <v>8</v>
      </c>
      <c r="AC26" s="267">
        <f>IF(AC25="","",VLOOKUP(AC25,'【記載例】シフト記号表（勤務時間帯）'!$C$6:$K$35,9,FALSE))</f>
        <v>8</v>
      </c>
      <c r="AD26" s="267">
        <f>IF(AD25="","",VLOOKUP(AD25,'【記載例】シフト記号表（勤務時間帯）'!$C$6:$K$35,9,FALSE))</f>
        <v>8</v>
      </c>
      <c r="AE26" s="267">
        <f>IF(AE25="","",VLOOKUP(AE25,'【記載例】シフト記号表（勤務時間帯）'!$C$6:$K$35,9,FALSE))</f>
        <v>8</v>
      </c>
      <c r="AF26" s="268" t="str">
        <f>IF(AF25="","",VLOOKUP(AF25,'【記載例】シフト記号表（勤務時間帯）'!$C$6:$K$35,9,FALSE))</f>
        <v/>
      </c>
      <c r="AG26" s="266" t="str">
        <f>IF(AG25="","",VLOOKUP(AG25,'【記載例】シフト記号表（勤務時間帯）'!$C$6:$K$35,9,FALSE))</f>
        <v/>
      </c>
      <c r="AH26" s="267">
        <f>IF(AH25="","",VLOOKUP(AH25,'【記載例】シフト記号表（勤務時間帯）'!$C$6:$K$35,9,FALSE))</f>
        <v>8</v>
      </c>
      <c r="AI26" s="267">
        <f>IF(AI25="","",VLOOKUP(AI25,'【記載例】シフト記号表（勤務時間帯）'!$C$6:$K$35,9,FALSE))</f>
        <v>8</v>
      </c>
      <c r="AJ26" s="267">
        <f>IF(AJ25="","",VLOOKUP(AJ25,'【記載例】シフト記号表（勤務時間帯）'!$C$6:$K$35,9,FALSE))</f>
        <v>8</v>
      </c>
      <c r="AK26" s="267">
        <f>IF(AK25="","",VLOOKUP(AK25,'【記載例】シフト記号表（勤務時間帯）'!$C$6:$K$35,9,FALSE))</f>
        <v>8</v>
      </c>
      <c r="AL26" s="267">
        <f>IF(AL25="","",VLOOKUP(AL25,'【記載例】シフト記号表（勤務時間帯）'!$C$6:$K$35,9,FALSE))</f>
        <v>8</v>
      </c>
      <c r="AM26" s="268" t="str">
        <f>IF(AM25="","",VLOOKUP(AM25,'【記載例】シフト記号表（勤務時間帯）'!$C$6:$K$35,9,FALSE))</f>
        <v/>
      </c>
      <c r="AN26" s="266" t="str">
        <f>IF(AN25="","",VLOOKUP(AN25,'【記載例】シフト記号表（勤務時間帯）'!$C$6:$K$35,9,FALSE))</f>
        <v/>
      </c>
      <c r="AO26" s="267">
        <f>IF(AO25="","",VLOOKUP(AO25,'【記載例】シフト記号表（勤務時間帯）'!$C$6:$K$35,9,FALSE))</f>
        <v>8</v>
      </c>
      <c r="AP26" s="267">
        <f>IF(AP25="","",VLOOKUP(AP25,'【記載例】シフト記号表（勤務時間帯）'!$C$6:$K$35,9,FALSE))</f>
        <v>8</v>
      </c>
      <c r="AQ26" s="267">
        <f>IF(AQ25="","",VLOOKUP(AQ25,'【記載例】シフト記号表（勤務時間帯）'!$C$6:$K$35,9,FALSE))</f>
        <v>8</v>
      </c>
      <c r="AR26" s="267">
        <f>IF(AR25="","",VLOOKUP(AR25,'【記載例】シフト記号表（勤務時間帯）'!$C$6:$K$35,9,FALSE))</f>
        <v>8</v>
      </c>
      <c r="AS26" s="267">
        <f>IF(AS25="","",VLOOKUP(AS25,'【記載例】シフト記号表（勤務時間帯）'!$C$6:$K$35,9,FALSE))</f>
        <v>8</v>
      </c>
      <c r="AT26" s="268" t="str">
        <f>IF(AT25="","",VLOOKUP(AT25,'【記載例】シフト記号表（勤務時間帯）'!$C$6:$K$35,9,FALSE))</f>
        <v/>
      </c>
      <c r="AU26" s="266" t="str">
        <f>IF(AU25="","",VLOOKUP(AU25,'【記載例】シフト記号表（勤務時間帯）'!$C$6:$K$35,9,FALSE))</f>
        <v/>
      </c>
      <c r="AV26" s="267" t="str">
        <f>IF(AV25="","",VLOOKUP(AV25,'【記載例】シフト記号表（勤務時間帯）'!$C$6:$K$35,9,FALSE))</f>
        <v/>
      </c>
      <c r="AW26" s="267" t="str">
        <f>IF(AW25="","",VLOOKUP(AW25,'【記載例】シフト記号表（勤務時間帯）'!$C$6:$K$35,9,FALSE))</f>
        <v/>
      </c>
      <c r="AX26" s="748">
        <f>IF($BB$3="４週",SUM(S26:AT26),IF($BB$3="暦月",SUM(S26:AW26),""))</f>
        <v>160</v>
      </c>
      <c r="AY26" s="749"/>
      <c r="AZ26" s="750">
        <f>IF($BB$3="４週",AX26/4,IF($BB$3="暦月",【記載例】地密通所!AX26/(【記載例】地密通所!$BB$8/7),""))</f>
        <v>40</v>
      </c>
      <c r="BA26" s="751"/>
      <c r="BB26" s="739"/>
      <c r="BC26" s="740"/>
      <c r="BD26" s="740"/>
      <c r="BE26" s="740"/>
      <c r="BF26" s="741"/>
    </row>
    <row r="27" spans="2:58" ht="20.25" customHeight="1">
      <c r="B27" s="678"/>
      <c r="C27" s="685"/>
      <c r="D27" s="686"/>
      <c r="E27" s="687"/>
      <c r="F27" s="265" t="str">
        <f>C25</f>
        <v>生活相談員</v>
      </c>
      <c r="G27" s="763"/>
      <c r="H27" s="693"/>
      <c r="I27" s="694"/>
      <c r="J27" s="694"/>
      <c r="K27" s="695"/>
      <c r="L27" s="768"/>
      <c r="M27" s="769"/>
      <c r="N27" s="769"/>
      <c r="O27" s="770"/>
      <c r="P27" s="752" t="s">
        <v>527</v>
      </c>
      <c r="Q27" s="753"/>
      <c r="R27" s="754"/>
      <c r="S27" s="270" t="str">
        <f>IF(S25="","",VLOOKUP(S25,'【記載例】シフト記号表（勤務時間帯）'!$C$6:$U$35,19,FALSE))</f>
        <v/>
      </c>
      <c r="T27" s="271">
        <f>IF(T25="","",VLOOKUP(T25,'【記載例】シフト記号表（勤務時間帯）'!$C$6:$U$35,19,FALSE))</f>
        <v>7</v>
      </c>
      <c r="U27" s="271">
        <f>IF(U25="","",VLOOKUP(U25,'【記載例】シフト記号表（勤務時間帯）'!$C$6:$U$35,19,FALSE))</f>
        <v>7</v>
      </c>
      <c r="V27" s="271">
        <f>IF(V25="","",VLOOKUP(V25,'【記載例】シフト記号表（勤務時間帯）'!$C$6:$U$35,19,FALSE))</f>
        <v>7</v>
      </c>
      <c r="W27" s="271">
        <f>IF(W25="","",VLOOKUP(W25,'【記載例】シフト記号表（勤務時間帯）'!$C$6:$U$35,19,FALSE))</f>
        <v>7</v>
      </c>
      <c r="X27" s="271">
        <f>IF(X25="","",VLOOKUP(X25,'【記載例】シフト記号表（勤務時間帯）'!$C$6:$U$35,19,FALSE))</f>
        <v>7</v>
      </c>
      <c r="Y27" s="272" t="str">
        <f>IF(Y25="","",VLOOKUP(Y25,'【記載例】シフト記号表（勤務時間帯）'!$C$6:$U$35,19,FALSE))</f>
        <v/>
      </c>
      <c r="Z27" s="270" t="str">
        <f>IF(Z25="","",VLOOKUP(Z25,'【記載例】シフト記号表（勤務時間帯）'!$C$6:$U$35,19,FALSE))</f>
        <v/>
      </c>
      <c r="AA27" s="271">
        <f>IF(AA25="","",VLOOKUP(AA25,'【記載例】シフト記号表（勤務時間帯）'!$C$6:$U$35,19,FALSE))</f>
        <v>7</v>
      </c>
      <c r="AB27" s="271">
        <f>IF(AB25="","",VLOOKUP(AB25,'【記載例】シフト記号表（勤務時間帯）'!$C$6:$U$35,19,FALSE))</f>
        <v>7</v>
      </c>
      <c r="AC27" s="271">
        <f>IF(AC25="","",VLOOKUP(AC25,'【記載例】シフト記号表（勤務時間帯）'!$C$6:$U$35,19,FALSE))</f>
        <v>7</v>
      </c>
      <c r="AD27" s="271">
        <f>IF(AD25="","",VLOOKUP(AD25,'【記載例】シフト記号表（勤務時間帯）'!$C$6:$U$35,19,FALSE))</f>
        <v>7</v>
      </c>
      <c r="AE27" s="271">
        <f>IF(AE25="","",VLOOKUP(AE25,'【記載例】シフト記号表（勤務時間帯）'!$C$6:$U$35,19,FALSE))</f>
        <v>7</v>
      </c>
      <c r="AF27" s="272" t="str">
        <f>IF(AF25="","",VLOOKUP(AF25,'【記載例】シフト記号表（勤務時間帯）'!$C$6:$U$35,19,FALSE))</f>
        <v/>
      </c>
      <c r="AG27" s="270" t="str">
        <f>IF(AG25="","",VLOOKUP(AG25,'【記載例】シフト記号表（勤務時間帯）'!$C$6:$U$35,19,FALSE))</f>
        <v/>
      </c>
      <c r="AH27" s="271">
        <f>IF(AH25="","",VLOOKUP(AH25,'【記載例】シフト記号表（勤務時間帯）'!$C$6:$U$35,19,FALSE))</f>
        <v>7</v>
      </c>
      <c r="AI27" s="271">
        <f>IF(AI25="","",VLOOKUP(AI25,'【記載例】シフト記号表（勤務時間帯）'!$C$6:$U$35,19,FALSE))</f>
        <v>7</v>
      </c>
      <c r="AJ27" s="271">
        <f>IF(AJ25="","",VLOOKUP(AJ25,'【記載例】シフト記号表（勤務時間帯）'!$C$6:$U$35,19,FALSE))</f>
        <v>7</v>
      </c>
      <c r="AK27" s="271">
        <f>IF(AK25="","",VLOOKUP(AK25,'【記載例】シフト記号表（勤務時間帯）'!$C$6:$U$35,19,FALSE))</f>
        <v>7</v>
      </c>
      <c r="AL27" s="271">
        <f>IF(AL25="","",VLOOKUP(AL25,'【記載例】シフト記号表（勤務時間帯）'!$C$6:$U$35,19,FALSE))</f>
        <v>7</v>
      </c>
      <c r="AM27" s="272" t="str">
        <f>IF(AM25="","",VLOOKUP(AM25,'【記載例】シフト記号表（勤務時間帯）'!$C$6:$U$35,19,FALSE))</f>
        <v/>
      </c>
      <c r="AN27" s="270" t="str">
        <f>IF(AN25="","",VLOOKUP(AN25,'【記載例】シフト記号表（勤務時間帯）'!$C$6:$U$35,19,FALSE))</f>
        <v/>
      </c>
      <c r="AO27" s="271">
        <f>IF(AO25="","",VLOOKUP(AO25,'【記載例】シフト記号表（勤務時間帯）'!$C$6:$U$35,19,FALSE))</f>
        <v>7</v>
      </c>
      <c r="AP27" s="271">
        <f>IF(AP25="","",VLOOKUP(AP25,'【記載例】シフト記号表（勤務時間帯）'!$C$6:$U$35,19,FALSE))</f>
        <v>7</v>
      </c>
      <c r="AQ27" s="271">
        <f>IF(AQ25="","",VLOOKUP(AQ25,'【記載例】シフト記号表（勤務時間帯）'!$C$6:$U$35,19,FALSE))</f>
        <v>7</v>
      </c>
      <c r="AR27" s="271">
        <f>IF(AR25="","",VLOOKUP(AR25,'【記載例】シフト記号表（勤務時間帯）'!$C$6:$U$35,19,FALSE))</f>
        <v>7</v>
      </c>
      <c r="AS27" s="271">
        <f>IF(AS25="","",VLOOKUP(AS25,'【記載例】シフト記号表（勤務時間帯）'!$C$6:$U$35,19,FALSE))</f>
        <v>7</v>
      </c>
      <c r="AT27" s="272" t="str">
        <f>IF(AT25="","",VLOOKUP(AT25,'【記載例】シフト記号表（勤務時間帯）'!$C$6:$U$35,19,FALSE))</f>
        <v/>
      </c>
      <c r="AU27" s="270" t="str">
        <f>IF(AU25="","",VLOOKUP(AU25,'【記載例】シフト記号表（勤務時間帯）'!$C$6:$U$35,19,FALSE))</f>
        <v/>
      </c>
      <c r="AV27" s="271" t="str">
        <f>IF(AV25="","",VLOOKUP(AV25,'【記載例】シフト記号表（勤務時間帯）'!$C$6:$U$35,19,FALSE))</f>
        <v/>
      </c>
      <c r="AW27" s="271" t="str">
        <f>IF(AW25="","",VLOOKUP(AW25,'【記載例】シフト記号表（勤務時間帯）'!$C$6:$U$35,19,FALSE))</f>
        <v/>
      </c>
      <c r="AX27" s="755">
        <f>IF($BB$3="４週",SUM(S27:AT27),IF($BB$3="暦月",SUM(S27:AW27),""))</f>
        <v>140</v>
      </c>
      <c r="AY27" s="756"/>
      <c r="AZ27" s="757">
        <f>IF($BB$3="４週",AX27/4,IF($BB$3="暦月",【記載例】地密通所!AX27/(【記載例】地密通所!$BB$8/7),""))</f>
        <v>35</v>
      </c>
      <c r="BA27" s="758"/>
      <c r="BB27" s="742"/>
      <c r="BC27" s="743"/>
      <c r="BD27" s="743"/>
      <c r="BE27" s="743"/>
      <c r="BF27" s="744"/>
    </row>
    <row r="28" spans="2:58" ht="20.25" customHeight="1">
      <c r="B28" s="678">
        <f>B25+1</f>
        <v>3</v>
      </c>
      <c r="C28" s="781" t="s">
        <v>528</v>
      </c>
      <c r="D28" s="782"/>
      <c r="E28" s="783"/>
      <c r="F28" s="273"/>
      <c r="G28" s="762" t="s">
        <v>532</v>
      </c>
      <c r="H28" s="764" t="s">
        <v>533</v>
      </c>
      <c r="I28" s="694"/>
      <c r="J28" s="694"/>
      <c r="K28" s="695"/>
      <c r="L28" s="765" t="s">
        <v>534</v>
      </c>
      <c r="M28" s="766"/>
      <c r="N28" s="766"/>
      <c r="O28" s="767"/>
      <c r="P28" s="771" t="s">
        <v>535</v>
      </c>
      <c r="Q28" s="772"/>
      <c r="R28" s="773"/>
      <c r="S28" s="262" t="s">
        <v>525</v>
      </c>
      <c r="T28" s="263"/>
      <c r="U28" s="263"/>
      <c r="V28" s="263"/>
      <c r="W28" s="263"/>
      <c r="X28" s="263"/>
      <c r="Y28" s="264" t="s">
        <v>525</v>
      </c>
      <c r="Z28" s="262" t="s">
        <v>525</v>
      </c>
      <c r="AA28" s="263"/>
      <c r="AB28" s="263"/>
      <c r="AC28" s="263"/>
      <c r="AD28" s="263"/>
      <c r="AE28" s="263"/>
      <c r="AF28" s="264" t="s">
        <v>525</v>
      </c>
      <c r="AG28" s="262" t="s">
        <v>525</v>
      </c>
      <c r="AH28" s="263"/>
      <c r="AI28" s="263"/>
      <c r="AJ28" s="263"/>
      <c r="AK28" s="263"/>
      <c r="AL28" s="263"/>
      <c r="AM28" s="264" t="s">
        <v>525</v>
      </c>
      <c r="AN28" s="262" t="s">
        <v>518</v>
      </c>
      <c r="AO28" s="263"/>
      <c r="AP28" s="263"/>
      <c r="AQ28" s="263"/>
      <c r="AR28" s="263"/>
      <c r="AS28" s="263"/>
      <c r="AT28" s="264" t="s">
        <v>536</v>
      </c>
      <c r="AU28" s="262"/>
      <c r="AV28" s="263"/>
      <c r="AW28" s="263"/>
      <c r="AX28" s="774"/>
      <c r="AY28" s="775"/>
      <c r="AZ28" s="776"/>
      <c r="BA28" s="777"/>
      <c r="BB28" s="778" t="s">
        <v>537</v>
      </c>
      <c r="BC28" s="779"/>
      <c r="BD28" s="779"/>
      <c r="BE28" s="779"/>
      <c r="BF28" s="780"/>
    </row>
    <row r="29" spans="2:58" ht="20.25" customHeight="1">
      <c r="B29" s="678"/>
      <c r="C29" s="784"/>
      <c r="D29" s="785"/>
      <c r="E29" s="786"/>
      <c r="F29" s="265"/>
      <c r="G29" s="689"/>
      <c r="H29" s="693"/>
      <c r="I29" s="694"/>
      <c r="J29" s="694"/>
      <c r="K29" s="695"/>
      <c r="L29" s="699"/>
      <c r="M29" s="700"/>
      <c r="N29" s="700"/>
      <c r="O29" s="701"/>
      <c r="P29" s="745" t="s">
        <v>526</v>
      </c>
      <c r="Q29" s="746"/>
      <c r="R29" s="747"/>
      <c r="S29" s="266">
        <f>IF(S28="","",VLOOKUP(S28,'【記載例】シフト記号表（勤務時間帯）'!$C$6:$K$35,9,FALSE))</f>
        <v>8</v>
      </c>
      <c r="T29" s="267" t="str">
        <f>IF(T28="","",VLOOKUP(T28,'【記載例】シフト記号表（勤務時間帯）'!$C$6:$K$35,9,FALSE))</f>
        <v/>
      </c>
      <c r="U29" s="267" t="str">
        <f>IF(U28="","",VLOOKUP(U28,'【記載例】シフト記号表（勤務時間帯）'!$C$6:$K$35,9,FALSE))</f>
        <v/>
      </c>
      <c r="V29" s="267" t="str">
        <f>IF(V28="","",VLOOKUP(V28,'【記載例】シフト記号表（勤務時間帯）'!$C$6:$K$35,9,FALSE))</f>
        <v/>
      </c>
      <c r="W29" s="267" t="str">
        <f>IF(W28="","",VLOOKUP(W28,'【記載例】シフト記号表（勤務時間帯）'!$C$6:$K$35,9,FALSE))</f>
        <v/>
      </c>
      <c r="X29" s="267" t="str">
        <f>IF(X28="","",VLOOKUP(X28,'【記載例】シフト記号表（勤務時間帯）'!$C$6:$K$35,9,FALSE))</f>
        <v/>
      </c>
      <c r="Y29" s="268">
        <f>IF(Y28="","",VLOOKUP(Y28,'【記載例】シフト記号表（勤務時間帯）'!$C$6:$K$35,9,FALSE))</f>
        <v>8</v>
      </c>
      <c r="Z29" s="266">
        <f>IF(Z28="","",VLOOKUP(Z28,'【記載例】シフト記号表（勤務時間帯）'!$C$6:$K$35,9,FALSE))</f>
        <v>8</v>
      </c>
      <c r="AA29" s="267" t="str">
        <f>IF(AA28="","",VLOOKUP(AA28,'【記載例】シフト記号表（勤務時間帯）'!$C$6:$K$35,9,FALSE))</f>
        <v/>
      </c>
      <c r="AB29" s="267" t="str">
        <f>IF(AB28="","",VLOOKUP(AB28,'【記載例】シフト記号表（勤務時間帯）'!$C$6:$K$35,9,FALSE))</f>
        <v/>
      </c>
      <c r="AC29" s="267" t="str">
        <f>IF(AC28="","",VLOOKUP(AC28,'【記載例】シフト記号表（勤務時間帯）'!$C$6:$K$35,9,FALSE))</f>
        <v/>
      </c>
      <c r="AD29" s="267" t="str">
        <f>IF(AD28="","",VLOOKUP(AD28,'【記載例】シフト記号表（勤務時間帯）'!$C$6:$K$35,9,FALSE))</f>
        <v/>
      </c>
      <c r="AE29" s="267" t="str">
        <f>IF(AE28="","",VLOOKUP(AE28,'【記載例】シフト記号表（勤務時間帯）'!$C$6:$K$35,9,FALSE))</f>
        <v/>
      </c>
      <c r="AF29" s="268">
        <f>IF(AF28="","",VLOOKUP(AF28,'【記載例】シフト記号表（勤務時間帯）'!$C$6:$K$35,9,FALSE))</f>
        <v>8</v>
      </c>
      <c r="AG29" s="266">
        <f>IF(AG28="","",VLOOKUP(AG28,'【記載例】シフト記号表（勤務時間帯）'!$C$6:$K$35,9,FALSE))</f>
        <v>8</v>
      </c>
      <c r="AH29" s="267" t="str">
        <f>IF(AH28="","",VLOOKUP(AH28,'【記載例】シフト記号表（勤務時間帯）'!$C$6:$K$35,9,FALSE))</f>
        <v/>
      </c>
      <c r="AI29" s="267" t="str">
        <f>IF(AI28="","",VLOOKUP(AI28,'【記載例】シフト記号表（勤務時間帯）'!$C$6:$K$35,9,FALSE))</f>
        <v/>
      </c>
      <c r="AJ29" s="267" t="str">
        <f>IF(AJ28="","",VLOOKUP(AJ28,'【記載例】シフト記号表（勤務時間帯）'!$C$6:$K$35,9,FALSE))</f>
        <v/>
      </c>
      <c r="AK29" s="267" t="str">
        <f>IF(AK28="","",VLOOKUP(AK28,'【記載例】シフト記号表（勤務時間帯）'!$C$6:$K$35,9,FALSE))</f>
        <v/>
      </c>
      <c r="AL29" s="267" t="str">
        <f>IF(AL28="","",VLOOKUP(AL28,'【記載例】シフト記号表（勤務時間帯）'!$C$6:$K$35,9,FALSE))</f>
        <v/>
      </c>
      <c r="AM29" s="268">
        <f>IF(AM28="","",VLOOKUP(AM28,'【記載例】シフト記号表（勤務時間帯）'!$C$6:$K$35,9,FALSE))</f>
        <v>8</v>
      </c>
      <c r="AN29" s="266">
        <f>IF(AN28="","",VLOOKUP(AN28,'【記載例】シフト記号表（勤務時間帯）'!$C$6:$K$35,9,FALSE))</f>
        <v>8</v>
      </c>
      <c r="AO29" s="267" t="str">
        <f>IF(AO28="","",VLOOKUP(AO28,'【記載例】シフト記号表（勤務時間帯）'!$C$6:$K$35,9,FALSE))</f>
        <v/>
      </c>
      <c r="AP29" s="267" t="str">
        <f>IF(AP28="","",VLOOKUP(AP28,'【記載例】シフト記号表（勤務時間帯）'!$C$6:$K$35,9,FALSE))</f>
        <v/>
      </c>
      <c r="AQ29" s="267" t="str">
        <f>IF(AQ28="","",VLOOKUP(AQ28,'【記載例】シフト記号表（勤務時間帯）'!$C$6:$K$35,9,FALSE))</f>
        <v/>
      </c>
      <c r="AR29" s="267" t="str">
        <f>IF(AR28="","",VLOOKUP(AR28,'【記載例】シフト記号表（勤務時間帯）'!$C$6:$K$35,9,FALSE))</f>
        <v/>
      </c>
      <c r="AS29" s="267" t="str">
        <f>IF(AS28="","",VLOOKUP(AS28,'【記載例】シフト記号表（勤務時間帯）'!$C$6:$K$35,9,FALSE))</f>
        <v/>
      </c>
      <c r="AT29" s="268">
        <f>IF(AT28="","",VLOOKUP(AT28,'【記載例】シフト記号表（勤務時間帯）'!$C$6:$K$35,9,FALSE))</f>
        <v>8</v>
      </c>
      <c r="AU29" s="266" t="str">
        <f>IF(AU28="","",VLOOKUP(AU28,'【記載例】シフト記号表（勤務時間帯）'!$C$6:$K$35,9,FALSE))</f>
        <v/>
      </c>
      <c r="AV29" s="267" t="str">
        <f>IF(AV28="","",VLOOKUP(AV28,'【記載例】シフト記号表（勤務時間帯）'!$C$6:$K$35,9,FALSE))</f>
        <v/>
      </c>
      <c r="AW29" s="267" t="str">
        <f>IF(AW28="","",VLOOKUP(AW28,'【記載例】シフト記号表（勤務時間帯）'!$C$6:$K$35,9,FALSE))</f>
        <v/>
      </c>
      <c r="AX29" s="748">
        <f>IF($BB$3="４週",SUM(S29:AT29),IF($BB$3="暦月",SUM(S29:AW29),""))</f>
        <v>64</v>
      </c>
      <c r="AY29" s="749"/>
      <c r="AZ29" s="750">
        <f>IF($BB$3="４週",AX29/4,IF($BB$3="暦月",【記載例】地密通所!AX29/(【記載例】地密通所!$BB$8/7),""))</f>
        <v>16</v>
      </c>
      <c r="BA29" s="751"/>
      <c r="BB29" s="739"/>
      <c r="BC29" s="740"/>
      <c r="BD29" s="740"/>
      <c r="BE29" s="740"/>
      <c r="BF29" s="741"/>
    </row>
    <row r="30" spans="2:58" ht="20.25" customHeight="1">
      <c r="B30" s="678"/>
      <c r="C30" s="787"/>
      <c r="D30" s="788"/>
      <c r="E30" s="789"/>
      <c r="F30" s="265" t="str">
        <f>C28</f>
        <v>生活相談員</v>
      </c>
      <c r="G30" s="763"/>
      <c r="H30" s="693"/>
      <c r="I30" s="694"/>
      <c r="J30" s="694"/>
      <c r="K30" s="695"/>
      <c r="L30" s="768"/>
      <c r="M30" s="769"/>
      <c r="N30" s="769"/>
      <c r="O30" s="770"/>
      <c r="P30" s="752" t="s">
        <v>527</v>
      </c>
      <c r="Q30" s="753"/>
      <c r="R30" s="754"/>
      <c r="S30" s="270">
        <f>IF(S28="","",VLOOKUP(S28,'【記載例】シフト記号表（勤務時間帯）'!$C$6:$U$35,19,FALSE))</f>
        <v>7</v>
      </c>
      <c r="T30" s="271" t="str">
        <f>IF(T28="","",VLOOKUP(T28,'【記載例】シフト記号表（勤務時間帯）'!$C$6:$U$35,19,FALSE))</f>
        <v/>
      </c>
      <c r="U30" s="271" t="str">
        <f>IF(U28="","",VLOOKUP(U28,'【記載例】シフト記号表（勤務時間帯）'!$C$6:$U$35,19,FALSE))</f>
        <v/>
      </c>
      <c r="V30" s="271" t="str">
        <f>IF(V28="","",VLOOKUP(V28,'【記載例】シフト記号表（勤務時間帯）'!$C$6:$U$35,19,FALSE))</f>
        <v/>
      </c>
      <c r="W30" s="271" t="str">
        <f>IF(W28="","",VLOOKUP(W28,'【記載例】シフト記号表（勤務時間帯）'!$C$6:$U$35,19,FALSE))</f>
        <v/>
      </c>
      <c r="X30" s="271" t="str">
        <f>IF(X28="","",VLOOKUP(X28,'【記載例】シフト記号表（勤務時間帯）'!$C$6:$U$35,19,FALSE))</f>
        <v/>
      </c>
      <c r="Y30" s="272">
        <f>IF(Y28="","",VLOOKUP(Y28,'【記載例】シフト記号表（勤務時間帯）'!$C$6:$U$35,19,FALSE))</f>
        <v>7</v>
      </c>
      <c r="Z30" s="270">
        <f>IF(Z28="","",VLOOKUP(Z28,'【記載例】シフト記号表（勤務時間帯）'!$C$6:$U$35,19,FALSE))</f>
        <v>7</v>
      </c>
      <c r="AA30" s="271" t="str">
        <f>IF(AA28="","",VLOOKUP(AA28,'【記載例】シフト記号表（勤務時間帯）'!$C$6:$U$35,19,FALSE))</f>
        <v/>
      </c>
      <c r="AB30" s="271" t="str">
        <f>IF(AB28="","",VLOOKUP(AB28,'【記載例】シフト記号表（勤務時間帯）'!$C$6:$U$35,19,FALSE))</f>
        <v/>
      </c>
      <c r="AC30" s="271" t="str">
        <f>IF(AC28="","",VLOOKUP(AC28,'【記載例】シフト記号表（勤務時間帯）'!$C$6:$U$35,19,FALSE))</f>
        <v/>
      </c>
      <c r="AD30" s="271" t="str">
        <f>IF(AD28="","",VLOOKUP(AD28,'【記載例】シフト記号表（勤務時間帯）'!$C$6:$U$35,19,FALSE))</f>
        <v/>
      </c>
      <c r="AE30" s="271" t="str">
        <f>IF(AE28="","",VLOOKUP(AE28,'【記載例】シフト記号表（勤務時間帯）'!$C$6:$U$35,19,FALSE))</f>
        <v/>
      </c>
      <c r="AF30" s="272">
        <f>IF(AF28="","",VLOOKUP(AF28,'【記載例】シフト記号表（勤務時間帯）'!$C$6:$U$35,19,FALSE))</f>
        <v>7</v>
      </c>
      <c r="AG30" s="270">
        <f>IF(AG28="","",VLOOKUP(AG28,'【記載例】シフト記号表（勤務時間帯）'!$C$6:$U$35,19,FALSE))</f>
        <v>7</v>
      </c>
      <c r="AH30" s="271" t="str">
        <f>IF(AH28="","",VLOOKUP(AH28,'【記載例】シフト記号表（勤務時間帯）'!$C$6:$U$35,19,FALSE))</f>
        <v/>
      </c>
      <c r="AI30" s="271" t="str">
        <f>IF(AI28="","",VLOOKUP(AI28,'【記載例】シフト記号表（勤務時間帯）'!$C$6:$U$35,19,FALSE))</f>
        <v/>
      </c>
      <c r="AJ30" s="271" t="str">
        <f>IF(AJ28="","",VLOOKUP(AJ28,'【記載例】シフト記号表（勤務時間帯）'!$C$6:$U$35,19,FALSE))</f>
        <v/>
      </c>
      <c r="AK30" s="271" t="str">
        <f>IF(AK28="","",VLOOKUP(AK28,'【記載例】シフト記号表（勤務時間帯）'!$C$6:$U$35,19,FALSE))</f>
        <v/>
      </c>
      <c r="AL30" s="271" t="str">
        <f>IF(AL28="","",VLOOKUP(AL28,'【記載例】シフト記号表（勤務時間帯）'!$C$6:$U$35,19,FALSE))</f>
        <v/>
      </c>
      <c r="AM30" s="272">
        <f>IF(AM28="","",VLOOKUP(AM28,'【記載例】シフト記号表（勤務時間帯）'!$C$6:$U$35,19,FALSE))</f>
        <v>7</v>
      </c>
      <c r="AN30" s="270">
        <f>IF(AN28="","",VLOOKUP(AN28,'【記載例】シフト記号表（勤務時間帯）'!$C$6:$U$35,19,FALSE))</f>
        <v>7</v>
      </c>
      <c r="AO30" s="271" t="str">
        <f>IF(AO28="","",VLOOKUP(AO28,'【記載例】シフト記号表（勤務時間帯）'!$C$6:$U$35,19,FALSE))</f>
        <v/>
      </c>
      <c r="AP30" s="271" t="str">
        <f>IF(AP28="","",VLOOKUP(AP28,'【記載例】シフト記号表（勤務時間帯）'!$C$6:$U$35,19,FALSE))</f>
        <v/>
      </c>
      <c r="AQ30" s="271" t="str">
        <f>IF(AQ28="","",VLOOKUP(AQ28,'【記載例】シフト記号表（勤務時間帯）'!$C$6:$U$35,19,FALSE))</f>
        <v/>
      </c>
      <c r="AR30" s="271" t="str">
        <f>IF(AR28="","",VLOOKUP(AR28,'【記載例】シフト記号表（勤務時間帯）'!$C$6:$U$35,19,FALSE))</f>
        <v/>
      </c>
      <c r="AS30" s="271" t="str">
        <f>IF(AS28="","",VLOOKUP(AS28,'【記載例】シフト記号表（勤務時間帯）'!$C$6:$U$35,19,FALSE))</f>
        <v/>
      </c>
      <c r="AT30" s="272">
        <f>IF(AT28="","",VLOOKUP(AT28,'【記載例】シフト記号表（勤務時間帯）'!$C$6:$U$35,19,FALSE))</f>
        <v>7</v>
      </c>
      <c r="AU30" s="270" t="str">
        <f>IF(AU28="","",VLOOKUP(AU28,'【記載例】シフト記号表（勤務時間帯）'!$C$6:$U$35,19,FALSE))</f>
        <v/>
      </c>
      <c r="AV30" s="271" t="str">
        <f>IF(AV28="","",VLOOKUP(AV28,'【記載例】シフト記号表（勤務時間帯）'!$C$6:$U$35,19,FALSE))</f>
        <v/>
      </c>
      <c r="AW30" s="271" t="str">
        <f>IF(AW28="","",VLOOKUP(AW28,'【記載例】シフト記号表（勤務時間帯）'!$C$6:$U$35,19,FALSE))</f>
        <v/>
      </c>
      <c r="AX30" s="755">
        <f>IF($BB$3="４週",SUM(S30:AT30),IF($BB$3="暦月",SUM(S30:AW30),""))</f>
        <v>56</v>
      </c>
      <c r="AY30" s="756"/>
      <c r="AZ30" s="757">
        <f>IF($BB$3="４週",AX30/4,IF($BB$3="暦月",【記載例】地密通所!AX30/(【記載例】地密通所!$BB$8/7),""))</f>
        <v>14</v>
      </c>
      <c r="BA30" s="758"/>
      <c r="BB30" s="742"/>
      <c r="BC30" s="743"/>
      <c r="BD30" s="743"/>
      <c r="BE30" s="743"/>
      <c r="BF30" s="744"/>
    </row>
    <row r="31" spans="2:58" ht="20.25" customHeight="1">
      <c r="B31" s="678">
        <f>B28+1</f>
        <v>4</v>
      </c>
      <c r="C31" s="781" t="s">
        <v>538</v>
      </c>
      <c r="D31" s="782"/>
      <c r="E31" s="783"/>
      <c r="F31" s="273"/>
      <c r="G31" s="762" t="s">
        <v>532</v>
      </c>
      <c r="H31" s="764" t="s">
        <v>539</v>
      </c>
      <c r="I31" s="694"/>
      <c r="J31" s="694"/>
      <c r="K31" s="695"/>
      <c r="L31" s="765" t="s">
        <v>540</v>
      </c>
      <c r="M31" s="766"/>
      <c r="N31" s="766"/>
      <c r="O31" s="767"/>
      <c r="P31" s="771" t="s">
        <v>541</v>
      </c>
      <c r="Q31" s="772"/>
      <c r="R31" s="773"/>
      <c r="S31" s="262" t="s">
        <v>542</v>
      </c>
      <c r="T31" s="263"/>
      <c r="U31" s="263" t="s">
        <v>543</v>
      </c>
      <c r="V31" s="263" t="s">
        <v>544</v>
      </c>
      <c r="W31" s="263"/>
      <c r="X31" s="263" t="s">
        <v>545</v>
      </c>
      <c r="Y31" s="264"/>
      <c r="Z31" s="262" t="s">
        <v>546</v>
      </c>
      <c r="AA31" s="263"/>
      <c r="AB31" s="263" t="s">
        <v>542</v>
      </c>
      <c r="AC31" s="263" t="s">
        <v>543</v>
      </c>
      <c r="AD31" s="263"/>
      <c r="AE31" s="263" t="s">
        <v>545</v>
      </c>
      <c r="AF31" s="264"/>
      <c r="AG31" s="262" t="s">
        <v>542</v>
      </c>
      <c r="AH31" s="263"/>
      <c r="AI31" s="263" t="s">
        <v>547</v>
      </c>
      <c r="AJ31" s="263" t="s">
        <v>542</v>
      </c>
      <c r="AK31" s="263"/>
      <c r="AL31" s="263" t="s">
        <v>542</v>
      </c>
      <c r="AM31" s="264"/>
      <c r="AN31" s="262" t="s">
        <v>542</v>
      </c>
      <c r="AO31" s="263"/>
      <c r="AP31" s="263" t="s">
        <v>542</v>
      </c>
      <c r="AQ31" s="263" t="s">
        <v>542</v>
      </c>
      <c r="AR31" s="263"/>
      <c r="AS31" s="263" t="s">
        <v>544</v>
      </c>
      <c r="AT31" s="264"/>
      <c r="AU31" s="262"/>
      <c r="AV31" s="263"/>
      <c r="AW31" s="263"/>
      <c r="AX31" s="774"/>
      <c r="AY31" s="775"/>
      <c r="AZ31" s="776"/>
      <c r="BA31" s="777"/>
      <c r="BB31" s="778" t="s">
        <v>548</v>
      </c>
      <c r="BC31" s="779"/>
      <c r="BD31" s="779"/>
      <c r="BE31" s="779"/>
      <c r="BF31" s="780"/>
    </row>
    <row r="32" spans="2:58" ht="20.25" customHeight="1">
      <c r="B32" s="678"/>
      <c r="C32" s="784"/>
      <c r="D32" s="785"/>
      <c r="E32" s="786"/>
      <c r="F32" s="265"/>
      <c r="G32" s="689"/>
      <c r="H32" s="693"/>
      <c r="I32" s="694"/>
      <c r="J32" s="694"/>
      <c r="K32" s="695"/>
      <c r="L32" s="699"/>
      <c r="M32" s="700"/>
      <c r="N32" s="700"/>
      <c r="O32" s="701"/>
      <c r="P32" s="745" t="s">
        <v>526</v>
      </c>
      <c r="Q32" s="746"/>
      <c r="R32" s="747"/>
      <c r="S32" s="266">
        <f>IF(S31="","",VLOOKUP(S31,'【記載例】シフト記号表（勤務時間帯）'!$C$6:$K$35,9,FALSE))</f>
        <v>4</v>
      </c>
      <c r="T32" s="267" t="str">
        <f>IF(T31="","",VLOOKUP(T31,'【記載例】シフト記号表（勤務時間帯）'!$C$6:$K$35,9,FALSE))</f>
        <v/>
      </c>
      <c r="U32" s="267">
        <f>IF(U31="","",VLOOKUP(U31,'【記載例】シフト記号表（勤務時間帯）'!$C$6:$K$35,9,FALSE))</f>
        <v>4</v>
      </c>
      <c r="V32" s="267">
        <f>IF(V31="","",VLOOKUP(V31,'【記載例】シフト記号表（勤務時間帯）'!$C$6:$K$35,9,FALSE))</f>
        <v>4</v>
      </c>
      <c r="W32" s="267" t="str">
        <f>IF(W31="","",VLOOKUP(W31,'【記載例】シフト記号表（勤務時間帯）'!$C$6:$K$35,9,FALSE))</f>
        <v/>
      </c>
      <c r="X32" s="267">
        <f>IF(X31="","",VLOOKUP(X31,'【記載例】シフト記号表（勤務時間帯）'!$C$6:$K$35,9,FALSE))</f>
        <v>4</v>
      </c>
      <c r="Y32" s="268" t="str">
        <f>IF(Y31="","",VLOOKUP(Y31,'【記載例】シフト記号表（勤務時間帯）'!$C$6:$K$35,9,FALSE))</f>
        <v/>
      </c>
      <c r="Z32" s="266">
        <f>IF(Z31="","",VLOOKUP(Z31,'【記載例】シフト記号表（勤務時間帯）'!$C$6:$K$35,9,FALSE))</f>
        <v>4</v>
      </c>
      <c r="AA32" s="267" t="str">
        <f>IF(AA31="","",VLOOKUP(AA31,'【記載例】シフト記号表（勤務時間帯）'!$C$6:$K$35,9,FALSE))</f>
        <v/>
      </c>
      <c r="AB32" s="267">
        <f>IF(AB31="","",VLOOKUP(AB31,'【記載例】シフト記号表（勤務時間帯）'!$C$6:$K$35,9,FALSE))</f>
        <v>4</v>
      </c>
      <c r="AC32" s="267">
        <f>IF(AC31="","",VLOOKUP(AC31,'【記載例】シフト記号表（勤務時間帯）'!$C$6:$K$35,9,FALSE))</f>
        <v>4</v>
      </c>
      <c r="AD32" s="267" t="str">
        <f>IF(AD31="","",VLOOKUP(AD31,'【記載例】シフト記号表（勤務時間帯）'!$C$6:$K$35,9,FALSE))</f>
        <v/>
      </c>
      <c r="AE32" s="267">
        <f>IF(AE31="","",VLOOKUP(AE31,'【記載例】シフト記号表（勤務時間帯）'!$C$6:$K$35,9,FALSE))</f>
        <v>4</v>
      </c>
      <c r="AF32" s="268" t="str">
        <f>IF(AF31="","",VLOOKUP(AF31,'【記載例】シフト記号表（勤務時間帯）'!$C$6:$K$35,9,FALSE))</f>
        <v/>
      </c>
      <c r="AG32" s="266">
        <f>IF(AG31="","",VLOOKUP(AG31,'【記載例】シフト記号表（勤務時間帯）'!$C$6:$K$35,9,FALSE))</f>
        <v>4</v>
      </c>
      <c r="AH32" s="267" t="str">
        <f>IF(AH31="","",VLOOKUP(AH31,'【記載例】シフト記号表（勤務時間帯）'!$C$6:$K$35,9,FALSE))</f>
        <v/>
      </c>
      <c r="AI32" s="267">
        <f>IF(AI31="","",VLOOKUP(AI31,'【記載例】シフト記号表（勤務時間帯）'!$C$6:$K$35,9,FALSE))</f>
        <v>4</v>
      </c>
      <c r="AJ32" s="267">
        <f>IF(AJ31="","",VLOOKUP(AJ31,'【記載例】シフト記号表（勤務時間帯）'!$C$6:$K$35,9,FALSE))</f>
        <v>4</v>
      </c>
      <c r="AK32" s="267" t="str">
        <f>IF(AK31="","",VLOOKUP(AK31,'【記載例】シフト記号表（勤務時間帯）'!$C$6:$K$35,9,FALSE))</f>
        <v/>
      </c>
      <c r="AL32" s="267">
        <f>IF(AL31="","",VLOOKUP(AL31,'【記載例】シフト記号表（勤務時間帯）'!$C$6:$K$35,9,FALSE))</f>
        <v>4</v>
      </c>
      <c r="AM32" s="268" t="str">
        <f>IF(AM31="","",VLOOKUP(AM31,'【記載例】シフト記号表（勤務時間帯）'!$C$6:$K$35,9,FALSE))</f>
        <v/>
      </c>
      <c r="AN32" s="266">
        <f>IF(AN31="","",VLOOKUP(AN31,'【記載例】シフト記号表（勤務時間帯）'!$C$6:$K$35,9,FALSE))</f>
        <v>4</v>
      </c>
      <c r="AO32" s="267" t="str">
        <f>IF(AO31="","",VLOOKUP(AO31,'【記載例】シフト記号表（勤務時間帯）'!$C$6:$K$35,9,FALSE))</f>
        <v/>
      </c>
      <c r="AP32" s="267">
        <f>IF(AP31="","",VLOOKUP(AP31,'【記載例】シフト記号表（勤務時間帯）'!$C$6:$K$35,9,FALSE))</f>
        <v>4</v>
      </c>
      <c r="AQ32" s="267">
        <f>IF(AQ31="","",VLOOKUP(AQ31,'【記載例】シフト記号表（勤務時間帯）'!$C$6:$K$35,9,FALSE))</f>
        <v>4</v>
      </c>
      <c r="AR32" s="267" t="str">
        <f>IF(AR31="","",VLOOKUP(AR31,'【記載例】シフト記号表（勤務時間帯）'!$C$6:$K$35,9,FALSE))</f>
        <v/>
      </c>
      <c r="AS32" s="267">
        <f>IF(AS31="","",VLOOKUP(AS31,'【記載例】シフト記号表（勤務時間帯）'!$C$6:$K$35,9,FALSE))</f>
        <v>4</v>
      </c>
      <c r="AT32" s="268" t="str">
        <f>IF(AT31="","",VLOOKUP(AT31,'【記載例】シフト記号表（勤務時間帯）'!$C$6:$K$35,9,FALSE))</f>
        <v/>
      </c>
      <c r="AU32" s="266" t="str">
        <f>IF(AU31="","",VLOOKUP(AU31,'【記載例】シフト記号表（勤務時間帯）'!$C$6:$K$35,9,FALSE))</f>
        <v/>
      </c>
      <c r="AV32" s="267" t="str">
        <f>IF(AV31="","",VLOOKUP(AV31,'【記載例】シフト記号表（勤務時間帯）'!$C$6:$K$35,9,FALSE))</f>
        <v/>
      </c>
      <c r="AW32" s="267" t="str">
        <f>IF(AW31="","",VLOOKUP(AW31,'【記載例】シフト記号表（勤務時間帯）'!$C$6:$K$35,9,FALSE))</f>
        <v/>
      </c>
      <c r="AX32" s="748">
        <f>IF($BB$3="４週",SUM(S32:AT32),IF($BB$3="暦月",SUM(S32:AW32),""))</f>
        <v>64</v>
      </c>
      <c r="AY32" s="749"/>
      <c r="AZ32" s="750">
        <f>IF($BB$3="４週",AX32/4,IF($BB$3="暦月",【記載例】地密通所!AX32/(【記載例】地密通所!$BB$8/7),""))</f>
        <v>16</v>
      </c>
      <c r="BA32" s="751"/>
      <c r="BB32" s="739"/>
      <c r="BC32" s="740"/>
      <c r="BD32" s="740"/>
      <c r="BE32" s="740"/>
      <c r="BF32" s="741"/>
    </row>
    <row r="33" spans="2:58" ht="20.25" customHeight="1">
      <c r="B33" s="678"/>
      <c r="C33" s="787"/>
      <c r="D33" s="788"/>
      <c r="E33" s="789"/>
      <c r="F33" s="265" t="str">
        <f>C31</f>
        <v>看護職員</v>
      </c>
      <c r="G33" s="763"/>
      <c r="H33" s="693"/>
      <c r="I33" s="694"/>
      <c r="J33" s="694"/>
      <c r="K33" s="695"/>
      <c r="L33" s="768"/>
      <c r="M33" s="769"/>
      <c r="N33" s="769"/>
      <c r="O33" s="770"/>
      <c r="P33" s="752" t="s">
        <v>527</v>
      </c>
      <c r="Q33" s="753"/>
      <c r="R33" s="754"/>
      <c r="S33" s="270">
        <f>IF(S31="","",VLOOKUP(S31,'【記載例】シフト記号表（勤務時間帯）'!$C$6:$U$35,19,FALSE))</f>
        <v>4</v>
      </c>
      <c r="T33" s="271" t="str">
        <f>IF(T31="","",VLOOKUP(T31,'【記載例】シフト記号表（勤務時間帯）'!$C$6:$U$35,19,FALSE))</f>
        <v/>
      </c>
      <c r="U33" s="271">
        <f>IF(U31="","",VLOOKUP(U31,'【記載例】シフト記号表（勤務時間帯）'!$C$6:$U$35,19,FALSE))</f>
        <v>4</v>
      </c>
      <c r="V33" s="271">
        <f>IF(V31="","",VLOOKUP(V31,'【記載例】シフト記号表（勤務時間帯）'!$C$6:$U$35,19,FALSE))</f>
        <v>4</v>
      </c>
      <c r="W33" s="271" t="str">
        <f>IF(W31="","",VLOOKUP(W31,'【記載例】シフト記号表（勤務時間帯）'!$C$6:$U$35,19,FALSE))</f>
        <v/>
      </c>
      <c r="X33" s="271">
        <f>IF(X31="","",VLOOKUP(X31,'【記載例】シフト記号表（勤務時間帯）'!$C$6:$U$35,19,FALSE))</f>
        <v>4</v>
      </c>
      <c r="Y33" s="272" t="str">
        <f>IF(Y31="","",VLOOKUP(Y31,'【記載例】シフト記号表（勤務時間帯）'!$C$6:$U$35,19,FALSE))</f>
        <v/>
      </c>
      <c r="Z33" s="270">
        <f>IF(Z31="","",VLOOKUP(Z31,'【記載例】シフト記号表（勤務時間帯）'!$C$6:$U$35,19,FALSE))</f>
        <v>4</v>
      </c>
      <c r="AA33" s="271" t="str">
        <f>IF(AA31="","",VLOOKUP(AA31,'【記載例】シフト記号表（勤務時間帯）'!$C$6:$U$35,19,FALSE))</f>
        <v/>
      </c>
      <c r="AB33" s="271">
        <f>IF(AB31="","",VLOOKUP(AB31,'【記載例】シフト記号表（勤務時間帯）'!$C$6:$U$35,19,FALSE))</f>
        <v>4</v>
      </c>
      <c r="AC33" s="271">
        <f>IF(AC31="","",VLOOKUP(AC31,'【記載例】シフト記号表（勤務時間帯）'!$C$6:$U$35,19,FALSE))</f>
        <v>4</v>
      </c>
      <c r="AD33" s="271" t="str">
        <f>IF(AD31="","",VLOOKUP(AD31,'【記載例】シフト記号表（勤務時間帯）'!$C$6:$U$35,19,FALSE))</f>
        <v/>
      </c>
      <c r="AE33" s="271">
        <f>IF(AE31="","",VLOOKUP(AE31,'【記載例】シフト記号表（勤務時間帯）'!$C$6:$U$35,19,FALSE))</f>
        <v>4</v>
      </c>
      <c r="AF33" s="272" t="str">
        <f>IF(AF31="","",VLOOKUP(AF31,'【記載例】シフト記号表（勤務時間帯）'!$C$6:$U$35,19,FALSE))</f>
        <v/>
      </c>
      <c r="AG33" s="270">
        <f>IF(AG31="","",VLOOKUP(AG31,'【記載例】シフト記号表（勤務時間帯）'!$C$6:$U$35,19,FALSE))</f>
        <v>4</v>
      </c>
      <c r="AH33" s="271" t="str">
        <f>IF(AH31="","",VLOOKUP(AH31,'【記載例】シフト記号表（勤務時間帯）'!$C$6:$U$35,19,FALSE))</f>
        <v/>
      </c>
      <c r="AI33" s="271">
        <f>IF(AI31="","",VLOOKUP(AI31,'【記載例】シフト記号表（勤務時間帯）'!$C$6:$U$35,19,FALSE))</f>
        <v>4</v>
      </c>
      <c r="AJ33" s="271">
        <f>IF(AJ31="","",VLOOKUP(AJ31,'【記載例】シフト記号表（勤務時間帯）'!$C$6:$U$35,19,FALSE))</f>
        <v>4</v>
      </c>
      <c r="AK33" s="271" t="str">
        <f>IF(AK31="","",VLOOKUP(AK31,'【記載例】シフト記号表（勤務時間帯）'!$C$6:$U$35,19,FALSE))</f>
        <v/>
      </c>
      <c r="AL33" s="271">
        <f>IF(AL31="","",VLOOKUP(AL31,'【記載例】シフト記号表（勤務時間帯）'!$C$6:$U$35,19,FALSE))</f>
        <v>4</v>
      </c>
      <c r="AM33" s="272" t="str">
        <f>IF(AM31="","",VLOOKUP(AM31,'【記載例】シフト記号表（勤務時間帯）'!$C$6:$U$35,19,FALSE))</f>
        <v/>
      </c>
      <c r="AN33" s="270">
        <f>IF(AN31="","",VLOOKUP(AN31,'【記載例】シフト記号表（勤務時間帯）'!$C$6:$U$35,19,FALSE))</f>
        <v>4</v>
      </c>
      <c r="AO33" s="271" t="str">
        <f>IF(AO31="","",VLOOKUP(AO31,'【記載例】シフト記号表（勤務時間帯）'!$C$6:$U$35,19,FALSE))</f>
        <v/>
      </c>
      <c r="AP33" s="271">
        <f>IF(AP31="","",VLOOKUP(AP31,'【記載例】シフト記号表（勤務時間帯）'!$C$6:$U$35,19,FALSE))</f>
        <v>4</v>
      </c>
      <c r="AQ33" s="271">
        <f>IF(AQ31="","",VLOOKUP(AQ31,'【記載例】シフト記号表（勤務時間帯）'!$C$6:$U$35,19,FALSE))</f>
        <v>4</v>
      </c>
      <c r="AR33" s="271" t="str">
        <f>IF(AR31="","",VLOOKUP(AR31,'【記載例】シフト記号表（勤務時間帯）'!$C$6:$U$35,19,FALSE))</f>
        <v/>
      </c>
      <c r="AS33" s="271">
        <f>IF(AS31="","",VLOOKUP(AS31,'【記載例】シフト記号表（勤務時間帯）'!$C$6:$U$35,19,FALSE))</f>
        <v>4</v>
      </c>
      <c r="AT33" s="272" t="str">
        <f>IF(AT31="","",VLOOKUP(AT31,'【記載例】シフト記号表（勤務時間帯）'!$C$6:$U$35,19,FALSE))</f>
        <v/>
      </c>
      <c r="AU33" s="270" t="str">
        <f>IF(AU31="","",VLOOKUP(AU31,'【記載例】シフト記号表（勤務時間帯）'!$C$6:$U$35,19,FALSE))</f>
        <v/>
      </c>
      <c r="AV33" s="271" t="str">
        <f>IF(AV31="","",VLOOKUP(AV31,'【記載例】シフト記号表（勤務時間帯）'!$C$6:$U$35,19,FALSE))</f>
        <v/>
      </c>
      <c r="AW33" s="271" t="str">
        <f>IF(AW31="","",VLOOKUP(AW31,'【記載例】シフト記号表（勤務時間帯）'!$C$6:$U$35,19,FALSE))</f>
        <v/>
      </c>
      <c r="AX33" s="755">
        <f>IF($BB$3="４週",SUM(S33:AT33),IF($BB$3="暦月",SUM(S33:AW33),""))</f>
        <v>64</v>
      </c>
      <c r="AY33" s="756"/>
      <c r="AZ33" s="757">
        <f>IF($BB$3="４週",AX33/4,IF($BB$3="暦月",【記載例】地密通所!AX33/(【記載例】地密通所!$BB$8/7),""))</f>
        <v>16</v>
      </c>
      <c r="BA33" s="758"/>
      <c r="BB33" s="742"/>
      <c r="BC33" s="743"/>
      <c r="BD33" s="743"/>
      <c r="BE33" s="743"/>
      <c r="BF33" s="744"/>
    </row>
    <row r="34" spans="2:58" ht="20.25" customHeight="1">
      <c r="B34" s="678">
        <f>B31+1</f>
        <v>5</v>
      </c>
      <c r="C34" s="781" t="s">
        <v>538</v>
      </c>
      <c r="D34" s="782"/>
      <c r="E34" s="783"/>
      <c r="F34" s="273"/>
      <c r="G34" s="762" t="s">
        <v>549</v>
      </c>
      <c r="H34" s="764" t="s">
        <v>550</v>
      </c>
      <c r="I34" s="694"/>
      <c r="J34" s="694"/>
      <c r="K34" s="695"/>
      <c r="L34" s="765" t="s">
        <v>551</v>
      </c>
      <c r="M34" s="766"/>
      <c r="N34" s="766"/>
      <c r="O34" s="767"/>
      <c r="P34" s="771" t="s">
        <v>552</v>
      </c>
      <c r="Q34" s="772"/>
      <c r="R34" s="773"/>
      <c r="S34" s="262"/>
      <c r="T34" s="263" t="s">
        <v>543</v>
      </c>
      <c r="U34" s="263"/>
      <c r="V34" s="263"/>
      <c r="W34" s="263" t="s">
        <v>542</v>
      </c>
      <c r="X34" s="263"/>
      <c r="Y34" s="264" t="s">
        <v>553</v>
      </c>
      <c r="Z34" s="262"/>
      <c r="AA34" s="263" t="s">
        <v>554</v>
      </c>
      <c r="AB34" s="263"/>
      <c r="AC34" s="263"/>
      <c r="AD34" s="263" t="s">
        <v>542</v>
      </c>
      <c r="AE34" s="263"/>
      <c r="AF34" s="264" t="s">
        <v>542</v>
      </c>
      <c r="AG34" s="262"/>
      <c r="AH34" s="263" t="s">
        <v>542</v>
      </c>
      <c r="AI34" s="263"/>
      <c r="AJ34" s="263"/>
      <c r="AK34" s="263" t="s">
        <v>542</v>
      </c>
      <c r="AL34" s="263"/>
      <c r="AM34" s="264" t="s">
        <v>542</v>
      </c>
      <c r="AN34" s="262"/>
      <c r="AO34" s="263" t="s">
        <v>544</v>
      </c>
      <c r="AP34" s="263"/>
      <c r="AQ34" s="263"/>
      <c r="AR34" s="263" t="s">
        <v>542</v>
      </c>
      <c r="AS34" s="263"/>
      <c r="AT34" s="264" t="s">
        <v>543</v>
      </c>
      <c r="AU34" s="262"/>
      <c r="AV34" s="263"/>
      <c r="AW34" s="263"/>
      <c r="AX34" s="774"/>
      <c r="AY34" s="775"/>
      <c r="AZ34" s="776"/>
      <c r="BA34" s="777"/>
      <c r="BB34" s="778" t="s">
        <v>555</v>
      </c>
      <c r="BC34" s="779"/>
      <c r="BD34" s="779"/>
      <c r="BE34" s="779"/>
      <c r="BF34" s="780"/>
    </row>
    <row r="35" spans="2:58" ht="20.25" customHeight="1">
      <c r="B35" s="678"/>
      <c r="C35" s="784"/>
      <c r="D35" s="785"/>
      <c r="E35" s="786"/>
      <c r="F35" s="265"/>
      <c r="G35" s="689"/>
      <c r="H35" s="693"/>
      <c r="I35" s="694"/>
      <c r="J35" s="694"/>
      <c r="K35" s="695"/>
      <c r="L35" s="699"/>
      <c r="M35" s="700"/>
      <c r="N35" s="700"/>
      <c r="O35" s="701"/>
      <c r="P35" s="745" t="s">
        <v>526</v>
      </c>
      <c r="Q35" s="746"/>
      <c r="R35" s="747"/>
      <c r="S35" s="266" t="str">
        <f>IF(S34="","",VLOOKUP(S34,'【記載例】シフト記号表（勤務時間帯）'!$C$6:$K$35,9,FALSE))</f>
        <v/>
      </c>
      <c r="T35" s="267">
        <f>IF(T34="","",VLOOKUP(T34,'【記載例】シフト記号表（勤務時間帯）'!$C$6:$K$35,9,FALSE))</f>
        <v>4</v>
      </c>
      <c r="U35" s="267" t="str">
        <f>IF(U34="","",VLOOKUP(U34,'【記載例】シフト記号表（勤務時間帯）'!$C$6:$K$35,9,FALSE))</f>
        <v/>
      </c>
      <c r="V35" s="267" t="str">
        <f>IF(V34="","",VLOOKUP(V34,'【記載例】シフト記号表（勤務時間帯）'!$C$6:$K$35,9,FALSE))</f>
        <v/>
      </c>
      <c r="W35" s="267">
        <f>IF(W34="","",VLOOKUP(W34,'【記載例】シフト記号表（勤務時間帯）'!$C$6:$K$35,9,FALSE))</f>
        <v>4</v>
      </c>
      <c r="X35" s="267" t="str">
        <f>IF(X34="","",VLOOKUP(X34,'【記載例】シフト記号表（勤務時間帯）'!$C$6:$K$35,9,FALSE))</f>
        <v/>
      </c>
      <c r="Y35" s="268">
        <f>IF(Y34="","",VLOOKUP(Y34,'【記載例】シフト記号表（勤務時間帯）'!$C$6:$K$35,9,FALSE))</f>
        <v>4</v>
      </c>
      <c r="Z35" s="266" t="str">
        <f>IF(Z34="","",VLOOKUP(Z34,'【記載例】シフト記号表（勤務時間帯）'!$C$6:$K$35,9,FALSE))</f>
        <v/>
      </c>
      <c r="AA35" s="267">
        <f>IF(AA34="","",VLOOKUP(AA34,'【記載例】シフト記号表（勤務時間帯）'!$C$6:$K$35,9,FALSE))</f>
        <v>4</v>
      </c>
      <c r="AB35" s="267" t="str">
        <f>IF(AB34="","",VLOOKUP(AB34,'【記載例】シフト記号表（勤務時間帯）'!$C$6:$K$35,9,FALSE))</f>
        <v/>
      </c>
      <c r="AC35" s="267" t="str">
        <f>IF(AC34="","",VLOOKUP(AC34,'【記載例】シフト記号表（勤務時間帯）'!$C$6:$K$35,9,FALSE))</f>
        <v/>
      </c>
      <c r="AD35" s="267">
        <f>IF(AD34="","",VLOOKUP(AD34,'【記載例】シフト記号表（勤務時間帯）'!$C$6:$K$35,9,FALSE))</f>
        <v>4</v>
      </c>
      <c r="AE35" s="267" t="str">
        <f>IF(AE34="","",VLOOKUP(AE34,'【記載例】シフト記号表（勤務時間帯）'!$C$6:$K$35,9,FALSE))</f>
        <v/>
      </c>
      <c r="AF35" s="268">
        <f>IF(AF34="","",VLOOKUP(AF34,'【記載例】シフト記号表（勤務時間帯）'!$C$6:$K$35,9,FALSE))</f>
        <v>4</v>
      </c>
      <c r="AG35" s="266" t="str">
        <f>IF(AG34="","",VLOOKUP(AG34,'【記載例】シフト記号表（勤務時間帯）'!$C$6:$K$35,9,FALSE))</f>
        <v/>
      </c>
      <c r="AH35" s="267">
        <f>IF(AH34="","",VLOOKUP(AH34,'【記載例】シフト記号表（勤務時間帯）'!$C$6:$K$35,9,FALSE))</f>
        <v>4</v>
      </c>
      <c r="AI35" s="267" t="str">
        <f>IF(AI34="","",VLOOKUP(AI34,'【記載例】シフト記号表（勤務時間帯）'!$C$6:$K$35,9,FALSE))</f>
        <v/>
      </c>
      <c r="AJ35" s="267" t="str">
        <f>IF(AJ34="","",VLOOKUP(AJ34,'【記載例】シフト記号表（勤務時間帯）'!$C$6:$K$35,9,FALSE))</f>
        <v/>
      </c>
      <c r="AK35" s="267">
        <f>IF(AK34="","",VLOOKUP(AK34,'【記載例】シフト記号表（勤務時間帯）'!$C$6:$K$35,9,FALSE))</f>
        <v>4</v>
      </c>
      <c r="AL35" s="267" t="str">
        <f>IF(AL34="","",VLOOKUP(AL34,'【記載例】シフト記号表（勤務時間帯）'!$C$6:$K$35,9,FALSE))</f>
        <v/>
      </c>
      <c r="AM35" s="268">
        <f>IF(AM34="","",VLOOKUP(AM34,'【記載例】シフト記号表（勤務時間帯）'!$C$6:$K$35,9,FALSE))</f>
        <v>4</v>
      </c>
      <c r="AN35" s="266" t="str">
        <f>IF(AN34="","",VLOOKUP(AN34,'【記載例】シフト記号表（勤務時間帯）'!$C$6:$K$35,9,FALSE))</f>
        <v/>
      </c>
      <c r="AO35" s="267">
        <f>IF(AO34="","",VLOOKUP(AO34,'【記載例】シフト記号表（勤務時間帯）'!$C$6:$K$35,9,FALSE))</f>
        <v>4</v>
      </c>
      <c r="AP35" s="267" t="str">
        <f>IF(AP34="","",VLOOKUP(AP34,'【記載例】シフト記号表（勤務時間帯）'!$C$6:$K$35,9,FALSE))</f>
        <v/>
      </c>
      <c r="AQ35" s="267" t="str">
        <f>IF(AQ34="","",VLOOKUP(AQ34,'【記載例】シフト記号表（勤務時間帯）'!$C$6:$K$35,9,FALSE))</f>
        <v/>
      </c>
      <c r="AR35" s="267">
        <f>IF(AR34="","",VLOOKUP(AR34,'【記載例】シフト記号表（勤務時間帯）'!$C$6:$K$35,9,FALSE))</f>
        <v>4</v>
      </c>
      <c r="AS35" s="267" t="str">
        <f>IF(AS34="","",VLOOKUP(AS34,'【記載例】シフト記号表（勤務時間帯）'!$C$6:$K$35,9,FALSE))</f>
        <v/>
      </c>
      <c r="AT35" s="268">
        <f>IF(AT34="","",VLOOKUP(AT34,'【記載例】シフト記号表（勤務時間帯）'!$C$6:$K$35,9,FALSE))</f>
        <v>4</v>
      </c>
      <c r="AU35" s="266" t="str">
        <f>IF(AU34="","",VLOOKUP(AU34,'【記載例】シフト記号表（勤務時間帯）'!$C$6:$K$35,9,FALSE))</f>
        <v/>
      </c>
      <c r="AV35" s="267" t="str">
        <f>IF(AV34="","",VLOOKUP(AV34,'【記載例】シフト記号表（勤務時間帯）'!$C$6:$K$35,9,FALSE))</f>
        <v/>
      </c>
      <c r="AW35" s="267" t="str">
        <f>IF(AW34="","",VLOOKUP(AW34,'【記載例】シフト記号表（勤務時間帯）'!$C$6:$K$35,9,FALSE))</f>
        <v/>
      </c>
      <c r="AX35" s="748">
        <f>IF($BB$3="４週",SUM(S35:AT35),IF($BB$3="暦月",SUM(S35:AW35),""))</f>
        <v>48</v>
      </c>
      <c r="AY35" s="749"/>
      <c r="AZ35" s="750">
        <f>IF($BB$3="４週",AX35/4,IF($BB$3="暦月",【記載例】地密通所!AX35/(【記載例】地密通所!$BB$8/7),""))</f>
        <v>12</v>
      </c>
      <c r="BA35" s="751"/>
      <c r="BB35" s="739"/>
      <c r="BC35" s="740"/>
      <c r="BD35" s="740"/>
      <c r="BE35" s="740"/>
      <c r="BF35" s="741"/>
    </row>
    <row r="36" spans="2:58" ht="20.25" customHeight="1">
      <c r="B36" s="678"/>
      <c r="C36" s="787"/>
      <c r="D36" s="788"/>
      <c r="E36" s="789"/>
      <c r="F36" s="265" t="str">
        <f>C34</f>
        <v>看護職員</v>
      </c>
      <c r="G36" s="763"/>
      <c r="H36" s="693"/>
      <c r="I36" s="694"/>
      <c r="J36" s="694"/>
      <c r="K36" s="695"/>
      <c r="L36" s="768"/>
      <c r="M36" s="769"/>
      <c r="N36" s="769"/>
      <c r="O36" s="770"/>
      <c r="P36" s="752" t="s">
        <v>527</v>
      </c>
      <c r="Q36" s="753"/>
      <c r="R36" s="754"/>
      <c r="S36" s="270" t="str">
        <f>IF(S34="","",VLOOKUP(S34,'【記載例】シフト記号表（勤務時間帯）'!$C$6:$U$35,19,FALSE))</f>
        <v/>
      </c>
      <c r="T36" s="271">
        <f>IF(T34="","",VLOOKUP(T34,'【記載例】シフト記号表（勤務時間帯）'!$C$6:$U$35,19,FALSE))</f>
        <v>4</v>
      </c>
      <c r="U36" s="271" t="str">
        <f>IF(U34="","",VLOOKUP(U34,'【記載例】シフト記号表（勤務時間帯）'!$C$6:$U$35,19,FALSE))</f>
        <v/>
      </c>
      <c r="V36" s="271" t="str">
        <f>IF(V34="","",VLOOKUP(V34,'【記載例】シフト記号表（勤務時間帯）'!$C$6:$U$35,19,FALSE))</f>
        <v/>
      </c>
      <c r="W36" s="271">
        <f>IF(W34="","",VLOOKUP(W34,'【記載例】シフト記号表（勤務時間帯）'!$C$6:$U$35,19,FALSE))</f>
        <v>4</v>
      </c>
      <c r="X36" s="271" t="str">
        <f>IF(X34="","",VLOOKUP(X34,'【記載例】シフト記号表（勤務時間帯）'!$C$6:$U$35,19,FALSE))</f>
        <v/>
      </c>
      <c r="Y36" s="272">
        <f>IF(Y34="","",VLOOKUP(Y34,'【記載例】シフト記号表（勤務時間帯）'!$C$6:$U$35,19,FALSE))</f>
        <v>4</v>
      </c>
      <c r="Z36" s="270" t="str">
        <f>IF(Z34="","",VLOOKUP(Z34,'【記載例】シフト記号表（勤務時間帯）'!$C$6:$U$35,19,FALSE))</f>
        <v/>
      </c>
      <c r="AA36" s="271">
        <f>IF(AA34="","",VLOOKUP(AA34,'【記載例】シフト記号表（勤務時間帯）'!$C$6:$U$35,19,FALSE))</f>
        <v>4</v>
      </c>
      <c r="AB36" s="271" t="str">
        <f>IF(AB34="","",VLOOKUP(AB34,'【記載例】シフト記号表（勤務時間帯）'!$C$6:$U$35,19,FALSE))</f>
        <v/>
      </c>
      <c r="AC36" s="271" t="str">
        <f>IF(AC34="","",VLOOKUP(AC34,'【記載例】シフト記号表（勤務時間帯）'!$C$6:$U$35,19,FALSE))</f>
        <v/>
      </c>
      <c r="AD36" s="271">
        <f>IF(AD34="","",VLOOKUP(AD34,'【記載例】シフト記号表（勤務時間帯）'!$C$6:$U$35,19,FALSE))</f>
        <v>4</v>
      </c>
      <c r="AE36" s="271" t="str">
        <f>IF(AE34="","",VLOOKUP(AE34,'【記載例】シフト記号表（勤務時間帯）'!$C$6:$U$35,19,FALSE))</f>
        <v/>
      </c>
      <c r="AF36" s="272">
        <f>IF(AF34="","",VLOOKUP(AF34,'【記載例】シフト記号表（勤務時間帯）'!$C$6:$U$35,19,FALSE))</f>
        <v>4</v>
      </c>
      <c r="AG36" s="270" t="str">
        <f>IF(AG34="","",VLOOKUP(AG34,'【記載例】シフト記号表（勤務時間帯）'!$C$6:$U$35,19,FALSE))</f>
        <v/>
      </c>
      <c r="AH36" s="271">
        <f>IF(AH34="","",VLOOKUP(AH34,'【記載例】シフト記号表（勤務時間帯）'!$C$6:$U$35,19,FALSE))</f>
        <v>4</v>
      </c>
      <c r="AI36" s="271" t="str">
        <f>IF(AI34="","",VLOOKUP(AI34,'【記載例】シフト記号表（勤務時間帯）'!$C$6:$U$35,19,FALSE))</f>
        <v/>
      </c>
      <c r="AJ36" s="271" t="str">
        <f>IF(AJ34="","",VLOOKUP(AJ34,'【記載例】シフト記号表（勤務時間帯）'!$C$6:$U$35,19,FALSE))</f>
        <v/>
      </c>
      <c r="AK36" s="271">
        <f>IF(AK34="","",VLOOKUP(AK34,'【記載例】シフト記号表（勤務時間帯）'!$C$6:$U$35,19,FALSE))</f>
        <v>4</v>
      </c>
      <c r="AL36" s="271" t="str">
        <f>IF(AL34="","",VLOOKUP(AL34,'【記載例】シフト記号表（勤務時間帯）'!$C$6:$U$35,19,FALSE))</f>
        <v/>
      </c>
      <c r="AM36" s="272">
        <f>IF(AM34="","",VLOOKUP(AM34,'【記載例】シフト記号表（勤務時間帯）'!$C$6:$U$35,19,FALSE))</f>
        <v>4</v>
      </c>
      <c r="AN36" s="270" t="str">
        <f>IF(AN34="","",VLOOKUP(AN34,'【記載例】シフト記号表（勤務時間帯）'!$C$6:$U$35,19,FALSE))</f>
        <v/>
      </c>
      <c r="AO36" s="271">
        <f>IF(AO34="","",VLOOKUP(AO34,'【記載例】シフト記号表（勤務時間帯）'!$C$6:$U$35,19,FALSE))</f>
        <v>4</v>
      </c>
      <c r="AP36" s="271" t="str">
        <f>IF(AP34="","",VLOOKUP(AP34,'【記載例】シフト記号表（勤務時間帯）'!$C$6:$U$35,19,FALSE))</f>
        <v/>
      </c>
      <c r="AQ36" s="271" t="str">
        <f>IF(AQ34="","",VLOOKUP(AQ34,'【記載例】シフト記号表（勤務時間帯）'!$C$6:$U$35,19,FALSE))</f>
        <v/>
      </c>
      <c r="AR36" s="271">
        <f>IF(AR34="","",VLOOKUP(AR34,'【記載例】シフト記号表（勤務時間帯）'!$C$6:$U$35,19,FALSE))</f>
        <v>4</v>
      </c>
      <c r="AS36" s="271" t="str">
        <f>IF(AS34="","",VLOOKUP(AS34,'【記載例】シフト記号表（勤務時間帯）'!$C$6:$U$35,19,FALSE))</f>
        <v/>
      </c>
      <c r="AT36" s="272">
        <f>IF(AT34="","",VLOOKUP(AT34,'【記載例】シフト記号表（勤務時間帯）'!$C$6:$U$35,19,FALSE))</f>
        <v>4</v>
      </c>
      <c r="AU36" s="270" t="str">
        <f>IF(AU34="","",VLOOKUP(AU34,'【記載例】シフト記号表（勤務時間帯）'!$C$6:$U$35,19,FALSE))</f>
        <v/>
      </c>
      <c r="AV36" s="271" t="str">
        <f>IF(AV34="","",VLOOKUP(AV34,'【記載例】シフト記号表（勤務時間帯）'!$C$6:$U$35,19,FALSE))</f>
        <v/>
      </c>
      <c r="AW36" s="271" t="str">
        <f>IF(AW34="","",VLOOKUP(AW34,'【記載例】シフト記号表（勤務時間帯）'!$C$6:$U$35,19,FALSE))</f>
        <v/>
      </c>
      <c r="AX36" s="755">
        <f>IF($BB$3="４週",SUM(S36:AT36),IF($BB$3="暦月",SUM(S36:AW36),""))</f>
        <v>48</v>
      </c>
      <c r="AY36" s="756"/>
      <c r="AZ36" s="757">
        <f>IF($BB$3="４週",AX36/4,IF($BB$3="暦月",【記載例】地密通所!AX36/(【記載例】地密通所!$BB$8/7),""))</f>
        <v>12</v>
      </c>
      <c r="BA36" s="758"/>
      <c r="BB36" s="742"/>
      <c r="BC36" s="743"/>
      <c r="BD36" s="743"/>
      <c r="BE36" s="743"/>
      <c r="BF36" s="744"/>
    </row>
    <row r="37" spans="2:58" ht="20.25" customHeight="1">
      <c r="B37" s="678">
        <f>B34+1</f>
        <v>6</v>
      </c>
      <c r="C37" s="781" t="s">
        <v>537</v>
      </c>
      <c r="D37" s="782"/>
      <c r="E37" s="783"/>
      <c r="F37" s="273"/>
      <c r="G37" s="762" t="s">
        <v>532</v>
      </c>
      <c r="H37" s="764" t="s">
        <v>512</v>
      </c>
      <c r="I37" s="694"/>
      <c r="J37" s="694"/>
      <c r="K37" s="695"/>
      <c r="L37" s="765" t="s">
        <v>534</v>
      </c>
      <c r="M37" s="766"/>
      <c r="N37" s="766"/>
      <c r="O37" s="767"/>
      <c r="P37" s="771" t="s">
        <v>556</v>
      </c>
      <c r="Q37" s="772"/>
      <c r="R37" s="773"/>
      <c r="S37" s="262"/>
      <c r="T37" s="263" t="s">
        <v>536</v>
      </c>
      <c r="U37" s="263" t="s">
        <v>525</v>
      </c>
      <c r="V37" s="263"/>
      <c r="W37" s="263"/>
      <c r="X37" s="263" t="s">
        <v>557</v>
      </c>
      <c r="Y37" s="264"/>
      <c r="Z37" s="262"/>
      <c r="AA37" s="263" t="s">
        <v>525</v>
      </c>
      <c r="AB37" s="263" t="s">
        <v>525</v>
      </c>
      <c r="AC37" s="263"/>
      <c r="AD37" s="263"/>
      <c r="AE37" s="263" t="s">
        <v>536</v>
      </c>
      <c r="AF37" s="264"/>
      <c r="AG37" s="262"/>
      <c r="AH37" s="263" t="s">
        <v>525</v>
      </c>
      <c r="AI37" s="263" t="s">
        <v>531</v>
      </c>
      <c r="AJ37" s="263"/>
      <c r="AK37" s="263"/>
      <c r="AL37" s="263" t="s">
        <v>525</v>
      </c>
      <c r="AM37" s="264"/>
      <c r="AN37" s="262"/>
      <c r="AO37" s="263" t="s">
        <v>525</v>
      </c>
      <c r="AP37" s="263" t="s">
        <v>525</v>
      </c>
      <c r="AQ37" s="263"/>
      <c r="AR37" s="263"/>
      <c r="AS37" s="263" t="s">
        <v>525</v>
      </c>
      <c r="AT37" s="264"/>
      <c r="AU37" s="262"/>
      <c r="AV37" s="263"/>
      <c r="AW37" s="263"/>
      <c r="AX37" s="774"/>
      <c r="AY37" s="775"/>
      <c r="AZ37" s="776"/>
      <c r="BA37" s="777"/>
      <c r="BB37" s="778" t="s">
        <v>528</v>
      </c>
      <c r="BC37" s="779"/>
      <c r="BD37" s="779"/>
      <c r="BE37" s="779"/>
      <c r="BF37" s="780"/>
    </row>
    <row r="38" spans="2:58" ht="20.25" customHeight="1">
      <c r="B38" s="678"/>
      <c r="C38" s="784"/>
      <c r="D38" s="785"/>
      <c r="E38" s="786"/>
      <c r="F38" s="265"/>
      <c r="G38" s="689"/>
      <c r="H38" s="693"/>
      <c r="I38" s="694"/>
      <c r="J38" s="694"/>
      <c r="K38" s="695"/>
      <c r="L38" s="699"/>
      <c r="M38" s="700"/>
      <c r="N38" s="700"/>
      <c r="O38" s="701"/>
      <c r="P38" s="745" t="s">
        <v>526</v>
      </c>
      <c r="Q38" s="746"/>
      <c r="R38" s="747"/>
      <c r="S38" s="266" t="str">
        <f>IF(S37="","",VLOOKUP(S37,'【記載例】シフト記号表（勤務時間帯）'!$C$6:$K$35,9,FALSE))</f>
        <v/>
      </c>
      <c r="T38" s="267">
        <f>IF(T37="","",VLOOKUP(T37,'【記載例】シフト記号表（勤務時間帯）'!$C$6:$K$35,9,FALSE))</f>
        <v>8</v>
      </c>
      <c r="U38" s="267">
        <f>IF(U37="","",VLOOKUP(U37,'【記載例】シフト記号表（勤務時間帯）'!$C$6:$K$35,9,FALSE))</f>
        <v>8</v>
      </c>
      <c r="V38" s="267" t="str">
        <f>IF(V37="","",VLOOKUP(V37,'【記載例】シフト記号表（勤務時間帯）'!$C$6:$K$35,9,FALSE))</f>
        <v/>
      </c>
      <c r="W38" s="267" t="str">
        <f>IF(W37="","",VLOOKUP(W37,'【記載例】シフト記号表（勤務時間帯）'!$C$6:$K$35,9,FALSE))</f>
        <v/>
      </c>
      <c r="X38" s="267">
        <f>IF(X37="","",VLOOKUP(X37,'【記載例】シフト記号表（勤務時間帯）'!$C$6:$K$35,9,FALSE))</f>
        <v>8</v>
      </c>
      <c r="Y38" s="268" t="str">
        <f>IF(Y37="","",VLOOKUP(Y37,'【記載例】シフト記号表（勤務時間帯）'!$C$6:$K$35,9,FALSE))</f>
        <v/>
      </c>
      <c r="Z38" s="266" t="str">
        <f>IF(Z37="","",VLOOKUP(Z37,'【記載例】シフト記号表（勤務時間帯）'!$C$6:$K$35,9,FALSE))</f>
        <v/>
      </c>
      <c r="AA38" s="267">
        <f>IF(AA37="","",VLOOKUP(AA37,'【記載例】シフト記号表（勤務時間帯）'!$C$6:$K$35,9,FALSE))</f>
        <v>8</v>
      </c>
      <c r="AB38" s="267">
        <f>IF(AB37="","",VLOOKUP(AB37,'【記載例】シフト記号表（勤務時間帯）'!$C$6:$K$35,9,FALSE))</f>
        <v>8</v>
      </c>
      <c r="AC38" s="267" t="str">
        <f>IF(AC37="","",VLOOKUP(AC37,'【記載例】シフト記号表（勤務時間帯）'!$C$6:$K$35,9,FALSE))</f>
        <v/>
      </c>
      <c r="AD38" s="267" t="str">
        <f>IF(AD37="","",VLOOKUP(AD37,'【記載例】シフト記号表（勤務時間帯）'!$C$6:$K$35,9,FALSE))</f>
        <v/>
      </c>
      <c r="AE38" s="267">
        <f>IF(AE37="","",VLOOKUP(AE37,'【記載例】シフト記号表（勤務時間帯）'!$C$6:$K$35,9,FALSE))</f>
        <v>8</v>
      </c>
      <c r="AF38" s="268" t="str">
        <f>IF(AF37="","",VLOOKUP(AF37,'【記載例】シフト記号表（勤務時間帯）'!$C$6:$K$35,9,FALSE))</f>
        <v/>
      </c>
      <c r="AG38" s="266" t="str">
        <f>IF(AG37="","",VLOOKUP(AG37,'【記載例】シフト記号表（勤務時間帯）'!$C$6:$K$35,9,FALSE))</f>
        <v/>
      </c>
      <c r="AH38" s="267">
        <f>IF(AH37="","",VLOOKUP(AH37,'【記載例】シフト記号表（勤務時間帯）'!$C$6:$K$35,9,FALSE))</f>
        <v>8</v>
      </c>
      <c r="AI38" s="267">
        <f>IF(AI37="","",VLOOKUP(AI37,'【記載例】シフト記号表（勤務時間帯）'!$C$6:$K$35,9,FALSE))</f>
        <v>8</v>
      </c>
      <c r="AJ38" s="267" t="str">
        <f>IF(AJ37="","",VLOOKUP(AJ37,'【記載例】シフト記号表（勤務時間帯）'!$C$6:$K$35,9,FALSE))</f>
        <v/>
      </c>
      <c r="AK38" s="267" t="str">
        <f>IF(AK37="","",VLOOKUP(AK37,'【記載例】シフト記号表（勤務時間帯）'!$C$6:$K$35,9,FALSE))</f>
        <v/>
      </c>
      <c r="AL38" s="267">
        <f>IF(AL37="","",VLOOKUP(AL37,'【記載例】シフト記号表（勤務時間帯）'!$C$6:$K$35,9,FALSE))</f>
        <v>8</v>
      </c>
      <c r="AM38" s="268" t="str">
        <f>IF(AM37="","",VLOOKUP(AM37,'【記載例】シフト記号表（勤務時間帯）'!$C$6:$K$35,9,FALSE))</f>
        <v/>
      </c>
      <c r="AN38" s="266" t="str">
        <f>IF(AN37="","",VLOOKUP(AN37,'【記載例】シフト記号表（勤務時間帯）'!$C$6:$K$35,9,FALSE))</f>
        <v/>
      </c>
      <c r="AO38" s="267">
        <f>IF(AO37="","",VLOOKUP(AO37,'【記載例】シフト記号表（勤務時間帯）'!$C$6:$K$35,9,FALSE))</f>
        <v>8</v>
      </c>
      <c r="AP38" s="267">
        <f>IF(AP37="","",VLOOKUP(AP37,'【記載例】シフト記号表（勤務時間帯）'!$C$6:$K$35,9,FALSE))</f>
        <v>8</v>
      </c>
      <c r="AQ38" s="267" t="str">
        <f>IF(AQ37="","",VLOOKUP(AQ37,'【記載例】シフト記号表（勤務時間帯）'!$C$6:$K$35,9,FALSE))</f>
        <v/>
      </c>
      <c r="AR38" s="267" t="str">
        <f>IF(AR37="","",VLOOKUP(AR37,'【記載例】シフト記号表（勤務時間帯）'!$C$6:$K$35,9,FALSE))</f>
        <v/>
      </c>
      <c r="AS38" s="267">
        <f>IF(AS37="","",VLOOKUP(AS37,'【記載例】シフト記号表（勤務時間帯）'!$C$6:$K$35,9,FALSE))</f>
        <v>8</v>
      </c>
      <c r="AT38" s="268" t="str">
        <f>IF(AT37="","",VLOOKUP(AT37,'【記載例】シフト記号表（勤務時間帯）'!$C$6:$K$35,9,FALSE))</f>
        <v/>
      </c>
      <c r="AU38" s="266" t="str">
        <f>IF(AU37="","",VLOOKUP(AU37,'【記載例】シフト記号表（勤務時間帯）'!$C$6:$K$35,9,FALSE))</f>
        <v/>
      </c>
      <c r="AV38" s="267" t="str">
        <f>IF(AV37="","",VLOOKUP(AV37,'【記載例】シフト記号表（勤務時間帯）'!$C$6:$K$35,9,FALSE))</f>
        <v/>
      </c>
      <c r="AW38" s="267" t="str">
        <f>IF(AW37="","",VLOOKUP(AW37,'【記載例】シフト記号表（勤務時間帯）'!$C$6:$K$35,9,FALSE))</f>
        <v/>
      </c>
      <c r="AX38" s="748">
        <f>IF($BB$3="４週",SUM(S38:AT38),IF($BB$3="暦月",SUM(S38:AW38),""))</f>
        <v>96</v>
      </c>
      <c r="AY38" s="749"/>
      <c r="AZ38" s="750">
        <f>IF($BB$3="４週",AX38/4,IF($BB$3="暦月",【記載例】地密通所!AX38/(【記載例】地密通所!$BB$8/7),""))</f>
        <v>24</v>
      </c>
      <c r="BA38" s="751"/>
      <c r="BB38" s="739"/>
      <c r="BC38" s="740"/>
      <c r="BD38" s="740"/>
      <c r="BE38" s="740"/>
      <c r="BF38" s="741"/>
    </row>
    <row r="39" spans="2:58" ht="20.25" customHeight="1">
      <c r="B39" s="678"/>
      <c r="C39" s="787"/>
      <c r="D39" s="788"/>
      <c r="E39" s="789"/>
      <c r="F39" s="265" t="str">
        <f>C37</f>
        <v>介護職員</v>
      </c>
      <c r="G39" s="763"/>
      <c r="H39" s="693"/>
      <c r="I39" s="694"/>
      <c r="J39" s="694"/>
      <c r="K39" s="695"/>
      <c r="L39" s="768"/>
      <c r="M39" s="769"/>
      <c r="N39" s="769"/>
      <c r="O39" s="770"/>
      <c r="P39" s="752" t="s">
        <v>527</v>
      </c>
      <c r="Q39" s="753"/>
      <c r="R39" s="754"/>
      <c r="S39" s="270" t="str">
        <f>IF(S37="","",VLOOKUP(S37,'【記載例】シフト記号表（勤務時間帯）'!$C$6:$U$35,19,FALSE))</f>
        <v/>
      </c>
      <c r="T39" s="271">
        <f>IF(T37="","",VLOOKUP(T37,'【記載例】シフト記号表（勤務時間帯）'!$C$6:$U$35,19,FALSE))</f>
        <v>7</v>
      </c>
      <c r="U39" s="271">
        <f>IF(U37="","",VLOOKUP(U37,'【記載例】シフト記号表（勤務時間帯）'!$C$6:$U$35,19,FALSE))</f>
        <v>7</v>
      </c>
      <c r="V39" s="271" t="str">
        <f>IF(V37="","",VLOOKUP(V37,'【記載例】シフト記号表（勤務時間帯）'!$C$6:$U$35,19,FALSE))</f>
        <v/>
      </c>
      <c r="W39" s="271" t="str">
        <f>IF(W37="","",VLOOKUP(W37,'【記載例】シフト記号表（勤務時間帯）'!$C$6:$U$35,19,FALSE))</f>
        <v/>
      </c>
      <c r="X39" s="271">
        <f>IF(X37="","",VLOOKUP(X37,'【記載例】シフト記号表（勤務時間帯）'!$C$6:$U$35,19,FALSE))</f>
        <v>7</v>
      </c>
      <c r="Y39" s="272" t="str">
        <f>IF(Y37="","",VLOOKUP(Y37,'【記載例】シフト記号表（勤務時間帯）'!$C$6:$U$35,19,FALSE))</f>
        <v/>
      </c>
      <c r="Z39" s="270" t="str">
        <f>IF(Z37="","",VLOOKUP(Z37,'【記載例】シフト記号表（勤務時間帯）'!$C$6:$U$35,19,FALSE))</f>
        <v/>
      </c>
      <c r="AA39" s="271">
        <f>IF(AA37="","",VLOOKUP(AA37,'【記載例】シフト記号表（勤務時間帯）'!$C$6:$U$35,19,FALSE))</f>
        <v>7</v>
      </c>
      <c r="AB39" s="271">
        <f>IF(AB37="","",VLOOKUP(AB37,'【記載例】シフト記号表（勤務時間帯）'!$C$6:$U$35,19,FALSE))</f>
        <v>7</v>
      </c>
      <c r="AC39" s="271" t="str">
        <f>IF(AC37="","",VLOOKUP(AC37,'【記載例】シフト記号表（勤務時間帯）'!$C$6:$U$35,19,FALSE))</f>
        <v/>
      </c>
      <c r="AD39" s="271" t="str">
        <f>IF(AD37="","",VLOOKUP(AD37,'【記載例】シフト記号表（勤務時間帯）'!$C$6:$U$35,19,FALSE))</f>
        <v/>
      </c>
      <c r="AE39" s="271">
        <f>IF(AE37="","",VLOOKUP(AE37,'【記載例】シフト記号表（勤務時間帯）'!$C$6:$U$35,19,FALSE))</f>
        <v>7</v>
      </c>
      <c r="AF39" s="272" t="str">
        <f>IF(AF37="","",VLOOKUP(AF37,'【記載例】シフト記号表（勤務時間帯）'!$C$6:$U$35,19,FALSE))</f>
        <v/>
      </c>
      <c r="AG39" s="270" t="str">
        <f>IF(AG37="","",VLOOKUP(AG37,'【記載例】シフト記号表（勤務時間帯）'!$C$6:$U$35,19,FALSE))</f>
        <v/>
      </c>
      <c r="AH39" s="271">
        <f>IF(AH37="","",VLOOKUP(AH37,'【記載例】シフト記号表（勤務時間帯）'!$C$6:$U$35,19,FALSE))</f>
        <v>7</v>
      </c>
      <c r="AI39" s="271">
        <f>IF(AI37="","",VLOOKUP(AI37,'【記載例】シフト記号表（勤務時間帯）'!$C$6:$U$35,19,FALSE))</f>
        <v>7</v>
      </c>
      <c r="AJ39" s="271" t="str">
        <f>IF(AJ37="","",VLOOKUP(AJ37,'【記載例】シフト記号表（勤務時間帯）'!$C$6:$U$35,19,FALSE))</f>
        <v/>
      </c>
      <c r="AK39" s="271" t="str">
        <f>IF(AK37="","",VLOOKUP(AK37,'【記載例】シフト記号表（勤務時間帯）'!$C$6:$U$35,19,FALSE))</f>
        <v/>
      </c>
      <c r="AL39" s="271">
        <f>IF(AL37="","",VLOOKUP(AL37,'【記載例】シフト記号表（勤務時間帯）'!$C$6:$U$35,19,FALSE))</f>
        <v>7</v>
      </c>
      <c r="AM39" s="272" t="str">
        <f>IF(AM37="","",VLOOKUP(AM37,'【記載例】シフト記号表（勤務時間帯）'!$C$6:$U$35,19,FALSE))</f>
        <v/>
      </c>
      <c r="AN39" s="270" t="str">
        <f>IF(AN37="","",VLOOKUP(AN37,'【記載例】シフト記号表（勤務時間帯）'!$C$6:$U$35,19,FALSE))</f>
        <v/>
      </c>
      <c r="AO39" s="271">
        <f>IF(AO37="","",VLOOKUP(AO37,'【記載例】シフト記号表（勤務時間帯）'!$C$6:$U$35,19,FALSE))</f>
        <v>7</v>
      </c>
      <c r="AP39" s="271">
        <f>IF(AP37="","",VLOOKUP(AP37,'【記載例】シフト記号表（勤務時間帯）'!$C$6:$U$35,19,FALSE))</f>
        <v>7</v>
      </c>
      <c r="AQ39" s="271" t="str">
        <f>IF(AQ37="","",VLOOKUP(AQ37,'【記載例】シフト記号表（勤務時間帯）'!$C$6:$U$35,19,FALSE))</f>
        <v/>
      </c>
      <c r="AR39" s="271" t="str">
        <f>IF(AR37="","",VLOOKUP(AR37,'【記載例】シフト記号表（勤務時間帯）'!$C$6:$U$35,19,FALSE))</f>
        <v/>
      </c>
      <c r="AS39" s="271">
        <f>IF(AS37="","",VLOOKUP(AS37,'【記載例】シフト記号表（勤務時間帯）'!$C$6:$U$35,19,FALSE))</f>
        <v>7</v>
      </c>
      <c r="AT39" s="272" t="str">
        <f>IF(AT37="","",VLOOKUP(AT37,'【記載例】シフト記号表（勤務時間帯）'!$C$6:$U$35,19,FALSE))</f>
        <v/>
      </c>
      <c r="AU39" s="270" t="str">
        <f>IF(AU37="","",VLOOKUP(AU37,'【記載例】シフト記号表（勤務時間帯）'!$C$6:$U$35,19,FALSE))</f>
        <v/>
      </c>
      <c r="AV39" s="271" t="str">
        <f>IF(AV37="","",VLOOKUP(AV37,'【記載例】シフト記号表（勤務時間帯）'!$C$6:$U$35,19,FALSE))</f>
        <v/>
      </c>
      <c r="AW39" s="271" t="str">
        <f>IF(AW37="","",VLOOKUP(AW37,'【記載例】シフト記号表（勤務時間帯）'!$C$6:$U$35,19,FALSE))</f>
        <v/>
      </c>
      <c r="AX39" s="755">
        <f>IF($BB$3="４週",SUM(S39:AT39),IF($BB$3="暦月",SUM(S39:AW39),""))</f>
        <v>84</v>
      </c>
      <c r="AY39" s="756"/>
      <c r="AZ39" s="757">
        <f>IF($BB$3="４週",AX39/4,IF($BB$3="暦月",【記載例】地密通所!AX39/(【記載例】地密通所!$BB$8/7),""))</f>
        <v>21</v>
      </c>
      <c r="BA39" s="758"/>
      <c r="BB39" s="742"/>
      <c r="BC39" s="743"/>
      <c r="BD39" s="743"/>
      <c r="BE39" s="743"/>
      <c r="BF39" s="744"/>
    </row>
    <row r="40" spans="2:58" ht="20.25" customHeight="1">
      <c r="B40" s="678">
        <f>B37+1</f>
        <v>7</v>
      </c>
      <c r="C40" s="781" t="s">
        <v>537</v>
      </c>
      <c r="D40" s="782"/>
      <c r="E40" s="783"/>
      <c r="F40" s="273"/>
      <c r="G40" s="762" t="s">
        <v>532</v>
      </c>
      <c r="H40" s="764" t="s">
        <v>512</v>
      </c>
      <c r="I40" s="694"/>
      <c r="J40" s="694"/>
      <c r="K40" s="695"/>
      <c r="L40" s="765" t="s">
        <v>558</v>
      </c>
      <c r="M40" s="766"/>
      <c r="N40" s="766"/>
      <c r="O40" s="767"/>
      <c r="P40" s="771" t="s">
        <v>559</v>
      </c>
      <c r="Q40" s="772"/>
      <c r="R40" s="773"/>
      <c r="S40" s="262"/>
      <c r="T40" s="263"/>
      <c r="U40" s="263"/>
      <c r="V40" s="263"/>
      <c r="W40" s="263"/>
      <c r="X40" s="263"/>
      <c r="Y40" s="264" t="s">
        <v>525</v>
      </c>
      <c r="Z40" s="262"/>
      <c r="AA40" s="263"/>
      <c r="AB40" s="263"/>
      <c r="AC40" s="263"/>
      <c r="AD40" s="263"/>
      <c r="AE40" s="263"/>
      <c r="AF40" s="264" t="s">
        <v>560</v>
      </c>
      <c r="AG40" s="262"/>
      <c r="AH40" s="263"/>
      <c r="AI40" s="263"/>
      <c r="AJ40" s="263"/>
      <c r="AK40" s="263"/>
      <c r="AL40" s="263"/>
      <c r="AM40" s="264" t="s">
        <v>525</v>
      </c>
      <c r="AN40" s="262"/>
      <c r="AO40" s="263"/>
      <c r="AP40" s="263"/>
      <c r="AQ40" s="263"/>
      <c r="AR40" s="263"/>
      <c r="AS40" s="263"/>
      <c r="AT40" s="264" t="s">
        <v>525</v>
      </c>
      <c r="AU40" s="262"/>
      <c r="AV40" s="263"/>
      <c r="AW40" s="263"/>
      <c r="AX40" s="774"/>
      <c r="AY40" s="775"/>
      <c r="AZ40" s="776"/>
      <c r="BA40" s="777"/>
      <c r="BB40" s="778" t="s">
        <v>561</v>
      </c>
      <c r="BC40" s="779"/>
      <c r="BD40" s="779"/>
      <c r="BE40" s="779"/>
      <c r="BF40" s="780"/>
    </row>
    <row r="41" spans="2:58" ht="20.25" customHeight="1">
      <c r="B41" s="678"/>
      <c r="C41" s="784"/>
      <c r="D41" s="785"/>
      <c r="E41" s="786"/>
      <c r="F41" s="265"/>
      <c r="G41" s="689"/>
      <c r="H41" s="693"/>
      <c r="I41" s="694"/>
      <c r="J41" s="694"/>
      <c r="K41" s="695"/>
      <c r="L41" s="699"/>
      <c r="M41" s="700"/>
      <c r="N41" s="700"/>
      <c r="O41" s="701"/>
      <c r="P41" s="745" t="s">
        <v>526</v>
      </c>
      <c r="Q41" s="746"/>
      <c r="R41" s="747"/>
      <c r="S41" s="266" t="str">
        <f>IF(S40="","",VLOOKUP(S40,'【記載例】シフト記号表（勤務時間帯）'!$C$6:$K$35,9,FALSE))</f>
        <v/>
      </c>
      <c r="T41" s="267" t="str">
        <f>IF(T40="","",VLOOKUP(T40,'【記載例】シフト記号表（勤務時間帯）'!$C$6:$K$35,9,FALSE))</f>
        <v/>
      </c>
      <c r="U41" s="267" t="str">
        <f>IF(U40="","",VLOOKUP(U40,'【記載例】シフト記号表（勤務時間帯）'!$C$6:$K$35,9,FALSE))</f>
        <v/>
      </c>
      <c r="V41" s="267" t="str">
        <f>IF(V40="","",VLOOKUP(V40,'【記載例】シフト記号表（勤務時間帯）'!$C$6:$K$35,9,FALSE))</f>
        <v/>
      </c>
      <c r="W41" s="267" t="str">
        <f>IF(W40="","",VLOOKUP(W40,'【記載例】シフト記号表（勤務時間帯）'!$C$6:$K$35,9,FALSE))</f>
        <v/>
      </c>
      <c r="X41" s="267" t="str">
        <f>IF(X40="","",VLOOKUP(X40,'【記載例】シフト記号表（勤務時間帯）'!$C$6:$K$35,9,FALSE))</f>
        <v/>
      </c>
      <c r="Y41" s="268">
        <f>IF(Y40="","",VLOOKUP(Y40,'【記載例】シフト記号表（勤務時間帯）'!$C$6:$K$35,9,FALSE))</f>
        <v>8</v>
      </c>
      <c r="Z41" s="266" t="str">
        <f>IF(Z40="","",VLOOKUP(Z40,'【記載例】シフト記号表（勤務時間帯）'!$C$6:$K$35,9,FALSE))</f>
        <v/>
      </c>
      <c r="AA41" s="267" t="str">
        <f>IF(AA40="","",VLOOKUP(AA40,'【記載例】シフト記号表（勤務時間帯）'!$C$6:$K$35,9,FALSE))</f>
        <v/>
      </c>
      <c r="AB41" s="267" t="str">
        <f>IF(AB40="","",VLOOKUP(AB40,'【記載例】シフト記号表（勤務時間帯）'!$C$6:$K$35,9,FALSE))</f>
        <v/>
      </c>
      <c r="AC41" s="267" t="str">
        <f>IF(AC40="","",VLOOKUP(AC40,'【記載例】シフト記号表（勤務時間帯）'!$C$6:$K$35,9,FALSE))</f>
        <v/>
      </c>
      <c r="AD41" s="267" t="str">
        <f>IF(AD40="","",VLOOKUP(AD40,'【記載例】シフト記号表（勤務時間帯）'!$C$6:$K$35,9,FALSE))</f>
        <v/>
      </c>
      <c r="AE41" s="267" t="str">
        <f>IF(AE40="","",VLOOKUP(AE40,'【記載例】シフト記号表（勤務時間帯）'!$C$6:$K$35,9,FALSE))</f>
        <v/>
      </c>
      <c r="AF41" s="268">
        <f>IF(AF40="","",VLOOKUP(AF40,'【記載例】シフト記号表（勤務時間帯）'!$C$6:$K$35,9,FALSE))</f>
        <v>8</v>
      </c>
      <c r="AG41" s="266" t="str">
        <f>IF(AG40="","",VLOOKUP(AG40,'【記載例】シフト記号表（勤務時間帯）'!$C$6:$K$35,9,FALSE))</f>
        <v/>
      </c>
      <c r="AH41" s="267" t="str">
        <f>IF(AH40="","",VLOOKUP(AH40,'【記載例】シフト記号表（勤務時間帯）'!$C$6:$K$35,9,FALSE))</f>
        <v/>
      </c>
      <c r="AI41" s="267" t="str">
        <f>IF(AI40="","",VLOOKUP(AI40,'【記載例】シフト記号表（勤務時間帯）'!$C$6:$K$35,9,FALSE))</f>
        <v/>
      </c>
      <c r="AJ41" s="267" t="str">
        <f>IF(AJ40="","",VLOOKUP(AJ40,'【記載例】シフト記号表（勤務時間帯）'!$C$6:$K$35,9,FALSE))</f>
        <v/>
      </c>
      <c r="AK41" s="267" t="str">
        <f>IF(AK40="","",VLOOKUP(AK40,'【記載例】シフト記号表（勤務時間帯）'!$C$6:$K$35,9,FALSE))</f>
        <v/>
      </c>
      <c r="AL41" s="267" t="str">
        <f>IF(AL40="","",VLOOKUP(AL40,'【記載例】シフト記号表（勤務時間帯）'!$C$6:$K$35,9,FALSE))</f>
        <v/>
      </c>
      <c r="AM41" s="268">
        <f>IF(AM40="","",VLOOKUP(AM40,'【記載例】シフト記号表（勤務時間帯）'!$C$6:$K$35,9,FALSE))</f>
        <v>8</v>
      </c>
      <c r="AN41" s="266" t="str">
        <f>IF(AN40="","",VLOOKUP(AN40,'【記載例】シフト記号表（勤務時間帯）'!$C$6:$K$35,9,FALSE))</f>
        <v/>
      </c>
      <c r="AO41" s="267" t="str">
        <f>IF(AO40="","",VLOOKUP(AO40,'【記載例】シフト記号表（勤務時間帯）'!$C$6:$K$35,9,FALSE))</f>
        <v/>
      </c>
      <c r="AP41" s="267" t="str">
        <f>IF(AP40="","",VLOOKUP(AP40,'【記載例】シフト記号表（勤務時間帯）'!$C$6:$K$35,9,FALSE))</f>
        <v/>
      </c>
      <c r="AQ41" s="267" t="str">
        <f>IF(AQ40="","",VLOOKUP(AQ40,'【記載例】シフト記号表（勤務時間帯）'!$C$6:$K$35,9,FALSE))</f>
        <v/>
      </c>
      <c r="AR41" s="267" t="str">
        <f>IF(AR40="","",VLOOKUP(AR40,'【記載例】シフト記号表（勤務時間帯）'!$C$6:$K$35,9,FALSE))</f>
        <v/>
      </c>
      <c r="AS41" s="267" t="str">
        <f>IF(AS40="","",VLOOKUP(AS40,'【記載例】シフト記号表（勤務時間帯）'!$C$6:$K$35,9,FALSE))</f>
        <v/>
      </c>
      <c r="AT41" s="268">
        <f>IF(AT40="","",VLOOKUP(AT40,'【記載例】シフト記号表（勤務時間帯）'!$C$6:$K$35,9,FALSE))</f>
        <v>8</v>
      </c>
      <c r="AU41" s="266" t="str">
        <f>IF(AU40="","",VLOOKUP(AU40,'【記載例】シフト記号表（勤務時間帯）'!$C$6:$K$35,9,FALSE))</f>
        <v/>
      </c>
      <c r="AV41" s="267" t="str">
        <f>IF(AV40="","",VLOOKUP(AV40,'【記載例】シフト記号表（勤務時間帯）'!$C$6:$K$35,9,FALSE))</f>
        <v/>
      </c>
      <c r="AW41" s="267" t="str">
        <f>IF(AW40="","",VLOOKUP(AW40,'【記載例】シフト記号表（勤務時間帯）'!$C$6:$K$35,9,FALSE))</f>
        <v/>
      </c>
      <c r="AX41" s="748">
        <f>IF($BB$3="４週",SUM(S41:AT41),IF($BB$3="暦月",SUM(S41:AW41),""))</f>
        <v>32</v>
      </c>
      <c r="AY41" s="749"/>
      <c r="AZ41" s="750">
        <f>IF($BB$3="４週",AX41/4,IF($BB$3="暦月",【記載例】地密通所!AX41/(【記載例】地密通所!$BB$8/7),""))</f>
        <v>8</v>
      </c>
      <c r="BA41" s="751"/>
      <c r="BB41" s="739"/>
      <c r="BC41" s="740"/>
      <c r="BD41" s="740"/>
      <c r="BE41" s="740"/>
      <c r="BF41" s="741"/>
    </row>
    <row r="42" spans="2:58" ht="20.25" customHeight="1">
      <c r="B42" s="678"/>
      <c r="C42" s="787"/>
      <c r="D42" s="788"/>
      <c r="E42" s="789"/>
      <c r="F42" s="265" t="str">
        <f>C40</f>
        <v>介護職員</v>
      </c>
      <c r="G42" s="763"/>
      <c r="H42" s="693"/>
      <c r="I42" s="694"/>
      <c r="J42" s="694"/>
      <c r="K42" s="695"/>
      <c r="L42" s="768"/>
      <c r="M42" s="769"/>
      <c r="N42" s="769"/>
      <c r="O42" s="770"/>
      <c r="P42" s="752" t="s">
        <v>527</v>
      </c>
      <c r="Q42" s="753"/>
      <c r="R42" s="754"/>
      <c r="S42" s="270" t="str">
        <f>IF(S40="","",VLOOKUP(S40,'【記載例】シフト記号表（勤務時間帯）'!$C$6:$U$35,19,FALSE))</f>
        <v/>
      </c>
      <c r="T42" s="271" t="str">
        <f>IF(T40="","",VLOOKUP(T40,'【記載例】シフト記号表（勤務時間帯）'!$C$6:$U$35,19,FALSE))</f>
        <v/>
      </c>
      <c r="U42" s="271" t="str">
        <f>IF(U40="","",VLOOKUP(U40,'【記載例】シフト記号表（勤務時間帯）'!$C$6:$U$35,19,FALSE))</f>
        <v/>
      </c>
      <c r="V42" s="271" t="str">
        <f>IF(V40="","",VLOOKUP(V40,'【記載例】シフト記号表（勤務時間帯）'!$C$6:$U$35,19,FALSE))</f>
        <v/>
      </c>
      <c r="W42" s="271" t="str">
        <f>IF(W40="","",VLOOKUP(W40,'【記載例】シフト記号表（勤務時間帯）'!$C$6:$U$35,19,FALSE))</f>
        <v/>
      </c>
      <c r="X42" s="271" t="str">
        <f>IF(X40="","",VLOOKUP(X40,'【記載例】シフト記号表（勤務時間帯）'!$C$6:$U$35,19,FALSE))</f>
        <v/>
      </c>
      <c r="Y42" s="272">
        <f>IF(Y40="","",VLOOKUP(Y40,'【記載例】シフト記号表（勤務時間帯）'!$C$6:$U$35,19,FALSE))</f>
        <v>7</v>
      </c>
      <c r="Z42" s="270" t="str">
        <f>IF(Z40="","",VLOOKUP(Z40,'【記載例】シフト記号表（勤務時間帯）'!$C$6:$U$35,19,FALSE))</f>
        <v/>
      </c>
      <c r="AA42" s="271" t="str">
        <f>IF(AA40="","",VLOOKUP(AA40,'【記載例】シフト記号表（勤務時間帯）'!$C$6:$U$35,19,FALSE))</f>
        <v/>
      </c>
      <c r="AB42" s="271" t="str">
        <f>IF(AB40="","",VLOOKUP(AB40,'【記載例】シフト記号表（勤務時間帯）'!$C$6:$U$35,19,FALSE))</f>
        <v/>
      </c>
      <c r="AC42" s="271" t="str">
        <f>IF(AC40="","",VLOOKUP(AC40,'【記載例】シフト記号表（勤務時間帯）'!$C$6:$U$35,19,FALSE))</f>
        <v/>
      </c>
      <c r="AD42" s="271" t="str">
        <f>IF(AD40="","",VLOOKUP(AD40,'【記載例】シフト記号表（勤務時間帯）'!$C$6:$U$35,19,FALSE))</f>
        <v/>
      </c>
      <c r="AE42" s="271" t="str">
        <f>IF(AE40="","",VLOOKUP(AE40,'【記載例】シフト記号表（勤務時間帯）'!$C$6:$U$35,19,FALSE))</f>
        <v/>
      </c>
      <c r="AF42" s="272">
        <f>IF(AF40="","",VLOOKUP(AF40,'【記載例】シフト記号表（勤務時間帯）'!$C$6:$U$35,19,FALSE))</f>
        <v>7</v>
      </c>
      <c r="AG42" s="270" t="str">
        <f>IF(AG40="","",VLOOKUP(AG40,'【記載例】シフト記号表（勤務時間帯）'!$C$6:$U$35,19,FALSE))</f>
        <v/>
      </c>
      <c r="AH42" s="271" t="str">
        <f>IF(AH40="","",VLOOKUP(AH40,'【記載例】シフト記号表（勤務時間帯）'!$C$6:$U$35,19,FALSE))</f>
        <v/>
      </c>
      <c r="AI42" s="271" t="str">
        <f>IF(AI40="","",VLOOKUP(AI40,'【記載例】シフト記号表（勤務時間帯）'!$C$6:$U$35,19,FALSE))</f>
        <v/>
      </c>
      <c r="AJ42" s="271" t="str">
        <f>IF(AJ40="","",VLOOKUP(AJ40,'【記載例】シフト記号表（勤務時間帯）'!$C$6:$U$35,19,FALSE))</f>
        <v/>
      </c>
      <c r="AK42" s="271" t="str">
        <f>IF(AK40="","",VLOOKUP(AK40,'【記載例】シフト記号表（勤務時間帯）'!$C$6:$U$35,19,FALSE))</f>
        <v/>
      </c>
      <c r="AL42" s="271" t="str">
        <f>IF(AL40="","",VLOOKUP(AL40,'【記載例】シフト記号表（勤務時間帯）'!$C$6:$U$35,19,FALSE))</f>
        <v/>
      </c>
      <c r="AM42" s="272">
        <f>IF(AM40="","",VLOOKUP(AM40,'【記載例】シフト記号表（勤務時間帯）'!$C$6:$U$35,19,FALSE))</f>
        <v>7</v>
      </c>
      <c r="AN42" s="270" t="str">
        <f>IF(AN40="","",VLOOKUP(AN40,'【記載例】シフト記号表（勤務時間帯）'!$C$6:$U$35,19,FALSE))</f>
        <v/>
      </c>
      <c r="AO42" s="271" t="str">
        <f>IF(AO40="","",VLOOKUP(AO40,'【記載例】シフト記号表（勤務時間帯）'!$C$6:$U$35,19,FALSE))</f>
        <v/>
      </c>
      <c r="AP42" s="271" t="str">
        <f>IF(AP40="","",VLOOKUP(AP40,'【記載例】シフト記号表（勤務時間帯）'!$C$6:$U$35,19,FALSE))</f>
        <v/>
      </c>
      <c r="AQ42" s="271" t="str">
        <f>IF(AQ40="","",VLOOKUP(AQ40,'【記載例】シフト記号表（勤務時間帯）'!$C$6:$U$35,19,FALSE))</f>
        <v/>
      </c>
      <c r="AR42" s="271" t="str">
        <f>IF(AR40="","",VLOOKUP(AR40,'【記載例】シフト記号表（勤務時間帯）'!$C$6:$U$35,19,FALSE))</f>
        <v/>
      </c>
      <c r="AS42" s="271" t="str">
        <f>IF(AS40="","",VLOOKUP(AS40,'【記載例】シフト記号表（勤務時間帯）'!$C$6:$U$35,19,FALSE))</f>
        <v/>
      </c>
      <c r="AT42" s="272">
        <f>IF(AT40="","",VLOOKUP(AT40,'【記載例】シフト記号表（勤務時間帯）'!$C$6:$U$35,19,FALSE))</f>
        <v>7</v>
      </c>
      <c r="AU42" s="270" t="str">
        <f>IF(AU40="","",VLOOKUP(AU40,'【記載例】シフト記号表（勤務時間帯）'!$C$6:$U$35,19,FALSE))</f>
        <v/>
      </c>
      <c r="AV42" s="271" t="str">
        <f>IF(AV40="","",VLOOKUP(AV40,'【記載例】シフト記号表（勤務時間帯）'!$C$6:$U$35,19,FALSE))</f>
        <v/>
      </c>
      <c r="AW42" s="271" t="str">
        <f>IF(AW40="","",VLOOKUP(AW40,'【記載例】シフト記号表（勤務時間帯）'!$C$6:$U$35,19,FALSE))</f>
        <v/>
      </c>
      <c r="AX42" s="755">
        <f>IF($BB$3="４週",SUM(S42:AT42),IF($BB$3="暦月",SUM(S42:AW42),""))</f>
        <v>28</v>
      </c>
      <c r="AY42" s="756"/>
      <c r="AZ42" s="757">
        <f>IF($BB$3="４週",AX42/4,IF($BB$3="暦月",【記載例】地密通所!AX42/(【記載例】地密通所!$BB$8/7),""))</f>
        <v>7</v>
      </c>
      <c r="BA42" s="758"/>
      <c r="BB42" s="742"/>
      <c r="BC42" s="743"/>
      <c r="BD42" s="743"/>
      <c r="BE42" s="743"/>
      <c r="BF42" s="744"/>
    </row>
    <row r="43" spans="2:58" ht="20.25" customHeight="1">
      <c r="B43" s="678">
        <f>B40+1</f>
        <v>8</v>
      </c>
      <c r="C43" s="781" t="s">
        <v>537</v>
      </c>
      <c r="D43" s="782"/>
      <c r="E43" s="783"/>
      <c r="F43" s="273"/>
      <c r="G43" s="762" t="s">
        <v>511</v>
      </c>
      <c r="H43" s="764" t="s">
        <v>562</v>
      </c>
      <c r="I43" s="694"/>
      <c r="J43" s="694"/>
      <c r="K43" s="695"/>
      <c r="L43" s="765" t="s">
        <v>563</v>
      </c>
      <c r="M43" s="766"/>
      <c r="N43" s="766"/>
      <c r="O43" s="767"/>
      <c r="P43" s="771" t="s">
        <v>559</v>
      </c>
      <c r="Q43" s="772"/>
      <c r="R43" s="773"/>
      <c r="S43" s="262" t="s">
        <v>525</v>
      </c>
      <c r="T43" s="263"/>
      <c r="U43" s="263" t="s">
        <v>531</v>
      </c>
      <c r="V43" s="263" t="s">
        <v>525</v>
      </c>
      <c r="W43" s="263" t="s">
        <v>525</v>
      </c>
      <c r="X43" s="263"/>
      <c r="Y43" s="264" t="s">
        <v>525</v>
      </c>
      <c r="Z43" s="262" t="s">
        <v>525</v>
      </c>
      <c r="AA43" s="263"/>
      <c r="AB43" s="263" t="s">
        <v>536</v>
      </c>
      <c r="AC43" s="263" t="s">
        <v>525</v>
      </c>
      <c r="AD43" s="263" t="s">
        <v>525</v>
      </c>
      <c r="AE43" s="263"/>
      <c r="AF43" s="264" t="s">
        <v>525</v>
      </c>
      <c r="AG43" s="262" t="s">
        <v>525</v>
      </c>
      <c r="AH43" s="263"/>
      <c r="AI43" s="263" t="s">
        <v>531</v>
      </c>
      <c r="AJ43" s="263" t="s">
        <v>525</v>
      </c>
      <c r="AK43" s="263" t="s">
        <v>525</v>
      </c>
      <c r="AL43" s="263"/>
      <c r="AM43" s="264" t="s">
        <v>525</v>
      </c>
      <c r="AN43" s="262" t="s">
        <v>525</v>
      </c>
      <c r="AO43" s="263"/>
      <c r="AP43" s="263" t="s">
        <v>525</v>
      </c>
      <c r="AQ43" s="263" t="s">
        <v>525</v>
      </c>
      <c r="AR43" s="263" t="s">
        <v>525</v>
      </c>
      <c r="AS43" s="263"/>
      <c r="AT43" s="264" t="s">
        <v>525</v>
      </c>
      <c r="AU43" s="262"/>
      <c r="AV43" s="263"/>
      <c r="AW43" s="263"/>
      <c r="AX43" s="774"/>
      <c r="AY43" s="775"/>
      <c r="AZ43" s="776"/>
      <c r="BA43" s="777"/>
      <c r="BB43" s="778"/>
      <c r="BC43" s="779"/>
      <c r="BD43" s="779"/>
      <c r="BE43" s="779"/>
      <c r="BF43" s="780"/>
    </row>
    <row r="44" spans="2:58" ht="20.25" customHeight="1">
      <c r="B44" s="678"/>
      <c r="C44" s="784"/>
      <c r="D44" s="785"/>
      <c r="E44" s="786"/>
      <c r="F44" s="265"/>
      <c r="G44" s="689"/>
      <c r="H44" s="693"/>
      <c r="I44" s="694"/>
      <c r="J44" s="694"/>
      <c r="K44" s="695"/>
      <c r="L44" s="699"/>
      <c r="M44" s="700"/>
      <c r="N44" s="700"/>
      <c r="O44" s="701"/>
      <c r="P44" s="745" t="s">
        <v>526</v>
      </c>
      <c r="Q44" s="746"/>
      <c r="R44" s="747"/>
      <c r="S44" s="266">
        <f>IF(S43="","",VLOOKUP(S43,'【記載例】シフト記号表（勤務時間帯）'!$C$6:$K$35,9,FALSE))</f>
        <v>8</v>
      </c>
      <c r="T44" s="267" t="str">
        <f>IF(T43="","",VLOOKUP(T43,'【記載例】シフト記号表（勤務時間帯）'!$C$6:$K$35,9,FALSE))</f>
        <v/>
      </c>
      <c r="U44" s="267">
        <f>IF(U43="","",VLOOKUP(U43,'【記載例】シフト記号表（勤務時間帯）'!$C$6:$K$35,9,FALSE))</f>
        <v>8</v>
      </c>
      <c r="V44" s="267">
        <f>IF(V43="","",VLOOKUP(V43,'【記載例】シフト記号表（勤務時間帯）'!$C$6:$K$35,9,FALSE))</f>
        <v>8</v>
      </c>
      <c r="W44" s="267">
        <f>IF(W43="","",VLOOKUP(W43,'【記載例】シフト記号表（勤務時間帯）'!$C$6:$K$35,9,FALSE))</f>
        <v>8</v>
      </c>
      <c r="X44" s="267" t="str">
        <f>IF(X43="","",VLOOKUP(X43,'【記載例】シフト記号表（勤務時間帯）'!$C$6:$K$35,9,FALSE))</f>
        <v/>
      </c>
      <c r="Y44" s="268">
        <f>IF(Y43="","",VLOOKUP(Y43,'【記載例】シフト記号表（勤務時間帯）'!$C$6:$K$35,9,FALSE))</f>
        <v>8</v>
      </c>
      <c r="Z44" s="266">
        <f>IF(Z43="","",VLOOKUP(Z43,'【記載例】シフト記号表（勤務時間帯）'!$C$6:$K$35,9,FALSE))</f>
        <v>8</v>
      </c>
      <c r="AA44" s="267" t="str">
        <f>IF(AA43="","",VLOOKUP(AA43,'【記載例】シフト記号表（勤務時間帯）'!$C$6:$K$35,9,FALSE))</f>
        <v/>
      </c>
      <c r="AB44" s="267">
        <f>IF(AB43="","",VLOOKUP(AB43,'【記載例】シフト記号表（勤務時間帯）'!$C$6:$K$35,9,FALSE))</f>
        <v>8</v>
      </c>
      <c r="AC44" s="267">
        <f>IF(AC43="","",VLOOKUP(AC43,'【記載例】シフト記号表（勤務時間帯）'!$C$6:$K$35,9,FALSE))</f>
        <v>8</v>
      </c>
      <c r="AD44" s="267">
        <f>IF(AD43="","",VLOOKUP(AD43,'【記載例】シフト記号表（勤務時間帯）'!$C$6:$K$35,9,FALSE))</f>
        <v>8</v>
      </c>
      <c r="AE44" s="267" t="str">
        <f>IF(AE43="","",VLOOKUP(AE43,'【記載例】シフト記号表（勤務時間帯）'!$C$6:$K$35,9,FALSE))</f>
        <v/>
      </c>
      <c r="AF44" s="268">
        <f>IF(AF43="","",VLOOKUP(AF43,'【記載例】シフト記号表（勤務時間帯）'!$C$6:$K$35,9,FALSE))</f>
        <v>8</v>
      </c>
      <c r="AG44" s="266">
        <f>IF(AG43="","",VLOOKUP(AG43,'【記載例】シフト記号表（勤務時間帯）'!$C$6:$K$35,9,FALSE))</f>
        <v>8</v>
      </c>
      <c r="AH44" s="267" t="str">
        <f>IF(AH43="","",VLOOKUP(AH43,'【記載例】シフト記号表（勤務時間帯）'!$C$6:$K$35,9,FALSE))</f>
        <v/>
      </c>
      <c r="AI44" s="267">
        <f>IF(AI43="","",VLOOKUP(AI43,'【記載例】シフト記号表（勤務時間帯）'!$C$6:$K$35,9,FALSE))</f>
        <v>8</v>
      </c>
      <c r="AJ44" s="267">
        <f>IF(AJ43="","",VLOOKUP(AJ43,'【記載例】シフト記号表（勤務時間帯）'!$C$6:$K$35,9,FALSE))</f>
        <v>8</v>
      </c>
      <c r="AK44" s="267">
        <f>IF(AK43="","",VLOOKUP(AK43,'【記載例】シフト記号表（勤務時間帯）'!$C$6:$K$35,9,FALSE))</f>
        <v>8</v>
      </c>
      <c r="AL44" s="267" t="str">
        <f>IF(AL43="","",VLOOKUP(AL43,'【記載例】シフト記号表（勤務時間帯）'!$C$6:$K$35,9,FALSE))</f>
        <v/>
      </c>
      <c r="AM44" s="268">
        <f>IF(AM43="","",VLOOKUP(AM43,'【記載例】シフト記号表（勤務時間帯）'!$C$6:$K$35,9,FALSE))</f>
        <v>8</v>
      </c>
      <c r="AN44" s="266">
        <f>IF(AN43="","",VLOOKUP(AN43,'【記載例】シフト記号表（勤務時間帯）'!$C$6:$K$35,9,FALSE))</f>
        <v>8</v>
      </c>
      <c r="AO44" s="267" t="str">
        <f>IF(AO43="","",VLOOKUP(AO43,'【記載例】シフト記号表（勤務時間帯）'!$C$6:$K$35,9,FALSE))</f>
        <v/>
      </c>
      <c r="AP44" s="267">
        <f>IF(AP43="","",VLOOKUP(AP43,'【記載例】シフト記号表（勤務時間帯）'!$C$6:$K$35,9,FALSE))</f>
        <v>8</v>
      </c>
      <c r="AQ44" s="267">
        <f>IF(AQ43="","",VLOOKUP(AQ43,'【記載例】シフト記号表（勤務時間帯）'!$C$6:$K$35,9,FALSE))</f>
        <v>8</v>
      </c>
      <c r="AR44" s="267">
        <f>IF(AR43="","",VLOOKUP(AR43,'【記載例】シフト記号表（勤務時間帯）'!$C$6:$K$35,9,FALSE))</f>
        <v>8</v>
      </c>
      <c r="AS44" s="267" t="str">
        <f>IF(AS43="","",VLOOKUP(AS43,'【記載例】シフト記号表（勤務時間帯）'!$C$6:$K$35,9,FALSE))</f>
        <v/>
      </c>
      <c r="AT44" s="268">
        <f>IF(AT43="","",VLOOKUP(AT43,'【記載例】シフト記号表（勤務時間帯）'!$C$6:$K$35,9,FALSE))</f>
        <v>8</v>
      </c>
      <c r="AU44" s="266" t="str">
        <f>IF(AU43="","",VLOOKUP(AU43,'【記載例】シフト記号表（勤務時間帯）'!$C$6:$K$35,9,FALSE))</f>
        <v/>
      </c>
      <c r="AV44" s="267" t="str">
        <f>IF(AV43="","",VLOOKUP(AV43,'【記載例】シフト記号表（勤務時間帯）'!$C$6:$K$35,9,FALSE))</f>
        <v/>
      </c>
      <c r="AW44" s="267" t="str">
        <f>IF(AW43="","",VLOOKUP(AW43,'【記載例】シフト記号表（勤務時間帯）'!$C$6:$K$35,9,FALSE))</f>
        <v/>
      </c>
      <c r="AX44" s="748">
        <f>IF($BB$3="４週",SUM(S44:AT44),IF($BB$3="暦月",SUM(S44:AW44),""))</f>
        <v>160</v>
      </c>
      <c r="AY44" s="749"/>
      <c r="AZ44" s="750">
        <f>IF($BB$3="４週",AX44/4,IF($BB$3="暦月",【記載例】地密通所!AX44/(【記載例】地密通所!$BB$8/7),""))</f>
        <v>40</v>
      </c>
      <c r="BA44" s="751"/>
      <c r="BB44" s="739"/>
      <c r="BC44" s="740"/>
      <c r="BD44" s="740"/>
      <c r="BE44" s="740"/>
      <c r="BF44" s="741"/>
    </row>
    <row r="45" spans="2:58" ht="20.25" customHeight="1">
      <c r="B45" s="678"/>
      <c r="C45" s="787"/>
      <c r="D45" s="788"/>
      <c r="E45" s="789"/>
      <c r="F45" s="265" t="str">
        <f>C43</f>
        <v>介護職員</v>
      </c>
      <c r="G45" s="763"/>
      <c r="H45" s="693"/>
      <c r="I45" s="694"/>
      <c r="J45" s="694"/>
      <c r="K45" s="695"/>
      <c r="L45" s="768"/>
      <c r="M45" s="769"/>
      <c r="N45" s="769"/>
      <c r="O45" s="770"/>
      <c r="P45" s="752" t="s">
        <v>527</v>
      </c>
      <c r="Q45" s="753"/>
      <c r="R45" s="754"/>
      <c r="S45" s="270">
        <f>IF(S43="","",VLOOKUP(S43,'【記載例】シフト記号表（勤務時間帯）'!$C$6:$U$35,19,FALSE))</f>
        <v>7</v>
      </c>
      <c r="T45" s="271" t="str">
        <f>IF(T43="","",VLOOKUP(T43,'【記載例】シフト記号表（勤務時間帯）'!$C$6:$U$35,19,FALSE))</f>
        <v/>
      </c>
      <c r="U45" s="271">
        <f>IF(U43="","",VLOOKUP(U43,'【記載例】シフト記号表（勤務時間帯）'!$C$6:$U$35,19,FALSE))</f>
        <v>7</v>
      </c>
      <c r="V45" s="271">
        <f>IF(V43="","",VLOOKUP(V43,'【記載例】シフト記号表（勤務時間帯）'!$C$6:$U$35,19,FALSE))</f>
        <v>7</v>
      </c>
      <c r="W45" s="271">
        <f>IF(W43="","",VLOOKUP(W43,'【記載例】シフト記号表（勤務時間帯）'!$C$6:$U$35,19,FALSE))</f>
        <v>7</v>
      </c>
      <c r="X45" s="271" t="str">
        <f>IF(X43="","",VLOOKUP(X43,'【記載例】シフト記号表（勤務時間帯）'!$C$6:$U$35,19,FALSE))</f>
        <v/>
      </c>
      <c r="Y45" s="272">
        <f>IF(Y43="","",VLOOKUP(Y43,'【記載例】シフト記号表（勤務時間帯）'!$C$6:$U$35,19,FALSE))</f>
        <v>7</v>
      </c>
      <c r="Z45" s="270">
        <f>IF(Z43="","",VLOOKUP(Z43,'【記載例】シフト記号表（勤務時間帯）'!$C$6:$U$35,19,FALSE))</f>
        <v>7</v>
      </c>
      <c r="AA45" s="271" t="str">
        <f>IF(AA43="","",VLOOKUP(AA43,'【記載例】シフト記号表（勤務時間帯）'!$C$6:$U$35,19,FALSE))</f>
        <v/>
      </c>
      <c r="AB45" s="271">
        <f>IF(AB43="","",VLOOKUP(AB43,'【記載例】シフト記号表（勤務時間帯）'!$C$6:$U$35,19,FALSE))</f>
        <v>7</v>
      </c>
      <c r="AC45" s="271">
        <f>IF(AC43="","",VLOOKUP(AC43,'【記載例】シフト記号表（勤務時間帯）'!$C$6:$U$35,19,FALSE))</f>
        <v>7</v>
      </c>
      <c r="AD45" s="271">
        <f>IF(AD43="","",VLOOKUP(AD43,'【記載例】シフト記号表（勤務時間帯）'!$C$6:$U$35,19,FALSE))</f>
        <v>7</v>
      </c>
      <c r="AE45" s="271" t="str">
        <f>IF(AE43="","",VLOOKUP(AE43,'【記載例】シフト記号表（勤務時間帯）'!$C$6:$U$35,19,FALSE))</f>
        <v/>
      </c>
      <c r="AF45" s="272">
        <f>IF(AF43="","",VLOOKUP(AF43,'【記載例】シフト記号表（勤務時間帯）'!$C$6:$U$35,19,FALSE))</f>
        <v>7</v>
      </c>
      <c r="AG45" s="270">
        <f>IF(AG43="","",VLOOKUP(AG43,'【記載例】シフト記号表（勤務時間帯）'!$C$6:$U$35,19,FALSE))</f>
        <v>7</v>
      </c>
      <c r="AH45" s="271" t="str">
        <f>IF(AH43="","",VLOOKUP(AH43,'【記載例】シフト記号表（勤務時間帯）'!$C$6:$U$35,19,FALSE))</f>
        <v/>
      </c>
      <c r="AI45" s="271">
        <f>IF(AI43="","",VLOOKUP(AI43,'【記載例】シフト記号表（勤務時間帯）'!$C$6:$U$35,19,FALSE))</f>
        <v>7</v>
      </c>
      <c r="AJ45" s="271">
        <f>IF(AJ43="","",VLOOKUP(AJ43,'【記載例】シフト記号表（勤務時間帯）'!$C$6:$U$35,19,FALSE))</f>
        <v>7</v>
      </c>
      <c r="AK45" s="271">
        <f>IF(AK43="","",VLOOKUP(AK43,'【記載例】シフト記号表（勤務時間帯）'!$C$6:$U$35,19,FALSE))</f>
        <v>7</v>
      </c>
      <c r="AL45" s="271" t="str">
        <f>IF(AL43="","",VLOOKUP(AL43,'【記載例】シフト記号表（勤務時間帯）'!$C$6:$U$35,19,FALSE))</f>
        <v/>
      </c>
      <c r="AM45" s="272">
        <f>IF(AM43="","",VLOOKUP(AM43,'【記載例】シフト記号表（勤務時間帯）'!$C$6:$U$35,19,FALSE))</f>
        <v>7</v>
      </c>
      <c r="AN45" s="270">
        <f>IF(AN43="","",VLOOKUP(AN43,'【記載例】シフト記号表（勤務時間帯）'!$C$6:$U$35,19,FALSE))</f>
        <v>7</v>
      </c>
      <c r="AO45" s="271" t="str">
        <f>IF(AO43="","",VLOOKUP(AO43,'【記載例】シフト記号表（勤務時間帯）'!$C$6:$U$35,19,FALSE))</f>
        <v/>
      </c>
      <c r="AP45" s="271">
        <f>IF(AP43="","",VLOOKUP(AP43,'【記載例】シフト記号表（勤務時間帯）'!$C$6:$U$35,19,FALSE))</f>
        <v>7</v>
      </c>
      <c r="AQ45" s="271">
        <f>IF(AQ43="","",VLOOKUP(AQ43,'【記載例】シフト記号表（勤務時間帯）'!$C$6:$U$35,19,FALSE))</f>
        <v>7</v>
      </c>
      <c r="AR45" s="271">
        <f>IF(AR43="","",VLOOKUP(AR43,'【記載例】シフト記号表（勤務時間帯）'!$C$6:$U$35,19,FALSE))</f>
        <v>7</v>
      </c>
      <c r="AS45" s="271" t="str">
        <f>IF(AS43="","",VLOOKUP(AS43,'【記載例】シフト記号表（勤務時間帯）'!$C$6:$U$35,19,FALSE))</f>
        <v/>
      </c>
      <c r="AT45" s="272">
        <f>IF(AT43="","",VLOOKUP(AT43,'【記載例】シフト記号表（勤務時間帯）'!$C$6:$U$35,19,FALSE))</f>
        <v>7</v>
      </c>
      <c r="AU45" s="270" t="str">
        <f>IF(AU43="","",VLOOKUP(AU43,'【記載例】シフト記号表（勤務時間帯）'!$C$6:$U$35,19,FALSE))</f>
        <v/>
      </c>
      <c r="AV45" s="271" t="str">
        <f>IF(AV43="","",VLOOKUP(AV43,'【記載例】シフト記号表（勤務時間帯）'!$C$6:$U$35,19,FALSE))</f>
        <v/>
      </c>
      <c r="AW45" s="271" t="str">
        <f>IF(AW43="","",VLOOKUP(AW43,'【記載例】シフト記号表（勤務時間帯）'!$C$6:$U$35,19,FALSE))</f>
        <v/>
      </c>
      <c r="AX45" s="755">
        <f>IF($BB$3="４週",SUM(S45:AT45),IF($BB$3="暦月",SUM(S45:AW45),""))</f>
        <v>140</v>
      </c>
      <c r="AY45" s="756"/>
      <c r="AZ45" s="757">
        <f>IF($BB$3="４週",AX45/4,IF($BB$3="暦月",【記載例】地密通所!AX45/(【記載例】地密通所!$BB$8/7),""))</f>
        <v>35</v>
      </c>
      <c r="BA45" s="758"/>
      <c r="BB45" s="742"/>
      <c r="BC45" s="743"/>
      <c r="BD45" s="743"/>
      <c r="BE45" s="743"/>
      <c r="BF45" s="744"/>
    </row>
    <row r="46" spans="2:58" ht="20.25" customHeight="1">
      <c r="B46" s="678">
        <f>B43+1</f>
        <v>9</v>
      </c>
      <c r="C46" s="781" t="s">
        <v>537</v>
      </c>
      <c r="D46" s="782"/>
      <c r="E46" s="783"/>
      <c r="F46" s="273"/>
      <c r="G46" s="762" t="s">
        <v>511</v>
      </c>
      <c r="H46" s="764" t="s">
        <v>512</v>
      </c>
      <c r="I46" s="694"/>
      <c r="J46" s="694"/>
      <c r="K46" s="695"/>
      <c r="L46" s="765" t="s">
        <v>564</v>
      </c>
      <c r="M46" s="766"/>
      <c r="N46" s="766"/>
      <c r="O46" s="767"/>
      <c r="P46" s="771" t="s">
        <v>559</v>
      </c>
      <c r="Q46" s="772"/>
      <c r="R46" s="773"/>
      <c r="S46" s="262" t="s">
        <v>565</v>
      </c>
      <c r="T46" s="263" t="s">
        <v>536</v>
      </c>
      <c r="U46" s="263"/>
      <c r="V46" s="263" t="s">
        <v>536</v>
      </c>
      <c r="W46" s="263" t="s">
        <v>565</v>
      </c>
      <c r="X46" s="263" t="s">
        <v>525</v>
      </c>
      <c r="Y46" s="264"/>
      <c r="Z46" s="262" t="s">
        <v>525</v>
      </c>
      <c r="AA46" s="263" t="s">
        <v>525</v>
      </c>
      <c r="AB46" s="263"/>
      <c r="AC46" s="263" t="s">
        <v>525</v>
      </c>
      <c r="AD46" s="263" t="s">
        <v>525</v>
      </c>
      <c r="AE46" s="263" t="s">
        <v>525</v>
      </c>
      <c r="AF46" s="264"/>
      <c r="AG46" s="262" t="s">
        <v>565</v>
      </c>
      <c r="AH46" s="263" t="s">
        <v>525</v>
      </c>
      <c r="AI46" s="263"/>
      <c r="AJ46" s="263" t="s">
        <v>525</v>
      </c>
      <c r="AK46" s="263" t="s">
        <v>525</v>
      </c>
      <c r="AL46" s="263" t="s">
        <v>525</v>
      </c>
      <c r="AM46" s="264"/>
      <c r="AN46" s="262" t="s">
        <v>525</v>
      </c>
      <c r="AO46" s="263" t="s">
        <v>525</v>
      </c>
      <c r="AP46" s="263"/>
      <c r="AQ46" s="263" t="s">
        <v>525</v>
      </c>
      <c r="AR46" s="263" t="s">
        <v>525</v>
      </c>
      <c r="AS46" s="263" t="s">
        <v>525</v>
      </c>
      <c r="AT46" s="264"/>
      <c r="AU46" s="262"/>
      <c r="AV46" s="263"/>
      <c r="AW46" s="263"/>
      <c r="AX46" s="774"/>
      <c r="AY46" s="775"/>
      <c r="AZ46" s="776"/>
      <c r="BA46" s="777"/>
      <c r="BB46" s="778"/>
      <c r="BC46" s="779"/>
      <c r="BD46" s="779"/>
      <c r="BE46" s="779"/>
      <c r="BF46" s="780"/>
    </row>
    <row r="47" spans="2:58" ht="20.25" customHeight="1">
      <c r="B47" s="678"/>
      <c r="C47" s="784"/>
      <c r="D47" s="785"/>
      <c r="E47" s="786"/>
      <c r="F47" s="265"/>
      <c r="G47" s="689"/>
      <c r="H47" s="693"/>
      <c r="I47" s="694"/>
      <c r="J47" s="694"/>
      <c r="K47" s="695"/>
      <c r="L47" s="699"/>
      <c r="M47" s="700"/>
      <c r="N47" s="700"/>
      <c r="O47" s="701"/>
      <c r="P47" s="745" t="s">
        <v>526</v>
      </c>
      <c r="Q47" s="746"/>
      <c r="R47" s="747"/>
      <c r="S47" s="266">
        <f>IF(S46="","",VLOOKUP(S46,'【記載例】シフト記号表（勤務時間帯）'!$C$6:$K$35,9,FALSE))</f>
        <v>8</v>
      </c>
      <c r="T47" s="267">
        <f>IF(T46="","",VLOOKUP(T46,'【記載例】シフト記号表（勤務時間帯）'!$C$6:$K$35,9,FALSE))</f>
        <v>8</v>
      </c>
      <c r="U47" s="267" t="str">
        <f>IF(U46="","",VLOOKUP(U46,'【記載例】シフト記号表（勤務時間帯）'!$C$6:$K$35,9,FALSE))</f>
        <v/>
      </c>
      <c r="V47" s="267">
        <f>IF(V46="","",VLOOKUP(V46,'【記載例】シフト記号表（勤務時間帯）'!$C$6:$K$35,9,FALSE))</f>
        <v>8</v>
      </c>
      <c r="W47" s="267">
        <f>IF(W46="","",VLOOKUP(W46,'【記載例】シフト記号表（勤務時間帯）'!$C$6:$K$35,9,FALSE))</f>
        <v>8</v>
      </c>
      <c r="X47" s="267">
        <f>IF(X46="","",VLOOKUP(X46,'【記載例】シフト記号表（勤務時間帯）'!$C$6:$K$35,9,FALSE))</f>
        <v>8</v>
      </c>
      <c r="Y47" s="268" t="str">
        <f>IF(Y46="","",VLOOKUP(Y46,'【記載例】シフト記号表（勤務時間帯）'!$C$6:$K$35,9,FALSE))</f>
        <v/>
      </c>
      <c r="Z47" s="266">
        <f>IF(Z46="","",VLOOKUP(Z46,'【記載例】シフト記号表（勤務時間帯）'!$C$6:$K$35,9,FALSE))</f>
        <v>8</v>
      </c>
      <c r="AA47" s="267">
        <f>IF(AA46="","",VLOOKUP(AA46,'【記載例】シフト記号表（勤務時間帯）'!$C$6:$K$35,9,FALSE))</f>
        <v>8</v>
      </c>
      <c r="AB47" s="267" t="str">
        <f>IF(AB46="","",VLOOKUP(AB46,'【記載例】シフト記号表（勤務時間帯）'!$C$6:$K$35,9,FALSE))</f>
        <v/>
      </c>
      <c r="AC47" s="267">
        <f>IF(AC46="","",VLOOKUP(AC46,'【記載例】シフト記号表（勤務時間帯）'!$C$6:$K$35,9,FALSE))</f>
        <v>8</v>
      </c>
      <c r="AD47" s="267">
        <f>IF(AD46="","",VLOOKUP(AD46,'【記載例】シフト記号表（勤務時間帯）'!$C$6:$K$35,9,FALSE))</f>
        <v>8</v>
      </c>
      <c r="AE47" s="267">
        <f>IF(AE46="","",VLOOKUP(AE46,'【記載例】シフト記号表（勤務時間帯）'!$C$6:$K$35,9,FALSE))</f>
        <v>8</v>
      </c>
      <c r="AF47" s="268" t="str">
        <f>IF(AF46="","",VLOOKUP(AF46,'【記載例】シフト記号表（勤務時間帯）'!$C$6:$K$35,9,FALSE))</f>
        <v/>
      </c>
      <c r="AG47" s="266">
        <f>IF(AG46="","",VLOOKUP(AG46,'【記載例】シフト記号表（勤務時間帯）'!$C$6:$K$35,9,FALSE))</f>
        <v>8</v>
      </c>
      <c r="AH47" s="267">
        <f>IF(AH46="","",VLOOKUP(AH46,'【記載例】シフト記号表（勤務時間帯）'!$C$6:$K$35,9,FALSE))</f>
        <v>8</v>
      </c>
      <c r="AI47" s="267" t="str">
        <f>IF(AI46="","",VLOOKUP(AI46,'【記載例】シフト記号表（勤務時間帯）'!$C$6:$K$35,9,FALSE))</f>
        <v/>
      </c>
      <c r="AJ47" s="267">
        <f>IF(AJ46="","",VLOOKUP(AJ46,'【記載例】シフト記号表（勤務時間帯）'!$C$6:$K$35,9,FALSE))</f>
        <v>8</v>
      </c>
      <c r="AK47" s="267">
        <f>IF(AK46="","",VLOOKUP(AK46,'【記載例】シフト記号表（勤務時間帯）'!$C$6:$K$35,9,FALSE))</f>
        <v>8</v>
      </c>
      <c r="AL47" s="267">
        <f>IF(AL46="","",VLOOKUP(AL46,'【記載例】シフト記号表（勤務時間帯）'!$C$6:$K$35,9,FALSE))</f>
        <v>8</v>
      </c>
      <c r="AM47" s="268" t="str">
        <f>IF(AM46="","",VLOOKUP(AM46,'【記載例】シフト記号表（勤務時間帯）'!$C$6:$K$35,9,FALSE))</f>
        <v/>
      </c>
      <c r="AN47" s="266">
        <f>IF(AN46="","",VLOOKUP(AN46,'【記載例】シフト記号表（勤務時間帯）'!$C$6:$K$35,9,FALSE))</f>
        <v>8</v>
      </c>
      <c r="AO47" s="267">
        <f>IF(AO46="","",VLOOKUP(AO46,'【記載例】シフト記号表（勤務時間帯）'!$C$6:$K$35,9,FALSE))</f>
        <v>8</v>
      </c>
      <c r="AP47" s="267" t="str">
        <f>IF(AP46="","",VLOOKUP(AP46,'【記載例】シフト記号表（勤務時間帯）'!$C$6:$K$35,9,FALSE))</f>
        <v/>
      </c>
      <c r="AQ47" s="267">
        <f>IF(AQ46="","",VLOOKUP(AQ46,'【記載例】シフト記号表（勤務時間帯）'!$C$6:$K$35,9,FALSE))</f>
        <v>8</v>
      </c>
      <c r="AR47" s="267">
        <f>IF(AR46="","",VLOOKUP(AR46,'【記載例】シフト記号表（勤務時間帯）'!$C$6:$K$35,9,FALSE))</f>
        <v>8</v>
      </c>
      <c r="AS47" s="267">
        <f>IF(AS46="","",VLOOKUP(AS46,'【記載例】シフト記号表（勤務時間帯）'!$C$6:$K$35,9,FALSE))</f>
        <v>8</v>
      </c>
      <c r="AT47" s="268" t="str">
        <f>IF(AT46="","",VLOOKUP(AT46,'【記載例】シフト記号表（勤務時間帯）'!$C$6:$K$35,9,FALSE))</f>
        <v/>
      </c>
      <c r="AU47" s="266" t="str">
        <f>IF(AU46="","",VLOOKUP(AU46,'【記載例】シフト記号表（勤務時間帯）'!$C$6:$K$35,9,FALSE))</f>
        <v/>
      </c>
      <c r="AV47" s="267" t="str">
        <f>IF(AV46="","",VLOOKUP(AV46,'【記載例】シフト記号表（勤務時間帯）'!$C$6:$K$35,9,FALSE))</f>
        <v/>
      </c>
      <c r="AW47" s="267" t="str">
        <f>IF(AW46="","",VLOOKUP(AW46,'【記載例】シフト記号表（勤務時間帯）'!$C$6:$K$35,9,FALSE))</f>
        <v/>
      </c>
      <c r="AX47" s="748">
        <f>IF($BB$3="４週",SUM(S47:AT47),IF($BB$3="暦月",SUM(S47:AW47),""))</f>
        <v>160</v>
      </c>
      <c r="AY47" s="749"/>
      <c r="AZ47" s="750">
        <f>IF($BB$3="４週",AX47/4,IF($BB$3="暦月",【記載例】地密通所!AX47/(【記載例】地密通所!$BB$8/7),""))</f>
        <v>40</v>
      </c>
      <c r="BA47" s="751"/>
      <c r="BB47" s="739"/>
      <c r="BC47" s="740"/>
      <c r="BD47" s="740"/>
      <c r="BE47" s="740"/>
      <c r="BF47" s="741"/>
    </row>
    <row r="48" spans="2:58" ht="20.25" customHeight="1">
      <c r="B48" s="678"/>
      <c r="C48" s="787"/>
      <c r="D48" s="788"/>
      <c r="E48" s="789"/>
      <c r="F48" s="265" t="str">
        <f>C46</f>
        <v>介護職員</v>
      </c>
      <c r="G48" s="763"/>
      <c r="H48" s="693"/>
      <c r="I48" s="694"/>
      <c r="J48" s="694"/>
      <c r="K48" s="695"/>
      <c r="L48" s="768"/>
      <c r="M48" s="769"/>
      <c r="N48" s="769"/>
      <c r="O48" s="770"/>
      <c r="P48" s="752" t="s">
        <v>527</v>
      </c>
      <c r="Q48" s="753"/>
      <c r="R48" s="754"/>
      <c r="S48" s="270">
        <f>IF(S46="","",VLOOKUP(S46,'【記載例】シフト記号表（勤務時間帯）'!$C$6:$U$35,19,FALSE))</f>
        <v>7</v>
      </c>
      <c r="T48" s="271">
        <f>IF(T46="","",VLOOKUP(T46,'【記載例】シフト記号表（勤務時間帯）'!$C$6:$U$35,19,FALSE))</f>
        <v>7</v>
      </c>
      <c r="U48" s="271" t="str">
        <f>IF(U46="","",VLOOKUP(U46,'【記載例】シフト記号表（勤務時間帯）'!$C$6:$U$35,19,FALSE))</f>
        <v/>
      </c>
      <c r="V48" s="271">
        <f>IF(V46="","",VLOOKUP(V46,'【記載例】シフト記号表（勤務時間帯）'!$C$6:$U$35,19,FALSE))</f>
        <v>7</v>
      </c>
      <c r="W48" s="271">
        <f>IF(W46="","",VLOOKUP(W46,'【記載例】シフト記号表（勤務時間帯）'!$C$6:$U$35,19,FALSE))</f>
        <v>7</v>
      </c>
      <c r="X48" s="271">
        <f>IF(X46="","",VLOOKUP(X46,'【記載例】シフト記号表（勤務時間帯）'!$C$6:$U$35,19,FALSE))</f>
        <v>7</v>
      </c>
      <c r="Y48" s="272" t="str">
        <f>IF(Y46="","",VLOOKUP(Y46,'【記載例】シフト記号表（勤務時間帯）'!$C$6:$U$35,19,FALSE))</f>
        <v/>
      </c>
      <c r="Z48" s="270">
        <f>IF(Z46="","",VLOOKUP(Z46,'【記載例】シフト記号表（勤務時間帯）'!$C$6:$U$35,19,FALSE))</f>
        <v>7</v>
      </c>
      <c r="AA48" s="271">
        <f>IF(AA46="","",VLOOKUP(AA46,'【記載例】シフト記号表（勤務時間帯）'!$C$6:$U$35,19,FALSE))</f>
        <v>7</v>
      </c>
      <c r="AB48" s="271" t="str">
        <f>IF(AB46="","",VLOOKUP(AB46,'【記載例】シフト記号表（勤務時間帯）'!$C$6:$U$35,19,FALSE))</f>
        <v/>
      </c>
      <c r="AC48" s="271">
        <f>IF(AC46="","",VLOOKUP(AC46,'【記載例】シフト記号表（勤務時間帯）'!$C$6:$U$35,19,FALSE))</f>
        <v>7</v>
      </c>
      <c r="AD48" s="271">
        <f>IF(AD46="","",VLOOKUP(AD46,'【記載例】シフト記号表（勤務時間帯）'!$C$6:$U$35,19,FALSE))</f>
        <v>7</v>
      </c>
      <c r="AE48" s="271">
        <f>IF(AE46="","",VLOOKUP(AE46,'【記載例】シフト記号表（勤務時間帯）'!$C$6:$U$35,19,FALSE))</f>
        <v>7</v>
      </c>
      <c r="AF48" s="272" t="str">
        <f>IF(AF46="","",VLOOKUP(AF46,'【記載例】シフト記号表（勤務時間帯）'!$C$6:$U$35,19,FALSE))</f>
        <v/>
      </c>
      <c r="AG48" s="270">
        <f>IF(AG46="","",VLOOKUP(AG46,'【記載例】シフト記号表（勤務時間帯）'!$C$6:$U$35,19,FALSE))</f>
        <v>7</v>
      </c>
      <c r="AH48" s="271">
        <f>IF(AH46="","",VLOOKUP(AH46,'【記載例】シフト記号表（勤務時間帯）'!$C$6:$U$35,19,FALSE))</f>
        <v>7</v>
      </c>
      <c r="AI48" s="271" t="str">
        <f>IF(AI46="","",VLOOKUP(AI46,'【記載例】シフト記号表（勤務時間帯）'!$C$6:$U$35,19,FALSE))</f>
        <v/>
      </c>
      <c r="AJ48" s="271">
        <f>IF(AJ46="","",VLOOKUP(AJ46,'【記載例】シフト記号表（勤務時間帯）'!$C$6:$U$35,19,FALSE))</f>
        <v>7</v>
      </c>
      <c r="AK48" s="271">
        <f>IF(AK46="","",VLOOKUP(AK46,'【記載例】シフト記号表（勤務時間帯）'!$C$6:$U$35,19,FALSE))</f>
        <v>7</v>
      </c>
      <c r="AL48" s="271">
        <f>IF(AL46="","",VLOOKUP(AL46,'【記載例】シフト記号表（勤務時間帯）'!$C$6:$U$35,19,FALSE))</f>
        <v>7</v>
      </c>
      <c r="AM48" s="272" t="str">
        <f>IF(AM46="","",VLOOKUP(AM46,'【記載例】シフト記号表（勤務時間帯）'!$C$6:$U$35,19,FALSE))</f>
        <v/>
      </c>
      <c r="AN48" s="270">
        <f>IF(AN46="","",VLOOKUP(AN46,'【記載例】シフト記号表（勤務時間帯）'!$C$6:$U$35,19,FALSE))</f>
        <v>7</v>
      </c>
      <c r="AO48" s="271">
        <f>IF(AO46="","",VLOOKUP(AO46,'【記載例】シフト記号表（勤務時間帯）'!$C$6:$U$35,19,FALSE))</f>
        <v>7</v>
      </c>
      <c r="AP48" s="271" t="str">
        <f>IF(AP46="","",VLOOKUP(AP46,'【記載例】シフト記号表（勤務時間帯）'!$C$6:$U$35,19,FALSE))</f>
        <v/>
      </c>
      <c r="AQ48" s="271">
        <f>IF(AQ46="","",VLOOKUP(AQ46,'【記載例】シフト記号表（勤務時間帯）'!$C$6:$U$35,19,FALSE))</f>
        <v>7</v>
      </c>
      <c r="AR48" s="271">
        <f>IF(AR46="","",VLOOKUP(AR46,'【記載例】シフト記号表（勤務時間帯）'!$C$6:$U$35,19,FALSE))</f>
        <v>7</v>
      </c>
      <c r="AS48" s="271">
        <f>IF(AS46="","",VLOOKUP(AS46,'【記載例】シフト記号表（勤務時間帯）'!$C$6:$U$35,19,FALSE))</f>
        <v>7</v>
      </c>
      <c r="AT48" s="272" t="str">
        <f>IF(AT46="","",VLOOKUP(AT46,'【記載例】シフト記号表（勤務時間帯）'!$C$6:$U$35,19,FALSE))</f>
        <v/>
      </c>
      <c r="AU48" s="270" t="str">
        <f>IF(AU46="","",VLOOKUP(AU46,'【記載例】シフト記号表（勤務時間帯）'!$C$6:$U$35,19,FALSE))</f>
        <v/>
      </c>
      <c r="AV48" s="271" t="str">
        <f>IF(AV46="","",VLOOKUP(AV46,'【記載例】シフト記号表（勤務時間帯）'!$C$6:$U$35,19,FALSE))</f>
        <v/>
      </c>
      <c r="AW48" s="271" t="str">
        <f>IF(AW46="","",VLOOKUP(AW46,'【記載例】シフト記号表（勤務時間帯）'!$C$6:$U$35,19,FALSE))</f>
        <v/>
      </c>
      <c r="AX48" s="755">
        <f>IF($BB$3="４週",SUM(S48:AT48),IF($BB$3="暦月",SUM(S48:AW48),""))</f>
        <v>140</v>
      </c>
      <c r="AY48" s="756"/>
      <c r="AZ48" s="757">
        <f>IF($BB$3="４週",AX48/4,IF($BB$3="暦月",【記載例】地密通所!AX48/(【記載例】地密通所!$BB$8/7),""))</f>
        <v>35</v>
      </c>
      <c r="BA48" s="758"/>
      <c r="BB48" s="742"/>
      <c r="BC48" s="743"/>
      <c r="BD48" s="743"/>
      <c r="BE48" s="743"/>
      <c r="BF48" s="744"/>
    </row>
    <row r="49" spans="2:58" ht="20.25" customHeight="1">
      <c r="B49" s="678">
        <f>B46+1</f>
        <v>10</v>
      </c>
      <c r="C49" s="781" t="s">
        <v>555</v>
      </c>
      <c r="D49" s="782"/>
      <c r="E49" s="783"/>
      <c r="F49" s="273"/>
      <c r="G49" s="762" t="s">
        <v>532</v>
      </c>
      <c r="H49" s="764" t="s">
        <v>539</v>
      </c>
      <c r="I49" s="694"/>
      <c r="J49" s="694"/>
      <c r="K49" s="695"/>
      <c r="L49" s="765" t="s">
        <v>540</v>
      </c>
      <c r="M49" s="766"/>
      <c r="N49" s="766"/>
      <c r="O49" s="767"/>
      <c r="P49" s="771" t="s">
        <v>541</v>
      </c>
      <c r="Q49" s="772"/>
      <c r="R49" s="773"/>
      <c r="S49" s="262" t="s">
        <v>566</v>
      </c>
      <c r="T49" s="263"/>
      <c r="U49" s="263" t="s">
        <v>567</v>
      </c>
      <c r="V49" s="263" t="s">
        <v>566</v>
      </c>
      <c r="W49" s="263"/>
      <c r="X49" s="263" t="s">
        <v>567</v>
      </c>
      <c r="Y49" s="264"/>
      <c r="Z49" s="262" t="s">
        <v>567</v>
      </c>
      <c r="AA49" s="263"/>
      <c r="AB49" s="263" t="s">
        <v>568</v>
      </c>
      <c r="AC49" s="263" t="s">
        <v>566</v>
      </c>
      <c r="AD49" s="263"/>
      <c r="AE49" s="263" t="s">
        <v>566</v>
      </c>
      <c r="AF49" s="264"/>
      <c r="AG49" s="262" t="s">
        <v>566</v>
      </c>
      <c r="AH49" s="263"/>
      <c r="AI49" s="263" t="s">
        <v>566</v>
      </c>
      <c r="AJ49" s="263" t="s">
        <v>566</v>
      </c>
      <c r="AK49" s="263"/>
      <c r="AL49" s="263" t="s">
        <v>566</v>
      </c>
      <c r="AM49" s="264"/>
      <c r="AN49" s="262" t="s">
        <v>566</v>
      </c>
      <c r="AO49" s="263"/>
      <c r="AP49" s="263" t="s">
        <v>566</v>
      </c>
      <c r="AQ49" s="263" t="s">
        <v>566</v>
      </c>
      <c r="AR49" s="263"/>
      <c r="AS49" s="263" t="s">
        <v>566</v>
      </c>
      <c r="AT49" s="264"/>
      <c r="AU49" s="262"/>
      <c r="AV49" s="263"/>
      <c r="AW49" s="263"/>
      <c r="AX49" s="774"/>
      <c r="AY49" s="775"/>
      <c r="AZ49" s="776"/>
      <c r="BA49" s="777"/>
      <c r="BB49" s="778" t="s">
        <v>569</v>
      </c>
      <c r="BC49" s="779"/>
      <c r="BD49" s="779"/>
      <c r="BE49" s="779"/>
      <c r="BF49" s="780"/>
    </row>
    <row r="50" spans="2:58" ht="20.25" customHeight="1">
      <c r="B50" s="678"/>
      <c r="C50" s="784"/>
      <c r="D50" s="785"/>
      <c r="E50" s="786"/>
      <c r="F50" s="265"/>
      <c r="G50" s="689"/>
      <c r="H50" s="693"/>
      <c r="I50" s="694"/>
      <c r="J50" s="694"/>
      <c r="K50" s="695"/>
      <c r="L50" s="699"/>
      <c r="M50" s="700"/>
      <c r="N50" s="700"/>
      <c r="O50" s="701"/>
      <c r="P50" s="745" t="s">
        <v>526</v>
      </c>
      <c r="Q50" s="746"/>
      <c r="R50" s="747"/>
      <c r="S50" s="266">
        <f>IF(S49="","",VLOOKUP(S49,'【記載例】シフト記号表（勤務時間帯）'!$C$6:$K$35,9,FALSE))</f>
        <v>4</v>
      </c>
      <c r="T50" s="267" t="str">
        <f>IF(T49="","",VLOOKUP(T49,'【記載例】シフト記号表（勤務時間帯）'!$C$6:$K$35,9,FALSE))</f>
        <v/>
      </c>
      <c r="U50" s="267">
        <f>IF(U49="","",VLOOKUP(U49,'【記載例】シフト記号表（勤務時間帯）'!$C$6:$K$35,9,FALSE))</f>
        <v>4</v>
      </c>
      <c r="V50" s="267">
        <f>IF(V49="","",VLOOKUP(V49,'【記載例】シフト記号表（勤務時間帯）'!$C$6:$K$35,9,FALSE))</f>
        <v>4</v>
      </c>
      <c r="W50" s="267" t="str">
        <f>IF(W49="","",VLOOKUP(W49,'【記載例】シフト記号表（勤務時間帯）'!$C$6:$K$35,9,FALSE))</f>
        <v/>
      </c>
      <c r="X50" s="267">
        <f>IF(X49="","",VLOOKUP(X49,'【記載例】シフト記号表（勤務時間帯）'!$C$6:$K$35,9,FALSE))</f>
        <v>4</v>
      </c>
      <c r="Y50" s="268" t="str">
        <f>IF(Y49="","",VLOOKUP(Y49,'【記載例】シフト記号表（勤務時間帯）'!$C$6:$K$35,9,FALSE))</f>
        <v/>
      </c>
      <c r="Z50" s="266">
        <f>IF(Z49="","",VLOOKUP(Z49,'【記載例】シフト記号表（勤務時間帯）'!$C$6:$K$35,9,FALSE))</f>
        <v>4</v>
      </c>
      <c r="AA50" s="267" t="str">
        <f>IF(AA49="","",VLOOKUP(AA49,'【記載例】シフト記号表（勤務時間帯）'!$C$6:$K$35,9,FALSE))</f>
        <v/>
      </c>
      <c r="AB50" s="267">
        <f>IF(AB49="","",VLOOKUP(AB49,'【記載例】シフト記号表（勤務時間帯）'!$C$6:$K$35,9,FALSE))</f>
        <v>4</v>
      </c>
      <c r="AC50" s="267">
        <f>IF(AC49="","",VLOOKUP(AC49,'【記載例】シフト記号表（勤務時間帯）'!$C$6:$K$35,9,FALSE))</f>
        <v>4</v>
      </c>
      <c r="AD50" s="267" t="str">
        <f>IF(AD49="","",VLOOKUP(AD49,'【記載例】シフト記号表（勤務時間帯）'!$C$6:$K$35,9,FALSE))</f>
        <v/>
      </c>
      <c r="AE50" s="267">
        <f>IF(AE49="","",VLOOKUP(AE49,'【記載例】シフト記号表（勤務時間帯）'!$C$6:$K$35,9,FALSE))</f>
        <v>4</v>
      </c>
      <c r="AF50" s="268" t="str">
        <f>IF(AF49="","",VLOOKUP(AF49,'【記載例】シフト記号表（勤務時間帯）'!$C$6:$K$35,9,FALSE))</f>
        <v/>
      </c>
      <c r="AG50" s="266">
        <f>IF(AG49="","",VLOOKUP(AG49,'【記載例】シフト記号表（勤務時間帯）'!$C$6:$K$35,9,FALSE))</f>
        <v>4</v>
      </c>
      <c r="AH50" s="267" t="str">
        <f>IF(AH49="","",VLOOKUP(AH49,'【記載例】シフト記号表（勤務時間帯）'!$C$6:$K$35,9,FALSE))</f>
        <v/>
      </c>
      <c r="AI50" s="267">
        <f>IF(AI49="","",VLOOKUP(AI49,'【記載例】シフト記号表（勤務時間帯）'!$C$6:$K$35,9,FALSE))</f>
        <v>4</v>
      </c>
      <c r="AJ50" s="267">
        <f>IF(AJ49="","",VLOOKUP(AJ49,'【記載例】シフト記号表（勤務時間帯）'!$C$6:$K$35,9,FALSE))</f>
        <v>4</v>
      </c>
      <c r="AK50" s="267" t="str">
        <f>IF(AK49="","",VLOOKUP(AK49,'【記載例】シフト記号表（勤務時間帯）'!$C$6:$K$35,9,FALSE))</f>
        <v/>
      </c>
      <c r="AL50" s="267">
        <f>IF(AL49="","",VLOOKUP(AL49,'【記載例】シフト記号表（勤務時間帯）'!$C$6:$K$35,9,FALSE))</f>
        <v>4</v>
      </c>
      <c r="AM50" s="268" t="str">
        <f>IF(AM49="","",VLOOKUP(AM49,'【記載例】シフト記号表（勤務時間帯）'!$C$6:$K$35,9,FALSE))</f>
        <v/>
      </c>
      <c r="AN50" s="266">
        <f>IF(AN49="","",VLOOKUP(AN49,'【記載例】シフト記号表（勤務時間帯）'!$C$6:$K$35,9,FALSE))</f>
        <v>4</v>
      </c>
      <c r="AO50" s="267" t="str">
        <f>IF(AO49="","",VLOOKUP(AO49,'【記載例】シフト記号表（勤務時間帯）'!$C$6:$K$35,9,FALSE))</f>
        <v/>
      </c>
      <c r="AP50" s="267">
        <f>IF(AP49="","",VLOOKUP(AP49,'【記載例】シフト記号表（勤務時間帯）'!$C$6:$K$35,9,FALSE))</f>
        <v>4</v>
      </c>
      <c r="AQ50" s="267">
        <f>IF(AQ49="","",VLOOKUP(AQ49,'【記載例】シフト記号表（勤務時間帯）'!$C$6:$K$35,9,FALSE))</f>
        <v>4</v>
      </c>
      <c r="AR50" s="267" t="str">
        <f>IF(AR49="","",VLOOKUP(AR49,'【記載例】シフト記号表（勤務時間帯）'!$C$6:$K$35,9,FALSE))</f>
        <v/>
      </c>
      <c r="AS50" s="267">
        <f>IF(AS49="","",VLOOKUP(AS49,'【記載例】シフト記号表（勤務時間帯）'!$C$6:$K$35,9,FALSE))</f>
        <v>4</v>
      </c>
      <c r="AT50" s="268" t="str">
        <f>IF(AT49="","",VLOOKUP(AT49,'【記載例】シフト記号表（勤務時間帯）'!$C$6:$K$35,9,FALSE))</f>
        <v/>
      </c>
      <c r="AU50" s="266" t="str">
        <f>IF(AU49="","",VLOOKUP(AU49,'【記載例】シフト記号表（勤務時間帯）'!$C$6:$K$35,9,FALSE))</f>
        <v/>
      </c>
      <c r="AV50" s="267" t="str">
        <f>IF(AV49="","",VLOOKUP(AV49,'【記載例】シフト記号表（勤務時間帯）'!$C$6:$K$35,9,FALSE))</f>
        <v/>
      </c>
      <c r="AW50" s="267" t="str">
        <f>IF(AW49="","",VLOOKUP(AW49,'【記載例】シフト記号表（勤務時間帯）'!$C$6:$K$35,9,FALSE))</f>
        <v/>
      </c>
      <c r="AX50" s="748">
        <f>IF($BB$3="４週",SUM(S50:AT50),IF($BB$3="暦月",SUM(S50:AW50),""))</f>
        <v>64</v>
      </c>
      <c r="AY50" s="749"/>
      <c r="AZ50" s="750">
        <f>IF($BB$3="４週",AX50/4,IF($BB$3="暦月",【記載例】地密通所!AX50/(【記載例】地密通所!$BB$8/7),""))</f>
        <v>16</v>
      </c>
      <c r="BA50" s="751"/>
      <c r="BB50" s="739"/>
      <c r="BC50" s="740"/>
      <c r="BD50" s="740"/>
      <c r="BE50" s="740"/>
      <c r="BF50" s="741"/>
    </row>
    <row r="51" spans="2:58" ht="20.25" customHeight="1">
      <c r="B51" s="678"/>
      <c r="C51" s="787"/>
      <c r="D51" s="788"/>
      <c r="E51" s="789"/>
      <c r="F51" s="265" t="str">
        <f>C49</f>
        <v>機能訓練指導員</v>
      </c>
      <c r="G51" s="763"/>
      <c r="H51" s="693"/>
      <c r="I51" s="694"/>
      <c r="J51" s="694"/>
      <c r="K51" s="695"/>
      <c r="L51" s="768"/>
      <c r="M51" s="769"/>
      <c r="N51" s="769"/>
      <c r="O51" s="770"/>
      <c r="P51" s="752" t="s">
        <v>527</v>
      </c>
      <c r="Q51" s="753"/>
      <c r="R51" s="754"/>
      <c r="S51" s="270">
        <f>IF(S49="","",VLOOKUP(S49,'【記載例】シフト記号表（勤務時間帯）'!$C$6:$U$35,19,FALSE))</f>
        <v>3</v>
      </c>
      <c r="T51" s="271" t="str">
        <f>IF(T49="","",VLOOKUP(T49,'【記載例】シフト記号表（勤務時間帯）'!$C$6:$U$35,19,FALSE))</f>
        <v/>
      </c>
      <c r="U51" s="271">
        <f>IF(U49="","",VLOOKUP(U49,'【記載例】シフト記号表（勤務時間帯）'!$C$6:$U$35,19,FALSE))</f>
        <v>3</v>
      </c>
      <c r="V51" s="271">
        <f>IF(V49="","",VLOOKUP(V49,'【記載例】シフト記号表（勤務時間帯）'!$C$6:$U$35,19,FALSE))</f>
        <v>3</v>
      </c>
      <c r="W51" s="271" t="str">
        <f>IF(W49="","",VLOOKUP(W49,'【記載例】シフト記号表（勤務時間帯）'!$C$6:$U$35,19,FALSE))</f>
        <v/>
      </c>
      <c r="X51" s="271">
        <f>IF(X49="","",VLOOKUP(X49,'【記載例】シフト記号表（勤務時間帯）'!$C$6:$U$35,19,FALSE))</f>
        <v>3</v>
      </c>
      <c r="Y51" s="272" t="str">
        <f>IF(Y49="","",VLOOKUP(Y49,'【記載例】シフト記号表（勤務時間帯）'!$C$6:$U$35,19,FALSE))</f>
        <v/>
      </c>
      <c r="Z51" s="270">
        <f>IF(Z49="","",VLOOKUP(Z49,'【記載例】シフト記号表（勤務時間帯）'!$C$6:$U$35,19,FALSE))</f>
        <v>3</v>
      </c>
      <c r="AA51" s="271" t="str">
        <f>IF(AA49="","",VLOOKUP(AA49,'【記載例】シフト記号表（勤務時間帯）'!$C$6:$U$35,19,FALSE))</f>
        <v/>
      </c>
      <c r="AB51" s="271">
        <f>IF(AB49="","",VLOOKUP(AB49,'【記載例】シフト記号表（勤務時間帯）'!$C$6:$U$35,19,FALSE))</f>
        <v>3</v>
      </c>
      <c r="AC51" s="271">
        <f>IF(AC49="","",VLOOKUP(AC49,'【記載例】シフト記号表（勤務時間帯）'!$C$6:$U$35,19,FALSE))</f>
        <v>3</v>
      </c>
      <c r="AD51" s="271" t="str">
        <f>IF(AD49="","",VLOOKUP(AD49,'【記載例】シフト記号表（勤務時間帯）'!$C$6:$U$35,19,FALSE))</f>
        <v/>
      </c>
      <c r="AE51" s="271">
        <f>IF(AE49="","",VLOOKUP(AE49,'【記載例】シフト記号表（勤務時間帯）'!$C$6:$U$35,19,FALSE))</f>
        <v>3</v>
      </c>
      <c r="AF51" s="272" t="str">
        <f>IF(AF49="","",VLOOKUP(AF49,'【記載例】シフト記号表（勤務時間帯）'!$C$6:$U$35,19,FALSE))</f>
        <v/>
      </c>
      <c r="AG51" s="270">
        <f>IF(AG49="","",VLOOKUP(AG49,'【記載例】シフト記号表（勤務時間帯）'!$C$6:$U$35,19,FALSE))</f>
        <v>3</v>
      </c>
      <c r="AH51" s="271" t="str">
        <f>IF(AH49="","",VLOOKUP(AH49,'【記載例】シフト記号表（勤務時間帯）'!$C$6:$U$35,19,FALSE))</f>
        <v/>
      </c>
      <c r="AI51" s="271">
        <f>IF(AI49="","",VLOOKUP(AI49,'【記載例】シフト記号表（勤務時間帯）'!$C$6:$U$35,19,FALSE))</f>
        <v>3</v>
      </c>
      <c r="AJ51" s="271">
        <f>IF(AJ49="","",VLOOKUP(AJ49,'【記載例】シフト記号表（勤務時間帯）'!$C$6:$U$35,19,FALSE))</f>
        <v>3</v>
      </c>
      <c r="AK51" s="271" t="str">
        <f>IF(AK49="","",VLOOKUP(AK49,'【記載例】シフト記号表（勤務時間帯）'!$C$6:$U$35,19,FALSE))</f>
        <v/>
      </c>
      <c r="AL51" s="271">
        <f>IF(AL49="","",VLOOKUP(AL49,'【記載例】シフト記号表（勤務時間帯）'!$C$6:$U$35,19,FALSE))</f>
        <v>3</v>
      </c>
      <c r="AM51" s="272" t="str">
        <f>IF(AM49="","",VLOOKUP(AM49,'【記載例】シフト記号表（勤務時間帯）'!$C$6:$U$35,19,FALSE))</f>
        <v/>
      </c>
      <c r="AN51" s="270">
        <f>IF(AN49="","",VLOOKUP(AN49,'【記載例】シフト記号表（勤務時間帯）'!$C$6:$U$35,19,FALSE))</f>
        <v>3</v>
      </c>
      <c r="AO51" s="271" t="str">
        <f>IF(AO49="","",VLOOKUP(AO49,'【記載例】シフト記号表（勤務時間帯）'!$C$6:$U$35,19,FALSE))</f>
        <v/>
      </c>
      <c r="AP51" s="271">
        <f>IF(AP49="","",VLOOKUP(AP49,'【記載例】シフト記号表（勤務時間帯）'!$C$6:$U$35,19,FALSE))</f>
        <v>3</v>
      </c>
      <c r="AQ51" s="271">
        <f>IF(AQ49="","",VLOOKUP(AQ49,'【記載例】シフト記号表（勤務時間帯）'!$C$6:$U$35,19,FALSE))</f>
        <v>3</v>
      </c>
      <c r="AR51" s="271" t="str">
        <f>IF(AR49="","",VLOOKUP(AR49,'【記載例】シフト記号表（勤務時間帯）'!$C$6:$U$35,19,FALSE))</f>
        <v/>
      </c>
      <c r="AS51" s="271">
        <f>IF(AS49="","",VLOOKUP(AS49,'【記載例】シフト記号表（勤務時間帯）'!$C$6:$U$35,19,FALSE))</f>
        <v>3</v>
      </c>
      <c r="AT51" s="272" t="str">
        <f>IF(AT49="","",VLOOKUP(AT49,'【記載例】シフト記号表（勤務時間帯）'!$C$6:$U$35,19,FALSE))</f>
        <v/>
      </c>
      <c r="AU51" s="270" t="str">
        <f>IF(AU49="","",VLOOKUP(AU49,'【記載例】シフト記号表（勤務時間帯）'!$C$6:$U$35,19,FALSE))</f>
        <v/>
      </c>
      <c r="AV51" s="271" t="str">
        <f>IF(AV49="","",VLOOKUP(AV49,'【記載例】シフト記号表（勤務時間帯）'!$C$6:$U$35,19,FALSE))</f>
        <v/>
      </c>
      <c r="AW51" s="271" t="str">
        <f>IF(AW49="","",VLOOKUP(AW49,'【記載例】シフト記号表（勤務時間帯）'!$C$6:$U$35,19,FALSE))</f>
        <v/>
      </c>
      <c r="AX51" s="755">
        <f>IF($BB$3="４週",SUM(S51:AT51),IF($BB$3="暦月",SUM(S51:AW51),""))</f>
        <v>48</v>
      </c>
      <c r="AY51" s="756"/>
      <c r="AZ51" s="757">
        <f>IF($BB$3="４週",AX51/4,IF($BB$3="暦月",【記載例】地密通所!AX51/(【記載例】地密通所!$BB$8/7),""))</f>
        <v>12</v>
      </c>
      <c r="BA51" s="758"/>
      <c r="BB51" s="742"/>
      <c r="BC51" s="743"/>
      <c r="BD51" s="743"/>
      <c r="BE51" s="743"/>
      <c r="BF51" s="744"/>
    </row>
    <row r="52" spans="2:58" ht="20.25" customHeight="1">
      <c r="B52" s="678">
        <f>B49+1</f>
        <v>11</v>
      </c>
      <c r="C52" s="781" t="s">
        <v>555</v>
      </c>
      <c r="D52" s="782"/>
      <c r="E52" s="783"/>
      <c r="F52" s="273"/>
      <c r="G52" s="762" t="s">
        <v>549</v>
      </c>
      <c r="H52" s="764" t="s">
        <v>539</v>
      </c>
      <c r="I52" s="694"/>
      <c r="J52" s="694"/>
      <c r="K52" s="695"/>
      <c r="L52" s="765" t="s">
        <v>551</v>
      </c>
      <c r="M52" s="766"/>
      <c r="N52" s="766"/>
      <c r="O52" s="767"/>
      <c r="P52" s="771" t="s">
        <v>552</v>
      </c>
      <c r="Q52" s="772"/>
      <c r="R52" s="773"/>
      <c r="S52" s="262"/>
      <c r="T52" s="263" t="s">
        <v>570</v>
      </c>
      <c r="U52" s="263"/>
      <c r="V52" s="263"/>
      <c r="W52" s="263" t="s">
        <v>566</v>
      </c>
      <c r="X52" s="263"/>
      <c r="Y52" s="264" t="s">
        <v>566</v>
      </c>
      <c r="Z52" s="262"/>
      <c r="AA52" s="263" t="s">
        <v>566</v>
      </c>
      <c r="AB52" s="263"/>
      <c r="AC52" s="263"/>
      <c r="AD52" s="263" t="s">
        <v>566</v>
      </c>
      <c r="AE52" s="263"/>
      <c r="AF52" s="264" t="s">
        <v>566</v>
      </c>
      <c r="AG52" s="262"/>
      <c r="AH52" s="263" t="s">
        <v>570</v>
      </c>
      <c r="AI52" s="263"/>
      <c r="AJ52" s="263"/>
      <c r="AK52" s="263" t="s">
        <v>566</v>
      </c>
      <c r="AL52" s="263"/>
      <c r="AM52" s="264" t="s">
        <v>566</v>
      </c>
      <c r="AN52" s="262"/>
      <c r="AO52" s="263" t="s">
        <v>566</v>
      </c>
      <c r="AP52" s="263"/>
      <c r="AQ52" s="263"/>
      <c r="AR52" s="263" t="s">
        <v>566</v>
      </c>
      <c r="AS52" s="263"/>
      <c r="AT52" s="264" t="s">
        <v>566</v>
      </c>
      <c r="AU52" s="262"/>
      <c r="AV52" s="263"/>
      <c r="AW52" s="263"/>
      <c r="AX52" s="774"/>
      <c r="AY52" s="775"/>
      <c r="AZ52" s="776"/>
      <c r="BA52" s="777"/>
      <c r="BB52" s="778" t="s">
        <v>538</v>
      </c>
      <c r="BC52" s="779"/>
      <c r="BD52" s="779"/>
      <c r="BE52" s="779"/>
      <c r="BF52" s="780"/>
    </row>
    <row r="53" spans="2:58" ht="20.25" customHeight="1">
      <c r="B53" s="678"/>
      <c r="C53" s="784"/>
      <c r="D53" s="785"/>
      <c r="E53" s="786"/>
      <c r="F53" s="265"/>
      <c r="G53" s="689"/>
      <c r="H53" s="693"/>
      <c r="I53" s="694"/>
      <c r="J53" s="694"/>
      <c r="K53" s="695"/>
      <c r="L53" s="699"/>
      <c r="M53" s="700"/>
      <c r="N53" s="700"/>
      <c r="O53" s="701"/>
      <c r="P53" s="745" t="s">
        <v>526</v>
      </c>
      <c r="Q53" s="746"/>
      <c r="R53" s="747"/>
      <c r="S53" s="266" t="str">
        <f>IF(S52="","",VLOOKUP(S52,'【記載例】シフト記号表（勤務時間帯）'!$C$6:$K$35,9,FALSE))</f>
        <v/>
      </c>
      <c r="T53" s="267">
        <f>IF(T52="","",VLOOKUP(T52,'【記載例】シフト記号表（勤務時間帯）'!$C$6:$K$35,9,FALSE))</f>
        <v>4</v>
      </c>
      <c r="U53" s="267" t="str">
        <f>IF(U52="","",VLOOKUP(U52,'【記載例】シフト記号表（勤務時間帯）'!$C$6:$K$35,9,FALSE))</f>
        <v/>
      </c>
      <c r="V53" s="267" t="str">
        <f>IF(V52="","",VLOOKUP(V52,'【記載例】シフト記号表（勤務時間帯）'!$C$6:$K$35,9,FALSE))</f>
        <v/>
      </c>
      <c r="W53" s="267">
        <f>IF(W52="","",VLOOKUP(W52,'【記載例】シフト記号表（勤務時間帯）'!$C$6:$K$35,9,FALSE))</f>
        <v>4</v>
      </c>
      <c r="X53" s="267" t="str">
        <f>IF(X52="","",VLOOKUP(X52,'【記載例】シフト記号表（勤務時間帯）'!$C$6:$K$35,9,FALSE))</f>
        <v/>
      </c>
      <c r="Y53" s="268">
        <f>IF(Y52="","",VLOOKUP(Y52,'【記載例】シフト記号表（勤務時間帯）'!$C$6:$K$35,9,FALSE))</f>
        <v>4</v>
      </c>
      <c r="Z53" s="266" t="str">
        <f>IF(Z52="","",VLOOKUP(Z52,'【記載例】シフト記号表（勤務時間帯）'!$C$6:$K$35,9,FALSE))</f>
        <v/>
      </c>
      <c r="AA53" s="267">
        <f>IF(AA52="","",VLOOKUP(AA52,'【記載例】シフト記号表（勤務時間帯）'!$C$6:$K$35,9,FALSE))</f>
        <v>4</v>
      </c>
      <c r="AB53" s="267" t="str">
        <f>IF(AB52="","",VLOOKUP(AB52,'【記載例】シフト記号表（勤務時間帯）'!$C$6:$K$35,9,FALSE))</f>
        <v/>
      </c>
      <c r="AC53" s="267" t="str">
        <f>IF(AC52="","",VLOOKUP(AC52,'【記載例】シフト記号表（勤務時間帯）'!$C$6:$K$35,9,FALSE))</f>
        <v/>
      </c>
      <c r="AD53" s="267">
        <f>IF(AD52="","",VLOOKUP(AD52,'【記載例】シフト記号表（勤務時間帯）'!$C$6:$K$35,9,FALSE))</f>
        <v>4</v>
      </c>
      <c r="AE53" s="267" t="str">
        <f>IF(AE52="","",VLOOKUP(AE52,'【記載例】シフト記号表（勤務時間帯）'!$C$6:$K$35,9,FALSE))</f>
        <v/>
      </c>
      <c r="AF53" s="268">
        <f>IF(AF52="","",VLOOKUP(AF52,'【記載例】シフト記号表（勤務時間帯）'!$C$6:$K$35,9,FALSE))</f>
        <v>4</v>
      </c>
      <c r="AG53" s="266" t="str">
        <f>IF(AG52="","",VLOOKUP(AG52,'【記載例】シフト記号表（勤務時間帯）'!$C$6:$K$35,9,FALSE))</f>
        <v/>
      </c>
      <c r="AH53" s="267">
        <f>IF(AH52="","",VLOOKUP(AH52,'【記載例】シフト記号表（勤務時間帯）'!$C$6:$K$35,9,FALSE))</f>
        <v>4</v>
      </c>
      <c r="AI53" s="267" t="str">
        <f>IF(AI52="","",VLOOKUP(AI52,'【記載例】シフト記号表（勤務時間帯）'!$C$6:$K$35,9,FALSE))</f>
        <v/>
      </c>
      <c r="AJ53" s="267" t="str">
        <f>IF(AJ52="","",VLOOKUP(AJ52,'【記載例】シフト記号表（勤務時間帯）'!$C$6:$K$35,9,FALSE))</f>
        <v/>
      </c>
      <c r="AK53" s="267">
        <f>IF(AK52="","",VLOOKUP(AK52,'【記載例】シフト記号表（勤務時間帯）'!$C$6:$K$35,9,FALSE))</f>
        <v>4</v>
      </c>
      <c r="AL53" s="267" t="str">
        <f>IF(AL52="","",VLOOKUP(AL52,'【記載例】シフト記号表（勤務時間帯）'!$C$6:$K$35,9,FALSE))</f>
        <v/>
      </c>
      <c r="AM53" s="268">
        <f>IF(AM52="","",VLOOKUP(AM52,'【記載例】シフト記号表（勤務時間帯）'!$C$6:$K$35,9,FALSE))</f>
        <v>4</v>
      </c>
      <c r="AN53" s="266" t="str">
        <f>IF(AN52="","",VLOOKUP(AN52,'【記載例】シフト記号表（勤務時間帯）'!$C$6:$K$35,9,FALSE))</f>
        <v/>
      </c>
      <c r="AO53" s="267">
        <f>IF(AO52="","",VLOOKUP(AO52,'【記載例】シフト記号表（勤務時間帯）'!$C$6:$K$35,9,FALSE))</f>
        <v>4</v>
      </c>
      <c r="AP53" s="267" t="str">
        <f>IF(AP52="","",VLOOKUP(AP52,'【記載例】シフト記号表（勤務時間帯）'!$C$6:$K$35,9,FALSE))</f>
        <v/>
      </c>
      <c r="AQ53" s="267" t="str">
        <f>IF(AQ52="","",VLOOKUP(AQ52,'【記載例】シフト記号表（勤務時間帯）'!$C$6:$K$35,9,FALSE))</f>
        <v/>
      </c>
      <c r="AR53" s="267">
        <f>IF(AR52="","",VLOOKUP(AR52,'【記載例】シフト記号表（勤務時間帯）'!$C$6:$K$35,9,FALSE))</f>
        <v>4</v>
      </c>
      <c r="AS53" s="267" t="str">
        <f>IF(AS52="","",VLOOKUP(AS52,'【記載例】シフト記号表（勤務時間帯）'!$C$6:$K$35,9,FALSE))</f>
        <v/>
      </c>
      <c r="AT53" s="268">
        <f>IF(AT52="","",VLOOKUP(AT52,'【記載例】シフト記号表（勤務時間帯）'!$C$6:$K$35,9,FALSE))</f>
        <v>4</v>
      </c>
      <c r="AU53" s="266" t="str">
        <f>IF(AU52="","",VLOOKUP(AU52,'【記載例】シフト記号表（勤務時間帯）'!$C$6:$K$35,9,FALSE))</f>
        <v/>
      </c>
      <c r="AV53" s="267" t="str">
        <f>IF(AV52="","",VLOOKUP(AV52,'【記載例】シフト記号表（勤務時間帯）'!$C$6:$K$35,9,FALSE))</f>
        <v/>
      </c>
      <c r="AW53" s="267" t="str">
        <f>IF(AW52="","",VLOOKUP(AW52,'【記載例】シフト記号表（勤務時間帯）'!$C$6:$K$35,9,FALSE))</f>
        <v/>
      </c>
      <c r="AX53" s="748">
        <f>IF($BB$3="４週",SUM(S53:AT53),IF($BB$3="暦月",SUM(S53:AW53),""))</f>
        <v>48</v>
      </c>
      <c r="AY53" s="749"/>
      <c r="AZ53" s="750">
        <f>IF($BB$3="４週",AX53/4,IF($BB$3="暦月",【記載例】地密通所!AX53/(【記載例】地密通所!$BB$8/7),""))</f>
        <v>12</v>
      </c>
      <c r="BA53" s="751"/>
      <c r="BB53" s="739"/>
      <c r="BC53" s="740"/>
      <c r="BD53" s="740"/>
      <c r="BE53" s="740"/>
      <c r="BF53" s="741"/>
    </row>
    <row r="54" spans="2:58" ht="20.25" customHeight="1">
      <c r="B54" s="678"/>
      <c r="C54" s="787"/>
      <c r="D54" s="788"/>
      <c r="E54" s="789"/>
      <c r="F54" s="265" t="str">
        <f>C52</f>
        <v>機能訓練指導員</v>
      </c>
      <c r="G54" s="763"/>
      <c r="H54" s="693"/>
      <c r="I54" s="694"/>
      <c r="J54" s="694"/>
      <c r="K54" s="695"/>
      <c r="L54" s="768"/>
      <c r="M54" s="769"/>
      <c r="N54" s="769"/>
      <c r="O54" s="770"/>
      <c r="P54" s="752" t="s">
        <v>527</v>
      </c>
      <c r="Q54" s="753"/>
      <c r="R54" s="754"/>
      <c r="S54" s="270" t="str">
        <f>IF(S52="","",VLOOKUP(S52,'【記載例】シフト記号表（勤務時間帯）'!$C$6:$U$35,19,FALSE))</f>
        <v/>
      </c>
      <c r="T54" s="271">
        <f>IF(T52="","",VLOOKUP(T52,'【記載例】シフト記号表（勤務時間帯）'!$C$6:$U$35,19,FALSE))</f>
        <v>3</v>
      </c>
      <c r="U54" s="271" t="str">
        <f>IF(U52="","",VLOOKUP(U52,'【記載例】シフト記号表（勤務時間帯）'!$C$6:$U$35,19,FALSE))</f>
        <v/>
      </c>
      <c r="V54" s="271" t="str">
        <f>IF(V52="","",VLOOKUP(V52,'【記載例】シフト記号表（勤務時間帯）'!$C$6:$U$35,19,FALSE))</f>
        <v/>
      </c>
      <c r="W54" s="271">
        <f>IF(W52="","",VLOOKUP(W52,'【記載例】シフト記号表（勤務時間帯）'!$C$6:$U$35,19,FALSE))</f>
        <v>3</v>
      </c>
      <c r="X54" s="271" t="str">
        <f>IF(X52="","",VLOOKUP(X52,'【記載例】シフト記号表（勤務時間帯）'!$C$6:$U$35,19,FALSE))</f>
        <v/>
      </c>
      <c r="Y54" s="272">
        <f>IF(Y52="","",VLOOKUP(Y52,'【記載例】シフト記号表（勤務時間帯）'!$C$6:$U$35,19,FALSE))</f>
        <v>3</v>
      </c>
      <c r="Z54" s="270" t="str">
        <f>IF(Z52="","",VLOOKUP(Z52,'【記載例】シフト記号表（勤務時間帯）'!$C$6:$U$35,19,FALSE))</f>
        <v/>
      </c>
      <c r="AA54" s="271">
        <f>IF(AA52="","",VLOOKUP(AA52,'【記載例】シフト記号表（勤務時間帯）'!$C$6:$U$35,19,FALSE))</f>
        <v>3</v>
      </c>
      <c r="AB54" s="271" t="str">
        <f>IF(AB52="","",VLOOKUP(AB52,'【記載例】シフト記号表（勤務時間帯）'!$C$6:$U$35,19,FALSE))</f>
        <v/>
      </c>
      <c r="AC54" s="271" t="str">
        <f>IF(AC52="","",VLOOKUP(AC52,'【記載例】シフト記号表（勤務時間帯）'!$C$6:$U$35,19,FALSE))</f>
        <v/>
      </c>
      <c r="AD54" s="271">
        <f>IF(AD52="","",VLOOKUP(AD52,'【記載例】シフト記号表（勤務時間帯）'!$C$6:$U$35,19,FALSE))</f>
        <v>3</v>
      </c>
      <c r="AE54" s="271" t="str">
        <f>IF(AE52="","",VLOOKUP(AE52,'【記載例】シフト記号表（勤務時間帯）'!$C$6:$U$35,19,FALSE))</f>
        <v/>
      </c>
      <c r="AF54" s="272">
        <f>IF(AF52="","",VLOOKUP(AF52,'【記載例】シフト記号表（勤務時間帯）'!$C$6:$U$35,19,FALSE))</f>
        <v>3</v>
      </c>
      <c r="AG54" s="270" t="str">
        <f>IF(AG52="","",VLOOKUP(AG52,'【記載例】シフト記号表（勤務時間帯）'!$C$6:$U$35,19,FALSE))</f>
        <v/>
      </c>
      <c r="AH54" s="271">
        <f>IF(AH52="","",VLOOKUP(AH52,'【記載例】シフト記号表（勤務時間帯）'!$C$6:$U$35,19,FALSE))</f>
        <v>3</v>
      </c>
      <c r="AI54" s="271" t="str">
        <f>IF(AI52="","",VLOOKUP(AI52,'【記載例】シフト記号表（勤務時間帯）'!$C$6:$U$35,19,FALSE))</f>
        <v/>
      </c>
      <c r="AJ54" s="271" t="str">
        <f>IF(AJ52="","",VLOOKUP(AJ52,'【記載例】シフト記号表（勤務時間帯）'!$C$6:$U$35,19,FALSE))</f>
        <v/>
      </c>
      <c r="AK54" s="271">
        <f>IF(AK52="","",VLOOKUP(AK52,'【記載例】シフト記号表（勤務時間帯）'!$C$6:$U$35,19,FALSE))</f>
        <v>3</v>
      </c>
      <c r="AL54" s="271" t="str">
        <f>IF(AL52="","",VLOOKUP(AL52,'【記載例】シフト記号表（勤務時間帯）'!$C$6:$U$35,19,FALSE))</f>
        <v/>
      </c>
      <c r="AM54" s="272">
        <f>IF(AM52="","",VLOOKUP(AM52,'【記載例】シフト記号表（勤務時間帯）'!$C$6:$U$35,19,FALSE))</f>
        <v>3</v>
      </c>
      <c r="AN54" s="270" t="str">
        <f>IF(AN52="","",VLOOKUP(AN52,'【記載例】シフト記号表（勤務時間帯）'!$C$6:$U$35,19,FALSE))</f>
        <v/>
      </c>
      <c r="AO54" s="271">
        <f>IF(AO52="","",VLOOKUP(AO52,'【記載例】シフト記号表（勤務時間帯）'!$C$6:$U$35,19,FALSE))</f>
        <v>3</v>
      </c>
      <c r="AP54" s="271" t="str">
        <f>IF(AP52="","",VLOOKUP(AP52,'【記載例】シフト記号表（勤務時間帯）'!$C$6:$U$35,19,FALSE))</f>
        <v/>
      </c>
      <c r="AQ54" s="271" t="str">
        <f>IF(AQ52="","",VLOOKUP(AQ52,'【記載例】シフト記号表（勤務時間帯）'!$C$6:$U$35,19,FALSE))</f>
        <v/>
      </c>
      <c r="AR54" s="271">
        <f>IF(AR52="","",VLOOKUP(AR52,'【記載例】シフト記号表（勤務時間帯）'!$C$6:$U$35,19,FALSE))</f>
        <v>3</v>
      </c>
      <c r="AS54" s="271" t="str">
        <f>IF(AS52="","",VLOOKUP(AS52,'【記載例】シフト記号表（勤務時間帯）'!$C$6:$U$35,19,FALSE))</f>
        <v/>
      </c>
      <c r="AT54" s="272">
        <f>IF(AT52="","",VLOOKUP(AT52,'【記載例】シフト記号表（勤務時間帯）'!$C$6:$U$35,19,FALSE))</f>
        <v>3</v>
      </c>
      <c r="AU54" s="270" t="str">
        <f>IF(AU52="","",VLOOKUP(AU52,'【記載例】シフト記号表（勤務時間帯）'!$C$6:$U$35,19,FALSE))</f>
        <v/>
      </c>
      <c r="AV54" s="271" t="str">
        <f>IF(AV52="","",VLOOKUP(AV52,'【記載例】シフト記号表（勤務時間帯）'!$C$6:$U$35,19,FALSE))</f>
        <v/>
      </c>
      <c r="AW54" s="271" t="str">
        <f>IF(AW52="","",VLOOKUP(AW52,'【記載例】シフト記号表（勤務時間帯）'!$C$6:$U$35,19,FALSE))</f>
        <v/>
      </c>
      <c r="AX54" s="755">
        <f>IF($BB$3="４週",SUM(S54:AT54),IF($BB$3="暦月",SUM(S54:AW54),""))</f>
        <v>36</v>
      </c>
      <c r="AY54" s="756"/>
      <c r="AZ54" s="757">
        <f>IF($BB$3="４週",AX54/4,IF($BB$3="暦月",【記載例】地密通所!AX54/(【記載例】地密通所!$BB$8/7),""))</f>
        <v>9</v>
      </c>
      <c r="BA54" s="758"/>
      <c r="BB54" s="742"/>
      <c r="BC54" s="743"/>
      <c r="BD54" s="743"/>
      <c r="BE54" s="743"/>
      <c r="BF54" s="744"/>
    </row>
    <row r="55" spans="2:58" ht="20.25" customHeight="1">
      <c r="B55" s="678">
        <f>B52+1</f>
        <v>12</v>
      </c>
      <c r="C55" s="781"/>
      <c r="D55" s="782"/>
      <c r="E55" s="783"/>
      <c r="F55" s="273"/>
      <c r="G55" s="762"/>
      <c r="H55" s="764"/>
      <c r="I55" s="694"/>
      <c r="J55" s="694"/>
      <c r="K55" s="695"/>
      <c r="L55" s="765"/>
      <c r="M55" s="766"/>
      <c r="N55" s="766"/>
      <c r="O55" s="767"/>
      <c r="P55" s="771" t="s">
        <v>559</v>
      </c>
      <c r="Q55" s="772"/>
      <c r="R55" s="773"/>
      <c r="S55" s="262"/>
      <c r="T55" s="263"/>
      <c r="U55" s="263"/>
      <c r="V55" s="263"/>
      <c r="W55" s="263"/>
      <c r="X55" s="263"/>
      <c r="Y55" s="264"/>
      <c r="Z55" s="262"/>
      <c r="AA55" s="263"/>
      <c r="AB55" s="263"/>
      <c r="AC55" s="263"/>
      <c r="AD55" s="263"/>
      <c r="AE55" s="263"/>
      <c r="AF55" s="264"/>
      <c r="AG55" s="262"/>
      <c r="AH55" s="263"/>
      <c r="AI55" s="263"/>
      <c r="AJ55" s="263"/>
      <c r="AK55" s="263"/>
      <c r="AL55" s="263"/>
      <c r="AM55" s="264"/>
      <c r="AN55" s="262"/>
      <c r="AO55" s="263"/>
      <c r="AP55" s="263"/>
      <c r="AQ55" s="263"/>
      <c r="AR55" s="263"/>
      <c r="AS55" s="263"/>
      <c r="AT55" s="264"/>
      <c r="AU55" s="262"/>
      <c r="AV55" s="263"/>
      <c r="AW55" s="263"/>
      <c r="AX55" s="774"/>
      <c r="AY55" s="775"/>
      <c r="AZ55" s="776"/>
      <c r="BA55" s="777"/>
      <c r="BB55" s="798"/>
      <c r="BC55" s="766"/>
      <c r="BD55" s="766"/>
      <c r="BE55" s="766"/>
      <c r="BF55" s="767"/>
    </row>
    <row r="56" spans="2:58" ht="20.25" customHeight="1">
      <c r="B56" s="678"/>
      <c r="C56" s="784"/>
      <c r="D56" s="785"/>
      <c r="E56" s="786"/>
      <c r="F56" s="265"/>
      <c r="G56" s="689"/>
      <c r="H56" s="693"/>
      <c r="I56" s="694"/>
      <c r="J56" s="694"/>
      <c r="K56" s="695"/>
      <c r="L56" s="699"/>
      <c r="M56" s="700"/>
      <c r="N56" s="700"/>
      <c r="O56" s="701"/>
      <c r="P56" s="745" t="s">
        <v>526</v>
      </c>
      <c r="Q56" s="746"/>
      <c r="R56" s="747"/>
      <c r="S56" s="266" t="str">
        <f>IF(S55="","",VLOOKUP(S55,'【記載例】シフト記号表（勤務時間帯）'!$C$6:$K$35,9,FALSE))</f>
        <v/>
      </c>
      <c r="T56" s="267" t="str">
        <f>IF(T55="","",VLOOKUP(T55,'【記載例】シフト記号表（勤務時間帯）'!$C$6:$K$35,9,FALSE))</f>
        <v/>
      </c>
      <c r="U56" s="267" t="str">
        <f>IF(U55="","",VLOOKUP(U55,'【記載例】シフト記号表（勤務時間帯）'!$C$6:$K$35,9,FALSE))</f>
        <v/>
      </c>
      <c r="V56" s="267" t="str">
        <f>IF(V55="","",VLOOKUP(V55,'【記載例】シフト記号表（勤務時間帯）'!$C$6:$K$35,9,FALSE))</f>
        <v/>
      </c>
      <c r="W56" s="267" t="str">
        <f>IF(W55="","",VLOOKUP(W55,'【記載例】シフト記号表（勤務時間帯）'!$C$6:$K$35,9,FALSE))</f>
        <v/>
      </c>
      <c r="X56" s="267" t="str">
        <f>IF(X55="","",VLOOKUP(X55,'【記載例】シフト記号表（勤務時間帯）'!$C$6:$K$35,9,FALSE))</f>
        <v/>
      </c>
      <c r="Y56" s="268" t="str">
        <f>IF(Y55="","",VLOOKUP(Y55,'【記載例】シフト記号表（勤務時間帯）'!$C$6:$K$35,9,FALSE))</f>
        <v/>
      </c>
      <c r="Z56" s="266" t="str">
        <f>IF(Z55="","",VLOOKUP(Z55,'【記載例】シフト記号表（勤務時間帯）'!$C$6:$K$35,9,FALSE))</f>
        <v/>
      </c>
      <c r="AA56" s="267" t="str">
        <f>IF(AA55="","",VLOOKUP(AA55,'【記載例】シフト記号表（勤務時間帯）'!$C$6:$K$35,9,FALSE))</f>
        <v/>
      </c>
      <c r="AB56" s="267" t="str">
        <f>IF(AB55="","",VLOOKUP(AB55,'【記載例】シフト記号表（勤務時間帯）'!$C$6:$K$35,9,FALSE))</f>
        <v/>
      </c>
      <c r="AC56" s="267" t="str">
        <f>IF(AC55="","",VLOOKUP(AC55,'【記載例】シフト記号表（勤務時間帯）'!$C$6:$K$35,9,FALSE))</f>
        <v/>
      </c>
      <c r="AD56" s="267" t="str">
        <f>IF(AD55="","",VLOOKUP(AD55,'【記載例】シフト記号表（勤務時間帯）'!$C$6:$K$35,9,FALSE))</f>
        <v/>
      </c>
      <c r="AE56" s="267" t="str">
        <f>IF(AE55="","",VLOOKUP(AE55,'【記載例】シフト記号表（勤務時間帯）'!$C$6:$K$35,9,FALSE))</f>
        <v/>
      </c>
      <c r="AF56" s="268" t="str">
        <f>IF(AF55="","",VLOOKUP(AF55,'【記載例】シフト記号表（勤務時間帯）'!$C$6:$K$35,9,FALSE))</f>
        <v/>
      </c>
      <c r="AG56" s="266" t="str">
        <f>IF(AG55="","",VLOOKUP(AG55,'【記載例】シフト記号表（勤務時間帯）'!$C$6:$K$35,9,FALSE))</f>
        <v/>
      </c>
      <c r="AH56" s="267" t="str">
        <f>IF(AH55="","",VLOOKUP(AH55,'【記載例】シフト記号表（勤務時間帯）'!$C$6:$K$35,9,FALSE))</f>
        <v/>
      </c>
      <c r="AI56" s="267" t="str">
        <f>IF(AI55="","",VLOOKUP(AI55,'【記載例】シフト記号表（勤務時間帯）'!$C$6:$K$35,9,FALSE))</f>
        <v/>
      </c>
      <c r="AJ56" s="267" t="str">
        <f>IF(AJ55="","",VLOOKUP(AJ55,'【記載例】シフト記号表（勤務時間帯）'!$C$6:$K$35,9,FALSE))</f>
        <v/>
      </c>
      <c r="AK56" s="267" t="str">
        <f>IF(AK55="","",VLOOKUP(AK55,'【記載例】シフト記号表（勤務時間帯）'!$C$6:$K$35,9,FALSE))</f>
        <v/>
      </c>
      <c r="AL56" s="267" t="str">
        <f>IF(AL55="","",VLOOKUP(AL55,'【記載例】シフト記号表（勤務時間帯）'!$C$6:$K$35,9,FALSE))</f>
        <v/>
      </c>
      <c r="AM56" s="268" t="str">
        <f>IF(AM55="","",VLOOKUP(AM55,'【記載例】シフト記号表（勤務時間帯）'!$C$6:$K$35,9,FALSE))</f>
        <v/>
      </c>
      <c r="AN56" s="266" t="str">
        <f>IF(AN55="","",VLOOKUP(AN55,'【記載例】シフト記号表（勤務時間帯）'!$C$6:$K$35,9,FALSE))</f>
        <v/>
      </c>
      <c r="AO56" s="267" t="str">
        <f>IF(AO55="","",VLOOKUP(AO55,'【記載例】シフト記号表（勤務時間帯）'!$C$6:$K$35,9,FALSE))</f>
        <v/>
      </c>
      <c r="AP56" s="267" t="str">
        <f>IF(AP55="","",VLOOKUP(AP55,'【記載例】シフト記号表（勤務時間帯）'!$C$6:$K$35,9,FALSE))</f>
        <v/>
      </c>
      <c r="AQ56" s="267" t="str">
        <f>IF(AQ55="","",VLOOKUP(AQ55,'【記載例】シフト記号表（勤務時間帯）'!$C$6:$K$35,9,FALSE))</f>
        <v/>
      </c>
      <c r="AR56" s="267" t="str">
        <f>IF(AR55="","",VLOOKUP(AR55,'【記載例】シフト記号表（勤務時間帯）'!$C$6:$K$35,9,FALSE))</f>
        <v/>
      </c>
      <c r="AS56" s="267" t="str">
        <f>IF(AS55="","",VLOOKUP(AS55,'【記載例】シフト記号表（勤務時間帯）'!$C$6:$K$35,9,FALSE))</f>
        <v/>
      </c>
      <c r="AT56" s="268" t="str">
        <f>IF(AT55="","",VLOOKUP(AT55,'【記載例】シフト記号表（勤務時間帯）'!$C$6:$K$35,9,FALSE))</f>
        <v/>
      </c>
      <c r="AU56" s="266" t="str">
        <f>IF(AU55="","",VLOOKUP(AU55,'【記載例】シフト記号表（勤務時間帯）'!$C$6:$K$35,9,FALSE))</f>
        <v/>
      </c>
      <c r="AV56" s="267" t="str">
        <f>IF(AV55="","",VLOOKUP(AV55,'【記載例】シフト記号表（勤務時間帯）'!$C$6:$K$35,9,FALSE))</f>
        <v/>
      </c>
      <c r="AW56" s="267" t="str">
        <f>IF(AW55="","",VLOOKUP(AW55,'【記載例】シフト記号表（勤務時間帯）'!$C$6:$K$35,9,FALSE))</f>
        <v/>
      </c>
      <c r="AX56" s="748">
        <f>IF($BB$3="４週",SUM(S56:AT56),IF($BB$3="暦月",SUM(S56:AW56),""))</f>
        <v>0</v>
      </c>
      <c r="AY56" s="749"/>
      <c r="AZ56" s="750">
        <f>IF($BB$3="４週",AX56/4,IF($BB$3="暦月",【記載例】地密通所!AX56/(【記載例】地密通所!$BB$8/7),""))</f>
        <v>0</v>
      </c>
      <c r="BA56" s="751"/>
      <c r="BB56" s="799"/>
      <c r="BC56" s="700"/>
      <c r="BD56" s="700"/>
      <c r="BE56" s="700"/>
      <c r="BF56" s="701"/>
    </row>
    <row r="57" spans="2:58" ht="20.25" customHeight="1">
      <c r="B57" s="678"/>
      <c r="C57" s="787"/>
      <c r="D57" s="788"/>
      <c r="E57" s="789"/>
      <c r="F57" s="265">
        <f>C55</f>
        <v>0</v>
      </c>
      <c r="G57" s="763"/>
      <c r="H57" s="693"/>
      <c r="I57" s="694"/>
      <c r="J57" s="694"/>
      <c r="K57" s="695"/>
      <c r="L57" s="768"/>
      <c r="M57" s="769"/>
      <c r="N57" s="769"/>
      <c r="O57" s="770"/>
      <c r="P57" s="752" t="s">
        <v>527</v>
      </c>
      <c r="Q57" s="753"/>
      <c r="R57" s="754"/>
      <c r="S57" s="270" t="str">
        <f>IF(S55="","",VLOOKUP(S55,'【記載例】シフト記号表（勤務時間帯）'!$C$6:$U$35,19,FALSE))</f>
        <v/>
      </c>
      <c r="T57" s="271" t="str">
        <f>IF(T55="","",VLOOKUP(T55,'【記載例】シフト記号表（勤務時間帯）'!$C$6:$U$35,19,FALSE))</f>
        <v/>
      </c>
      <c r="U57" s="271" t="str">
        <f>IF(U55="","",VLOOKUP(U55,'【記載例】シフト記号表（勤務時間帯）'!$C$6:$U$35,19,FALSE))</f>
        <v/>
      </c>
      <c r="V57" s="271" t="str">
        <f>IF(V55="","",VLOOKUP(V55,'【記載例】シフト記号表（勤務時間帯）'!$C$6:$U$35,19,FALSE))</f>
        <v/>
      </c>
      <c r="W57" s="271" t="str">
        <f>IF(W55="","",VLOOKUP(W55,'【記載例】シフト記号表（勤務時間帯）'!$C$6:$U$35,19,FALSE))</f>
        <v/>
      </c>
      <c r="X57" s="271" t="str">
        <f>IF(X55="","",VLOOKUP(X55,'【記載例】シフト記号表（勤務時間帯）'!$C$6:$U$35,19,FALSE))</f>
        <v/>
      </c>
      <c r="Y57" s="272" t="str">
        <f>IF(Y55="","",VLOOKUP(Y55,'【記載例】シフト記号表（勤務時間帯）'!$C$6:$U$35,19,FALSE))</f>
        <v/>
      </c>
      <c r="Z57" s="270" t="str">
        <f>IF(Z55="","",VLOOKUP(Z55,'【記載例】シフト記号表（勤務時間帯）'!$C$6:$U$35,19,FALSE))</f>
        <v/>
      </c>
      <c r="AA57" s="271" t="str">
        <f>IF(AA55="","",VLOOKUP(AA55,'【記載例】シフト記号表（勤務時間帯）'!$C$6:$U$35,19,FALSE))</f>
        <v/>
      </c>
      <c r="AB57" s="271" t="str">
        <f>IF(AB55="","",VLOOKUP(AB55,'【記載例】シフト記号表（勤務時間帯）'!$C$6:$U$35,19,FALSE))</f>
        <v/>
      </c>
      <c r="AC57" s="271" t="str">
        <f>IF(AC55="","",VLOOKUP(AC55,'【記載例】シフト記号表（勤務時間帯）'!$C$6:$U$35,19,FALSE))</f>
        <v/>
      </c>
      <c r="AD57" s="271" t="str">
        <f>IF(AD55="","",VLOOKUP(AD55,'【記載例】シフト記号表（勤務時間帯）'!$C$6:$U$35,19,FALSE))</f>
        <v/>
      </c>
      <c r="AE57" s="271" t="str">
        <f>IF(AE55="","",VLOOKUP(AE55,'【記載例】シフト記号表（勤務時間帯）'!$C$6:$U$35,19,FALSE))</f>
        <v/>
      </c>
      <c r="AF57" s="272" t="str">
        <f>IF(AF55="","",VLOOKUP(AF55,'【記載例】シフト記号表（勤務時間帯）'!$C$6:$U$35,19,FALSE))</f>
        <v/>
      </c>
      <c r="AG57" s="270" t="str">
        <f>IF(AG55="","",VLOOKUP(AG55,'【記載例】シフト記号表（勤務時間帯）'!$C$6:$U$35,19,FALSE))</f>
        <v/>
      </c>
      <c r="AH57" s="271" t="str">
        <f>IF(AH55="","",VLOOKUP(AH55,'【記載例】シフト記号表（勤務時間帯）'!$C$6:$U$35,19,FALSE))</f>
        <v/>
      </c>
      <c r="AI57" s="271" t="str">
        <f>IF(AI55="","",VLOOKUP(AI55,'【記載例】シフト記号表（勤務時間帯）'!$C$6:$U$35,19,FALSE))</f>
        <v/>
      </c>
      <c r="AJ57" s="271" t="str">
        <f>IF(AJ55="","",VLOOKUP(AJ55,'【記載例】シフト記号表（勤務時間帯）'!$C$6:$U$35,19,FALSE))</f>
        <v/>
      </c>
      <c r="AK57" s="271" t="str">
        <f>IF(AK55="","",VLOOKUP(AK55,'【記載例】シフト記号表（勤務時間帯）'!$C$6:$U$35,19,FALSE))</f>
        <v/>
      </c>
      <c r="AL57" s="271" t="str">
        <f>IF(AL55="","",VLOOKUP(AL55,'【記載例】シフト記号表（勤務時間帯）'!$C$6:$U$35,19,FALSE))</f>
        <v/>
      </c>
      <c r="AM57" s="272" t="str">
        <f>IF(AM55="","",VLOOKUP(AM55,'【記載例】シフト記号表（勤務時間帯）'!$C$6:$U$35,19,FALSE))</f>
        <v/>
      </c>
      <c r="AN57" s="270" t="str">
        <f>IF(AN55="","",VLOOKUP(AN55,'【記載例】シフト記号表（勤務時間帯）'!$C$6:$U$35,19,FALSE))</f>
        <v/>
      </c>
      <c r="AO57" s="271" t="str">
        <f>IF(AO55="","",VLOOKUP(AO55,'【記載例】シフト記号表（勤務時間帯）'!$C$6:$U$35,19,FALSE))</f>
        <v/>
      </c>
      <c r="AP57" s="271" t="str">
        <f>IF(AP55="","",VLOOKUP(AP55,'【記載例】シフト記号表（勤務時間帯）'!$C$6:$U$35,19,FALSE))</f>
        <v/>
      </c>
      <c r="AQ57" s="271" t="str">
        <f>IF(AQ55="","",VLOOKUP(AQ55,'【記載例】シフト記号表（勤務時間帯）'!$C$6:$U$35,19,FALSE))</f>
        <v/>
      </c>
      <c r="AR57" s="271" t="str">
        <f>IF(AR55="","",VLOOKUP(AR55,'【記載例】シフト記号表（勤務時間帯）'!$C$6:$U$35,19,FALSE))</f>
        <v/>
      </c>
      <c r="AS57" s="271" t="str">
        <f>IF(AS55="","",VLOOKUP(AS55,'【記載例】シフト記号表（勤務時間帯）'!$C$6:$U$35,19,FALSE))</f>
        <v/>
      </c>
      <c r="AT57" s="272" t="str">
        <f>IF(AT55="","",VLOOKUP(AT55,'【記載例】シフト記号表（勤務時間帯）'!$C$6:$U$35,19,FALSE))</f>
        <v/>
      </c>
      <c r="AU57" s="270" t="str">
        <f>IF(AU55="","",VLOOKUP(AU55,'【記載例】シフト記号表（勤務時間帯）'!$C$6:$U$35,19,FALSE))</f>
        <v/>
      </c>
      <c r="AV57" s="271" t="str">
        <f>IF(AV55="","",VLOOKUP(AV55,'【記載例】シフト記号表（勤務時間帯）'!$C$6:$U$35,19,FALSE))</f>
        <v/>
      </c>
      <c r="AW57" s="271" t="str">
        <f>IF(AW55="","",VLOOKUP(AW55,'【記載例】シフト記号表（勤務時間帯）'!$C$6:$U$35,19,FALSE))</f>
        <v/>
      </c>
      <c r="AX57" s="755">
        <f>IF($BB$3="４週",SUM(S57:AT57),IF($BB$3="暦月",SUM(S57:AW57),""))</f>
        <v>0</v>
      </c>
      <c r="AY57" s="756"/>
      <c r="AZ57" s="757">
        <f>IF($BB$3="４週",AX57/4,IF($BB$3="暦月",【記載例】地密通所!AX57/(【記載例】地密通所!$BB$8/7),""))</f>
        <v>0</v>
      </c>
      <c r="BA57" s="758"/>
      <c r="BB57" s="800"/>
      <c r="BC57" s="769"/>
      <c r="BD57" s="769"/>
      <c r="BE57" s="769"/>
      <c r="BF57" s="770"/>
    </row>
    <row r="58" spans="2:58" ht="20.25" customHeight="1">
      <c r="B58" s="678">
        <f>B55+1</f>
        <v>13</v>
      </c>
      <c r="C58" s="781"/>
      <c r="D58" s="782"/>
      <c r="E58" s="783"/>
      <c r="F58" s="273"/>
      <c r="G58" s="762"/>
      <c r="H58" s="764"/>
      <c r="I58" s="694"/>
      <c r="J58" s="694"/>
      <c r="K58" s="695"/>
      <c r="L58" s="765"/>
      <c r="M58" s="766"/>
      <c r="N58" s="766"/>
      <c r="O58" s="767"/>
      <c r="P58" s="771" t="s">
        <v>571</v>
      </c>
      <c r="Q58" s="772"/>
      <c r="R58" s="773"/>
      <c r="S58" s="262"/>
      <c r="T58" s="263"/>
      <c r="U58" s="263"/>
      <c r="V58" s="263"/>
      <c r="W58" s="263"/>
      <c r="X58" s="263"/>
      <c r="Y58" s="264"/>
      <c r="Z58" s="262"/>
      <c r="AA58" s="263"/>
      <c r="AB58" s="263"/>
      <c r="AC58" s="263"/>
      <c r="AD58" s="263"/>
      <c r="AE58" s="263"/>
      <c r="AF58" s="264"/>
      <c r="AG58" s="262"/>
      <c r="AH58" s="263"/>
      <c r="AI58" s="263"/>
      <c r="AJ58" s="263"/>
      <c r="AK58" s="263"/>
      <c r="AL58" s="263"/>
      <c r="AM58" s="264"/>
      <c r="AN58" s="262"/>
      <c r="AO58" s="263"/>
      <c r="AP58" s="263"/>
      <c r="AQ58" s="263"/>
      <c r="AR58" s="263"/>
      <c r="AS58" s="263"/>
      <c r="AT58" s="264"/>
      <c r="AU58" s="262"/>
      <c r="AV58" s="263"/>
      <c r="AW58" s="263"/>
      <c r="AX58" s="774"/>
      <c r="AY58" s="775"/>
      <c r="AZ58" s="776"/>
      <c r="BA58" s="777"/>
      <c r="BB58" s="798"/>
      <c r="BC58" s="766"/>
      <c r="BD58" s="766"/>
      <c r="BE58" s="766"/>
      <c r="BF58" s="767"/>
    </row>
    <row r="59" spans="2:58" ht="20.25" customHeight="1">
      <c r="B59" s="678"/>
      <c r="C59" s="784"/>
      <c r="D59" s="785"/>
      <c r="E59" s="786"/>
      <c r="F59" s="265"/>
      <c r="G59" s="689"/>
      <c r="H59" s="693"/>
      <c r="I59" s="694"/>
      <c r="J59" s="694"/>
      <c r="K59" s="695"/>
      <c r="L59" s="699"/>
      <c r="M59" s="700"/>
      <c r="N59" s="700"/>
      <c r="O59" s="701"/>
      <c r="P59" s="745" t="s">
        <v>526</v>
      </c>
      <c r="Q59" s="746"/>
      <c r="R59" s="747"/>
      <c r="S59" s="266" t="str">
        <f>IF(S58="","",VLOOKUP(S58,'【記載例】シフト記号表（勤務時間帯）'!$C$6:$K$35,9,FALSE))</f>
        <v/>
      </c>
      <c r="T59" s="267" t="str">
        <f>IF(T58="","",VLOOKUP(T58,'【記載例】シフト記号表（勤務時間帯）'!$C$6:$K$35,9,FALSE))</f>
        <v/>
      </c>
      <c r="U59" s="267" t="str">
        <f>IF(U58="","",VLOOKUP(U58,'【記載例】シフト記号表（勤務時間帯）'!$C$6:$K$35,9,FALSE))</f>
        <v/>
      </c>
      <c r="V59" s="267" t="str">
        <f>IF(V58="","",VLOOKUP(V58,'【記載例】シフト記号表（勤務時間帯）'!$C$6:$K$35,9,FALSE))</f>
        <v/>
      </c>
      <c r="W59" s="267" t="str">
        <f>IF(W58="","",VLOOKUP(W58,'【記載例】シフト記号表（勤務時間帯）'!$C$6:$K$35,9,FALSE))</f>
        <v/>
      </c>
      <c r="X59" s="267" t="str">
        <f>IF(X58="","",VLOOKUP(X58,'【記載例】シフト記号表（勤務時間帯）'!$C$6:$K$35,9,FALSE))</f>
        <v/>
      </c>
      <c r="Y59" s="268" t="str">
        <f>IF(Y58="","",VLOOKUP(Y58,'【記載例】シフト記号表（勤務時間帯）'!$C$6:$K$35,9,FALSE))</f>
        <v/>
      </c>
      <c r="Z59" s="266" t="str">
        <f>IF(Z58="","",VLOOKUP(Z58,'【記載例】シフト記号表（勤務時間帯）'!$C$6:$K$35,9,FALSE))</f>
        <v/>
      </c>
      <c r="AA59" s="267" t="str">
        <f>IF(AA58="","",VLOOKUP(AA58,'【記載例】シフト記号表（勤務時間帯）'!$C$6:$K$35,9,FALSE))</f>
        <v/>
      </c>
      <c r="AB59" s="267" t="str">
        <f>IF(AB58="","",VLOOKUP(AB58,'【記載例】シフト記号表（勤務時間帯）'!$C$6:$K$35,9,FALSE))</f>
        <v/>
      </c>
      <c r="AC59" s="267" t="str">
        <f>IF(AC58="","",VLOOKUP(AC58,'【記載例】シフト記号表（勤務時間帯）'!$C$6:$K$35,9,FALSE))</f>
        <v/>
      </c>
      <c r="AD59" s="267" t="str">
        <f>IF(AD58="","",VLOOKUP(AD58,'【記載例】シフト記号表（勤務時間帯）'!$C$6:$K$35,9,FALSE))</f>
        <v/>
      </c>
      <c r="AE59" s="267" t="str">
        <f>IF(AE58="","",VLOOKUP(AE58,'【記載例】シフト記号表（勤務時間帯）'!$C$6:$K$35,9,FALSE))</f>
        <v/>
      </c>
      <c r="AF59" s="268" t="str">
        <f>IF(AF58="","",VLOOKUP(AF58,'【記載例】シフト記号表（勤務時間帯）'!$C$6:$K$35,9,FALSE))</f>
        <v/>
      </c>
      <c r="AG59" s="266" t="str">
        <f>IF(AG58="","",VLOOKUP(AG58,'【記載例】シフト記号表（勤務時間帯）'!$C$6:$K$35,9,FALSE))</f>
        <v/>
      </c>
      <c r="AH59" s="267" t="str">
        <f>IF(AH58="","",VLOOKUP(AH58,'【記載例】シフト記号表（勤務時間帯）'!$C$6:$K$35,9,FALSE))</f>
        <v/>
      </c>
      <c r="AI59" s="267" t="str">
        <f>IF(AI58="","",VLOOKUP(AI58,'【記載例】シフト記号表（勤務時間帯）'!$C$6:$K$35,9,FALSE))</f>
        <v/>
      </c>
      <c r="AJ59" s="267" t="str">
        <f>IF(AJ58="","",VLOOKUP(AJ58,'【記載例】シフト記号表（勤務時間帯）'!$C$6:$K$35,9,FALSE))</f>
        <v/>
      </c>
      <c r="AK59" s="267" t="str">
        <f>IF(AK58="","",VLOOKUP(AK58,'【記載例】シフト記号表（勤務時間帯）'!$C$6:$K$35,9,FALSE))</f>
        <v/>
      </c>
      <c r="AL59" s="267" t="str">
        <f>IF(AL58="","",VLOOKUP(AL58,'【記載例】シフト記号表（勤務時間帯）'!$C$6:$K$35,9,FALSE))</f>
        <v/>
      </c>
      <c r="AM59" s="268" t="str">
        <f>IF(AM58="","",VLOOKUP(AM58,'【記載例】シフト記号表（勤務時間帯）'!$C$6:$K$35,9,FALSE))</f>
        <v/>
      </c>
      <c r="AN59" s="266" t="str">
        <f>IF(AN58="","",VLOOKUP(AN58,'【記載例】シフト記号表（勤務時間帯）'!$C$6:$K$35,9,FALSE))</f>
        <v/>
      </c>
      <c r="AO59" s="267" t="str">
        <f>IF(AO58="","",VLOOKUP(AO58,'【記載例】シフト記号表（勤務時間帯）'!$C$6:$K$35,9,FALSE))</f>
        <v/>
      </c>
      <c r="AP59" s="267" t="str">
        <f>IF(AP58="","",VLOOKUP(AP58,'【記載例】シフト記号表（勤務時間帯）'!$C$6:$K$35,9,FALSE))</f>
        <v/>
      </c>
      <c r="AQ59" s="267" t="str">
        <f>IF(AQ58="","",VLOOKUP(AQ58,'【記載例】シフト記号表（勤務時間帯）'!$C$6:$K$35,9,FALSE))</f>
        <v/>
      </c>
      <c r="AR59" s="267" t="str">
        <f>IF(AR58="","",VLOOKUP(AR58,'【記載例】シフト記号表（勤務時間帯）'!$C$6:$K$35,9,FALSE))</f>
        <v/>
      </c>
      <c r="AS59" s="267" t="str">
        <f>IF(AS58="","",VLOOKUP(AS58,'【記載例】シフト記号表（勤務時間帯）'!$C$6:$K$35,9,FALSE))</f>
        <v/>
      </c>
      <c r="AT59" s="268" t="str">
        <f>IF(AT58="","",VLOOKUP(AT58,'【記載例】シフト記号表（勤務時間帯）'!$C$6:$K$35,9,FALSE))</f>
        <v/>
      </c>
      <c r="AU59" s="266" t="str">
        <f>IF(AU58="","",VLOOKUP(AU58,'【記載例】シフト記号表（勤務時間帯）'!$C$6:$K$35,9,FALSE))</f>
        <v/>
      </c>
      <c r="AV59" s="267" t="str">
        <f>IF(AV58="","",VLOOKUP(AV58,'【記載例】シフト記号表（勤務時間帯）'!$C$6:$K$35,9,FALSE))</f>
        <v/>
      </c>
      <c r="AW59" s="267" t="str">
        <f>IF(AW58="","",VLOOKUP(AW58,'【記載例】シフト記号表（勤務時間帯）'!$C$6:$K$35,9,FALSE))</f>
        <v/>
      </c>
      <c r="AX59" s="748">
        <f>IF($BB$3="４週",SUM(S59:AT59),IF($BB$3="暦月",SUM(S59:AW59),""))</f>
        <v>0</v>
      </c>
      <c r="AY59" s="749"/>
      <c r="AZ59" s="750">
        <f>IF($BB$3="４週",AX59/4,IF($BB$3="暦月",【記載例】地密通所!AX59/(【記載例】地密通所!$BB$8/7),""))</f>
        <v>0</v>
      </c>
      <c r="BA59" s="751"/>
      <c r="BB59" s="799"/>
      <c r="BC59" s="700"/>
      <c r="BD59" s="700"/>
      <c r="BE59" s="700"/>
      <c r="BF59" s="701"/>
    </row>
    <row r="60" spans="2:58" ht="20.25" customHeight="1" thickBot="1">
      <c r="B60" s="790"/>
      <c r="C60" s="787"/>
      <c r="D60" s="788"/>
      <c r="E60" s="789"/>
      <c r="F60" s="274">
        <f>C58</f>
        <v>0</v>
      </c>
      <c r="G60" s="791"/>
      <c r="H60" s="792"/>
      <c r="I60" s="793"/>
      <c r="J60" s="793"/>
      <c r="K60" s="794"/>
      <c r="L60" s="795"/>
      <c r="M60" s="796"/>
      <c r="N60" s="796"/>
      <c r="O60" s="797"/>
      <c r="P60" s="818" t="s">
        <v>527</v>
      </c>
      <c r="Q60" s="819"/>
      <c r="R60" s="820"/>
      <c r="S60" s="270" t="str">
        <f>IF(S58="","",VLOOKUP(S58,'【記載例】シフト記号表（勤務時間帯）'!$C$6:$U$35,19,FALSE))</f>
        <v/>
      </c>
      <c r="T60" s="271" t="str">
        <f>IF(T58="","",VLOOKUP(T58,'【記載例】シフト記号表（勤務時間帯）'!$C$6:$U$35,19,FALSE))</f>
        <v/>
      </c>
      <c r="U60" s="271" t="str">
        <f>IF(U58="","",VLOOKUP(U58,'【記載例】シフト記号表（勤務時間帯）'!$C$6:$U$35,19,FALSE))</f>
        <v/>
      </c>
      <c r="V60" s="271" t="str">
        <f>IF(V58="","",VLOOKUP(V58,'【記載例】シフト記号表（勤務時間帯）'!$C$6:$U$35,19,FALSE))</f>
        <v/>
      </c>
      <c r="W60" s="271" t="str">
        <f>IF(W58="","",VLOOKUP(W58,'【記載例】シフト記号表（勤務時間帯）'!$C$6:$U$35,19,FALSE))</f>
        <v/>
      </c>
      <c r="X60" s="271" t="str">
        <f>IF(X58="","",VLOOKUP(X58,'【記載例】シフト記号表（勤務時間帯）'!$C$6:$U$35,19,FALSE))</f>
        <v/>
      </c>
      <c r="Y60" s="272" t="str">
        <f>IF(Y58="","",VLOOKUP(Y58,'【記載例】シフト記号表（勤務時間帯）'!$C$6:$U$35,19,FALSE))</f>
        <v/>
      </c>
      <c r="Z60" s="270" t="str">
        <f>IF(Z58="","",VLOOKUP(Z58,'【記載例】シフト記号表（勤務時間帯）'!$C$6:$U$35,19,FALSE))</f>
        <v/>
      </c>
      <c r="AA60" s="271" t="str">
        <f>IF(AA58="","",VLOOKUP(AA58,'【記載例】シフト記号表（勤務時間帯）'!$C$6:$U$35,19,FALSE))</f>
        <v/>
      </c>
      <c r="AB60" s="271" t="str">
        <f>IF(AB58="","",VLOOKUP(AB58,'【記載例】シフト記号表（勤務時間帯）'!$C$6:$U$35,19,FALSE))</f>
        <v/>
      </c>
      <c r="AC60" s="271" t="str">
        <f>IF(AC58="","",VLOOKUP(AC58,'【記載例】シフト記号表（勤務時間帯）'!$C$6:$U$35,19,FALSE))</f>
        <v/>
      </c>
      <c r="AD60" s="271" t="str">
        <f>IF(AD58="","",VLOOKUP(AD58,'【記載例】シフト記号表（勤務時間帯）'!$C$6:$U$35,19,FALSE))</f>
        <v/>
      </c>
      <c r="AE60" s="271" t="str">
        <f>IF(AE58="","",VLOOKUP(AE58,'【記載例】シフト記号表（勤務時間帯）'!$C$6:$U$35,19,FALSE))</f>
        <v/>
      </c>
      <c r="AF60" s="272" t="str">
        <f>IF(AF58="","",VLOOKUP(AF58,'【記載例】シフト記号表（勤務時間帯）'!$C$6:$U$35,19,FALSE))</f>
        <v/>
      </c>
      <c r="AG60" s="270" t="str">
        <f>IF(AG58="","",VLOOKUP(AG58,'【記載例】シフト記号表（勤務時間帯）'!$C$6:$U$35,19,FALSE))</f>
        <v/>
      </c>
      <c r="AH60" s="271" t="str">
        <f>IF(AH58="","",VLOOKUP(AH58,'【記載例】シフト記号表（勤務時間帯）'!$C$6:$U$35,19,FALSE))</f>
        <v/>
      </c>
      <c r="AI60" s="271" t="str">
        <f>IF(AI58="","",VLOOKUP(AI58,'【記載例】シフト記号表（勤務時間帯）'!$C$6:$U$35,19,FALSE))</f>
        <v/>
      </c>
      <c r="AJ60" s="271" t="str">
        <f>IF(AJ58="","",VLOOKUP(AJ58,'【記載例】シフト記号表（勤務時間帯）'!$C$6:$U$35,19,FALSE))</f>
        <v/>
      </c>
      <c r="AK60" s="271" t="str">
        <f>IF(AK58="","",VLOOKUP(AK58,'【記載例】シフト記号表（勤務時間帯）'!$C$6:$U$35,19,FALSE))</f>
        <v/>
      </c>
      <c r="AL60" s="271" t="str">
        <f>IF(AL58="","",VLOOKUP(AL58,'【記載例】シフト記号表（勤務時間帯）'!$C$6:$U$35,19,FALSE))</f>
        <v/>
      </c>
      <c r="AM60" s="272" t="str">
        <f>IF(AM58="","",VLOOKUP(AM58,'【記載例】シフト記号表（勤務時間帯）'!$C$6:$U$35,19,FALSE))</f>
        <v/>
      </c>
      <c r="AN60" s="270" t="str">
        <f>IF(AN58="","",VLOOKUP(AN58,'【記載例】シフト記号表（勤務時間帯）'!$C$6:$U$35,19,FALSE))</f>
        <v/>
      </c>
      <c r="AO60" s="271" t="str">
        <f>IF(AO58="","",VLOOKUP(AO58,'【記載例】シフト記号表（勤務時間帯）'!$C$6:$U$35,19,FALSE))</f>
        <v/>
      </c>
      <c r="AP60" s="271" t="str">
        <f>IF(AP58="","",VLOOKUP(AP58,'【記載例】シフト記号表（勤務時間帯）'!$C$6:$U$35,19,FALSE))</f>
        <v/>
      </c>
      <c r="AQ60" s="271" t="str">
        <f>IF(AQ58="","",VLOOKUP(AQ58,'【記載例】シフト記号表（勤務時間帯）'!$C$6:$U$35,19,FALSE))</f>
        <v/>
      </c>
      <c r="AR60" s="271" t="str">
        <f>IF(AR58="","",VLOOKUP(AR58,'【記載例】シフト記号表（勤務時間帯）'!$C$6:$U$35,19,FALSE))</f>
        <v/>
      </c>
      <c r="AS60" s="271" t="str">
        <f>IF(AS58="","",VLOOKUP(AS58,'【記載例】シフト記号表（勤務時間帯）'!$C$6:$U$35,19,FALSE))</f>
        <v/>
      </c>
      <c r="AT60" s="272" t="str">
        <f>IF(AT58="","",VLOOKUP(AT58,'【記載例】シフト記号表（勤務時間帯）'!$C$6:$U$35,19,FALSE))</f>
        <v/>
      </c>
      <c r="AU60" s="270" t="str">
        <f>IF(AU58="","",VLOOKUP(AU58,'【記載例】シフト記号表（勤務時間帯）'!$C$6:$U$35,19,FALSE))</f>
        <v/>
      </c>
      <c r="AV60" s="271" t="str">
        <f>IF(AV58="","",VLOOKUP(AV58,'【記載例】シフト記号表（勤務時間帯）'!$C$6:$U$35,19,FALSE))</f>
        <v/>
      </c>
      <c r="AW60" s="271" t="str">
        <f>IF(AW58="","",VLOOKUP(AW58,'【記載例】シフト記号表（勤務時間帯）'!$C$6:$U$35,19,FALSE))</f>
        <v/>
      </c>
      <c r="AX60" s="755">
        <f>IF($BB$3="４週",SUM(S60:AT60),IF($BB$3="暦月",SUM(S60:AW60),""))</f>
        <v>0</v>
      </c>
      <c r="AY60" s="756"/>
      <c r="AZ60" s="757">
        <f>IF($BB$3="４週",AX60/4,IF($BB$3="暦月",【記載例】地密通所!AX60/(【記載例】地密通所!$BB$8/7),""))</f>
        <v>0</v>
      </c>
      <c r="BA60" s="758"/>
      <c r="BB60" s="817"/>
      <c r="BC60" s="796"/>
      <c r="BD60" s="796"/>
      <c r="BE60" s="796"/>
      <c r="BF60" s="797"/>
    </row>
    <row r="61" spans="2:58" s="282" customFormat="1" ht="6" customHeight="1" thickBot="1">
      <c r="B61" s="275"/>
      <c r="C61" s="276"/>
      <c r="D61" s="276"/>
      <c r="E61" s="276"/>
      <c r="F61" s="277"/>
      <c r="G61" s="277"/>
      <c r="H61" s="278"/>
      <c r="I61" s="278"/>
      <c r="J61" s="278"/>
      <c r="K61" s="278"/>
      <c r="L61" s="277"/>
      <c r="M61" s="277"/>
      <c r="N61" s="277"/>
      <c r="O61" s="277"/>
      <c r="P61" s="279"/>
      <c r="Q61" s="279"/>
      <c r="R61" s="279"/>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80"/>
      <c r="AY61" s="280"/>
      <c r="AZ61" s="280"/>
      <c r="BA61" s="280"/>
      <c r="BB61" s="277"/>
      <c r="BC61" s="277"/>
      <c r="BD61" s="277"/>
      <c r="BE61" s="277"/>
      <c r="BF61" s="281"/>
    </row>
    <row r="62" spans="2:58" ht="20.100000000000001" customHeight="1">
      <c r="B62" s="283"/>
      <c r="C62" s="284"/>
      <c r="D62" s="284"/>
      <c r="E62" s="284"/>
      <c r="F62" s="285"/>
      <c r="G62" s="840" t="s">
        <v>572</v>
      </c>
      <c r="H62" s="840"/>
      <c r="I62" s="840"/>
      <c r="J62" s="840"/>
      <c r="K62" s="841"/>
      <c r="L62" s="286"/>
      <c r="M62" s="846" t="s">
        <v>528</v>
      </c>
      <c r="N62" s="847"/>
      <c r="O62" s="847"/>
      <c r="P62" s="847"/>
      <c r="Q62" s="847"/>
      <c r="R62" s="848"/>
      <c r="S62" s="287">
        <f t="shared" ref="S62:AH64" si="1">IF(SUMIF($F$22:$F$60, $M62, S$22:S$60)=0,"",SUMIF($F$22:$F$60, $M62, S$22:S$60))</f>
        <v>7</v>
      </c>
      <c r="T62" s="288">
        <f t="shared" si="1"/>
        <v>7</v>
      </c>
      <c r="U62" s="288">
        <f t="shared" si="1"/>
        <v>7</v>
      </c>
      <c r="V62" s="288">
        <f t="shared" si="1"/>
        <v>7</v>
      </c>
      <c r="W62" s="288">
        <f t="shared" si="1"/>
        <v>7</v>
      </c>
      <c r="X62" s="288">
        <f t="shared" si="1"/>
        <v>7</v>
      </c>
      <c r="Y62" s="289">
        <f t="shared" si="1"/>
        <v>7</v>
      </c>
      <c r="Z62" s="287">
        <f t="shared" si="1"/>
        <v>7</v>
      </c>
      <c r="AA62" s="288">
        <f t="shared" si="1"/>
        <v>7</v>
      </c>
      <c r="AB62" s="288">
        <f t="shared" si="1"/>
        <v>7</v>
      </c>
      <c r="AC62" s="288">
        <f t="shared" si="1"/>
        <v>7</v>
      </c>
      <c r="AD62" s="288">
        <f t="shared" si="1"/>
        <v>7</v>
      </c>
      <c r="AE62" s="288">
        <f t="shared" si="1"/>
        <v>7</v>
      </c>
      <c r="AF62" s="289">
        <f t="shared" si="1"/>
        <v>7</v>
      </c>
      <c r="AG62" s="287">
        <f t="shared" si="1"/>
        <v>7</v>
      </c>
      <c r="AH62" s="288">
        <f t="shared" si="1"/>
        <v>7</v>
      </c>
      <c r="AI62" s="288">
        <f t="shared" ref="AI62:AW64" si="2">IF(SUMIF($F$22:$F$60, $M62, AI$22:AI$60)=0,"",SUMIF($F$22:$F$60, $M62, AI$22:AI$60))</f>
        <v>7</v>
      </c>
      <c r="AJ62" s="288">
        <f t="shared" si="2"/>
        <v>7</v>
      </c>
      <c r="AK62" s="288">
        <f t="shared" si="2"/>
        <v>7</v>
      </c>
      <c r="AL62" s="288">
        <f t="shared" si="2"/>
        <v>7</v>
      </c>
      <c r="AM62" s="289">
        <f t="shared" si="2"/>
        <v>7</v>
      </c>
      <c r="AN62" s="287">
        <f t="shared" si="2"/>
        <v>7</v>
      </c>
      <c r="AO62" s="288">
        <f t="shared" si="2"/>
        <v>7</v>
      </c>
      <c r="AP62" s="288">
        <f t="shared" si="2"/>
        <v>7</v>
      </c>
      <c r="AQ62" s="288">
        <f t="shared" si="2"/>
        <v>7</v>
      </c>
      <c r="AR62" s="288">
        <f t="shared" si="2"/>
        <v>7</v>
      </c>
      <c r="AS62" s="288">
        <f t="shared" si="2"/>
        <v>7</v>
      </c>
      <c r="AT62" s="289">
        <f t="shared" si="2"/>
        <v>7</v>
      </c>
      <c r="AU62" s="287" t="str">
        <f t="shared" si="2"/>
        <v/>
      </c>
      <c r="AV62" s="288" t="str">
        <f t="shared" si="2"/>
        <v/>
      </c>
      <c r="AW62" s="288" t="str">
        <f t="shared" si="2"/>
        <v/>
      </c>
      <c r="AX62" s="813">
        <f>IF(SUMIF($F$22:$F$60, $M62, AX$22:AX$60)=0,"",SUMIF($F$22:$F$60, $M62, AX$22:AX$60))</f>
        <v>196</v>
      </c>
      <c r="AY62" s="814"/>
      <c r="AZ62" s="815">
        <f>IF(AX62="","",IF($BB$3="４週",AX62/4,IF($BB$3="暦月",AX62/($BB$8/7),"")))</f>
        <v>49</v>
      </c>
      <c r="BA62" s="816"/>
      <c r="BB62" s="801"/>
      <c r="BC62" s="802"/>
      <c r="BD62" s="802"/>
      <c r="BE62" s="802"/>
      <c r="BF62" s="803"/>
    </row>
    <row r="63" spans="2:58" ht="20.100000000000001" customHeight="1">
      <c r="B63" s="290"/>
      <c r="C63" s="291"/>
      <c r="D63" s="291"/>
      <c r="E63" s="291"/>
      <c r="F63" s="292"/>
      <c r="G63" s="842"/>
      <c r="H63" s="842"/>
      <c r="I63" s="842"/>
      <c r="J63" s="842"/>
      <c r="K63" s="843"/>
      <c r="L63" s="293"/>
      <c r="M63" s="810" t="s">
        <v>538</v>
      </c>
      <c r="N63" s="811"/>
      <c r="O63" s="811"/>
      <c r="P63" s="811"/>
      <c r="Q63" s="811"/>
      <c r="R63" s="812"/>
      <c r="S63" s="287">
        <f t="shared" si="1"/>
        <v>4</v>
      </c>
      <c r="T63" s="288">
        <f t="shared" si="1"/>
        <v>4</v>
      </c>
      <c r="U63" s="288">
        <f t="shared" si="1"/>
        <v>4</v>
      </c>
      <c r="V63" s="288">
        <f t="shared" si="1"/>
        <v>4</v>
      </c>
      <c r="W63" s="288">
        <f t="shared" si="1"/>
        <v>4</v>
      </c>
      <c r="X63" s="288">
        <f t="shared" si="1"/>
        <v>4</v>
      </c>
      <c r="Y63" s="289">
        <f t="shared" si="1"/>
        <v>4</v>
      </c>
      <c r="Z63" s="287">
        <f t="shared" si="1"/>
        <v>4</v>
      </c>
      <c r="AA63" s="288">
        <f t="shared" si="1"/>
        <v>4</v>
      </c>
      <c r="AB63" s="288">
        <f t="shared" si="1"/>
        <v>4</v>
      </c>
      <c r="AC63" s="288">
        <f t="shared" si="1"/>
        <v>4</v>
      </c>
      <c r="AD63" s="288">
        <f t="shared" si="1"/>
        <v>4</v>
      </c>
      <c r="AE63" s="288">
        <f t="shared" si="1"/>
        <v>4</v>
      </c>
      <c r="AF63" s="289">
        <f t="shared" si="1"/>
        <v>4</v>
      </c>
      <c r="AG63" s="287">
        <f t="shared" si="1"/>
        <v>4</v>
      </c>
      <c r="AH63" s="288">
        <f t="shared" si="1"/>
        <v>4</v>
      </c>
      <c r="AI63" s="288">
        <f t="shared" si="2"/>
        <v>4</v>
      </c>
      <c r="AJ63" s="288">
        <f t="shared" si="2"/>
        <v>4</v>
      </c>
      <c r="AK63" s="288">
        <f t="shared" si="2"/>
        <v>4</v>
      </c>
      <c r="AL63" s="288">
        <f t="shared" si="2"/>
        <v>4</v>
      </c>
      <c r="AM63" s="289">
        <f t="shared" si="2"/>
        <v>4</v>
      </c>
      <c r="AN63" s="287">
        <f t="shared" si="2"/>
        <v>4</v>
      </c>
      <c r="AO63" s="288">
        <f t="shared" si="2"/>
        <v>4</v>
      </c>
      <c r="AP63" s="288">
        <f t="shared" si="2"/>
        <v>4</v>
      </c>
      <c r="AQ63" s="288">
        <f t="shared" si="2"/>
        <v>4</v>
      </c>
      <c r="AR63" s="288">
        <f t="shared" si="2"/>
        <v>4</v>
      </c>
      <c r="AS63" s="288">
        <f t="shared" si="2"/>
        <v>4</v>
      </c>
      <c r="AT63" s="289">
        <f t="shared" si="2"/>
        <v>4</v>
      </c>
      <c r="AU63" s="287" t="str">
        <f t="shared" si="2"/>
        <v/>
      </c>
      <c r="AV63" s="288" t="str">
        <f t="shared" si="2"/>
        <v/>
      </c>
      <c r="AW63" s="288" t="str">
        <f t="shared" si="2"/>
        <v/>
      </c>
      <c r="AX63" s="813">
        <f>IF(SUMIF($F$22:$F$60, $M63, AX$22:AX$60)=0,"",SUMIF($F$22:$F$60, $M63, AX$22:AX$60))</f>
        <v>112</v>
      </c>
      <c r="AY63" s="814"/>
      <c r="AZ63" s="815">
        <f>IF(AX63="","",IF($BB$3="４週",AX63/4,IF($BB$3="暦月",AX63/($BB$8/7),"")))</f>
        <v>28</v>
      </c>
      <c r="BA63" s="816"/>
      <c r="BB63" s="804"/>
      <c r="BC63" s="805"/>
      <c r="BD63" s="805"/>
      <c r="BE63" s="805"/>
      <c r="BF63" s="806"/>
    </row>
    <row r="64" spans="2:58" ht="20.25" customHeight="1">
      <c r="B64" s="294"/>
      <c r="C64" s="295"/>
      <c r="D64" s="295"/>
      <c r="E64" s="295"/>
      <c r="F64" s="292"/>
      <c r="G64" s="844"/>
      <c r="H64" s="844"/>
      <c r="I64" s="844"/>
      <c r="J64" s="844"/>
      <c r="K64" s="845"/>
      <c r="L64" s="293"/>
      <c r="M64" s="810" t="s">
        <v>537</v>
      </c>
      <c r="N64" s="811"/>
      <c r="O64" s="811"/>
      <c r="P64" s="811"/>
      <c r="Q64" s="811"/>
      <c r="R64" s="812"/>
      <c r="S64" s="287">
        <f t="shared" si="1"/>
        <v>14</v>
      </c>
      <c r="T64" s="288">
        <f t="shared" si="1"/>
        <v>14</v>
      </c>
      <c r="U64" s="288">
        <f t="shared" si="1"/>
        <v>14</v>
      </c>
      <c r="V64" s="288">
        <f t="shared" si="1"/>
        <v>14</v>
      </c>
      <c r="W64" s="288">
        <f t="shared" si="1"/>
        <v>14</v>
      </c>
      <c r="X64" s="288">
        <f t="shared" si="1"/>
        <v>14</v>
      </c>
      <c r="Y64" s="289">
        <f t="shared" si="1"/>
        <v>14</v>
      </c>
      <c r="Z64" s="287">
        <f t="shared" si="1"/>
        <v>14</v>
      </c>
      <c r="AA64" s="288">
        <f t="shared" si="1"/>
        <v>14</v>
      </c>
      <c r="AB64" s="288">
        <f t="shared" si="1"/>
        <v>14</v>
      </c>
      <c r="AC64" s="288">
        <f t="shared" si="1"/>
        <v>14</v>
      </c>
      <c r="AD64" s="288">
        <f t="shared" si="1"/>
        <v>14</v>
      </c>
      <c r="AE64" s="288">
        <f t="shared" si="1"/>
        <v>14</v>
      </c>
      <c r="AF64" s="289">
        <f t="shared" si="1"/>
        <v>14</v>
      </c>
      <c r="AG64" s="287">
        <f t="shared" si="1"/>
        <v>14</v>
      </c>
      <c r="AH64" s="288">
        <f t="shared" si="1"/>
        <v>14</v>
      </c>
      <c r="AI64" s="288">
        <f t="shared" si="2"/>
        <v>14</v>
      </c>
      <c r="AJ64" s="288">
        <f t="shared" si="2"/>
        <v>14</v>
      </c>
      <c r="AK64" s="288">
        <f t="shared" si="2"/>
        <v>14</v>
      </c>
      <c r="AL64" s="288">
        <f t="shared" si="2"/>
        <v>14</v>
      </c>
      <c r="AM64" s="289">
        <f t="shared" si="2"/>
        <v>14</v>
      </c>
      <c r="AN64" s="287">
        <f t="shared" si="2"/>
        <v>14</v>
      </c>
      <c r="AO64" s="288">
        <f t="shared" si="2"/>
        <v>14</v>
      </c>
      <c r="AP64" s="288">
        <f t="shared" si="2"/>
        <v>14</v>
      </c>
      <c r="AQ64" s="288">
        <f t="shared" si="2"/>
        <v>14</v>
      </c>
      <c r="AR64" s="288">
        <f t="shared" si="2"/>
        <v>14</v>
      </c>
      <c r="AS64" s="288">
        <f t="shared" si="2"/>
        <v>14</v>
      </c>
      <c r="AT64" s="289">
        <f t="shared" si="2"/>
        <v>14</v>
      </c>
      <c r="AU64" s="287" t="str">
        <f t="shared" si="2"/>
        <v/>
      </c>
      <c r="AV64" s="288" t="str">
        <f t="shared" si="2"/>
        <v/>
      </c>
      <c r="AW64" s="288" t="str">
        <f t="shared" si="2"/>
        <v/>
      </c>
      <c r="AX64" s="813">
        <f>IF(SUMIF($F$22:$F$60, $M64, AX$22:AX$60)=0,"",SUMIF($F$22:$F$60, $M64, AX$22:AX$60))</f>
        <v>392</v>
      </c>
      <c r="AY64" s="814"/>
      <c r="AZ64" s="815">
        <f>IF(AX64="","",IF($BB$3="４週",AX64/4,IF($BB$3="暦月",AX64/($BB$8/7),"")))</f>
        <v>98</v>
      </c>
      <c r="BA64" s="816"/>
      <c r="BB64" s="804"/>
      <c r="BC64" s="805"/>
      <c r="BD64" s="805"/>
      <c r="BE64" s="805"/>
      <c r="BF64" s="806"/>
    </row>
    <row r="65" spans="1:73" ht="20.25" customHeight="1">
      <c r="B65" s="296"/>
      <c r="C65" s="292"/>
      <c r="D65" s="292"/>
      <c r="E65" s="292"/>
      <c r="F65" s="292"/>
      <c r="G65" s="823" t="s">
        <v>573</v>
      </c>
      <c r="H65" s="823"/>
      <c r="I65" s="823"/>
      <c r="J65" s="823"/>
      <c r="K65" s="823"/>
      <c r="L65" s="823"/>
      <c r="M65" s="823"/>
      <c r="N65" s="823"/>
      <c r="O65" s="823"/>
      <c r="P65" s="823"/>
      <c r="Q65" s="823"/>
      <c r="R65" s="824"/>
      <c r="S65" s="297">
        <v>18</v>
      </c>
      <c r="T65" s="298">
        <v>18</v>
      </c>
      <c r="U65" s="298">
        <v>18</v>
      </c>
      <c r="V65" s="298">
        <v>18</v>
      </c>
      <c r="W65" s="298">
        <v>18</v>
      </c>
      <c r="X65" s="298">
        <v>18</v>
      </c>
      <c r="Y65" s="299">
        <v>18</v>
      </c>
      <c r="Z65" s="297">
        <v>18</v>
      </c>
      <c r="AA65" s="298">
        <v>18</v>
      </c>
      <c r="AB65" s="298">
        <v>18</v>
      </c>
      <c r="AC65" s="298">
        <v>18</v>
      </c>
      <c r="AD65" s="298">
        <v>18</v>
      </c>
      <c r="AE65" s="298">
        <v>18</v>
      </c>
      <c r="AF65" s="299">
        <v>18</v>
      </c>
      <c r="AG65" s="297">
        <v>18</v>
      </c>
      <c r="AH65" s="298">
        <v>18</v>
      </c>
      <c r="AI65" s="298">
        <v>18</v>
      </c>
      <c r="AJ65" s="298">
        <v>18</v>
      </c>
      <c r="AK65" s="298">
        <v>18</v>
      </c>
      <c r="AL65" s="298">
        <v>18</v>
      </c>
      <c r="AM65" s="299">
        <v>18</v>
      </c>
      <c r="AN65" s="297">
        <v>18</v>
      </c>
      <c r="AO65" s="298">
        <v>18</v>
      </c>
      <c r="AP65" s="298">
        <v>18</v>
      </c>
      <c r="AQ65" s="298">
        <v>18</v>
      </c>
      <c r="AR65" s="298">
        <v>18</v>
      </c>
      <c r="AS65" s="298">
        <v>18</v>
      </c>
      <c r="AT65" s="299">
        <v>18</v>
      </c>
      <c r="AU65" s="297"/>
      <c r="AV65" s="298"/>
      <c r="AW65" s="299"/>
      <c r="AX65" s="825"/>
      <c r="AY65" s="826"/>
      <c r="AZ65" s="826"/>
      <c r="BA65" s="827"/>
      <c r="BB65" s="804"/>
      <c r="BC65" s="805"/>
      <c r="BD65" s="805"/>
      <c r="BE65" s="805"/>
      <c r="BF65" s="806"/>
    </row>
    <row r="66" spans="1:73" ht="20.25" customHeight="1">
      <c r="B66" s="296"/>
      <c r="C66" s="292"/>
      <c r="D66" s="292"/>
      <c r="E66" s="292"/>
      <c r="F66" s="292"/>
      <c r="G66" s="823" t="s">
        <v>574</v>
      </c>
      <c r="H66" s="823"/>
      <c r="I66" s="823"/>
      <c r="J66" s="823"/>
      <c r="K66" s="823"/>
      <c r="L66" s="823"/>
      <c r="M66" s="823"/>
      <c r="N66" s="823"/>
      <c r="O66" s="823"/>
      <c r="P66" s="823"/>
      <c r="Q66" s="823"/>
      <c r="R66" s="824"/>
      <c r="S66" s="297">
        <v>7</v>
      </c>
      <c r="T66" s="298">
        <v>7</v>
      </c>
      <c r="U66" s="298">
        <v>7</v>
      </c>
      <c r="V66" s="298">
        <v>7</v>
      </c>
      <c r="W66" s="298">
        <v>7</v>
      </c>
      <c r="X66" s="298">
        <v>7</v>
      </c>
      <c r="Y66" s="299">
        <v>7</v>
      </c>
      <c r="Z66" s="297">
        <v>7</v>
      </c>
      <c r="AA66" s="298">
        <v>7</v>
      </c>
      <c r="AB66" s="298">
        <v>7</v>
      </c>
      <c r="AC66" s="298">
        <v>7</v>
      </c>
      <c r="AD66" s="298">
        <v>7</v>
      </c>
      <c r="AE66" s="298">
        <v>7</v>
      </c>
      <c r="AF66" s="299">
        <v>7</v>
      </c>
      <c r="AG66" s="297">
        <v>7</v>
      </c>
      <c r="AH66" s="298">
        <v>7</v>
      </c>
      <c r="AI66" s="298">
        <v>7</v>
      </c>
      <c r="AJ66" s="298">
        <v>7</v>
      </c>
      <c r="AK66" s="298">
        <v>7</v>
      </c>
      <c r="AL66" s="298">
        <v>7</v>
      </c>
      <c r="AM66" s="299">
        <v>7</v>
      </c>
      <c r="AN66" s="297">
        <v>7</v>
      </c>
      <c r="AO66" s="298">
        <v>7</v>
      </c>
      <c r="AP66" s="298">
        <v>7</v>
      </c>
      <c r="AQ66" s="298">
        <v>7</v>
      </c>
      <c r="AR66" s="298">
        <v>7</v>
      </c>
      <c r="AS66" s="298">
        <v>7</v>
      </c>
      <c r="AT66" s="299">
        <v>7</v>
      </c>
      <c r="AU66" s="297"/>
      <c r="AV66" s="298"/>
      <c r="AW66" s="299"/>
      <c r="AX66" s="828"/>
      <c r="AY66" s="829"/>
      <c r="AZ66" s="829"/>
      <c r="BA66" s="830"/>
      <c r="BB66" s="804"/>
      <c r="BC66" s="805"/>
      <c r="BD66" s="805"/>
      <c r="BE66" s="805"/>
      <c r="BF66" s="806"/>
    </row>
    <row r="67" spans="1:73" ht="20.25" customHeight="1" thickBot="1">
      <c r="B67" s="300"/>
      <c r="C67" s="301"/>
      <c r="D67" s="301"/>
      <c r="E67" s="301"/>
      <c r="F67" s="301"/>
      <c r="G67" s="834" t="s">
        <v>575</v>
      </c>
      <c r="H67" s="834"/>
      <c r="I67" s="834"/>
      <c r="J67" s="834"/>
      <c r="K67" s="834"/>
      <c r="L67" s="834"/>
      <c r="M67" s="834"/>
      <c r="N67" s="834"/>
      <c r="O67" s="834"/>
      <c r="P67" s="834"/>
      <c r="Q67" s="834"/>
      <c r="R67" s="835"/>
      <c r="S67" s="302">
        <f>IF(S66&lt;&gt;"",IF(S65&gt;15,((S65-15)/5+1)*S66,S66),"")</f>
        <v>11.200000000000001</v>
      </c>
      <c r="T67" s="303">
        <f t="shared" ref="T67:AW67" si="3">IF(T66&lt;&gt;"",IF(T65&gt;15,((T65-15)/5+1)*T66,T66),"")</f>
        <v>11.200000000000001</v>
      </c>
      <c r="U67" s="303">
        <f t="shared" si="3"/>
        <v>11.200000000000001</v>
      </c>
      <c r="V67" s="303">
        <f t="shared" si="3"/>
        <v>11.200000000000001</v>
      </c>
      <c r="W67" s="303">
        <f t="shared" si="3"/>
        <v>11.200000000000001</v>
      </c>
      <c r="X67" s="303">
        <f t="shared" si="3"/>
        <v>11.200000000000001</v>
      </c>
      <c r="Y67" s="304">
        <f t="shared" si="3"/>
        <v>11.200000000000001</v>
      </c>
      <c r="Z67" s="302">
        <f t="shared" si="3"/>
        <v>11.200000000000001</v>
      </c>
      <c r="AA67" s="303">
        <f t="shared" si="3"/>
        <v>11.200000000000001</v>
      </c>
      <c r="AB67" s="303">
        <f t="shared" si="3"/>
        <v>11.200000000000001</v>
      </c>
      <c r="AC67" s="303">
        <f t="shared" si="3"/>
        <v>11.200000000000001</v>
      </c>
      <c r="AD67" s="303">
        <f t="shared" si="3"/>
        <v>11.200000000000001</v>
      </c>
      <c r="AE67" s="303">
        <f t="shared" si="3"/>
        <v>11.200000000000001</v>
      </c>
      <c r="AF67" s="304">
        <f t="shared" si="3"/>
        <v>11.200000000000001</v>
      </c>
      <c r="AG67" s="302">
        <f t="shared" si="3"/>
        <v>11.200000000000001</v>
      </c>
      <c r="AH67" s="303">
        <f t="shared" si="3"/>
        <v>11.200000000000001</v>
      </c>
      <c r="AI67" s="303">
        <f t="shared" si="3"/>
        <v>11.200000000000001</v>
      </c>
      <c r="AJ67" s="303">
        <f t="shared" si="3"/>
        <v>11.200000000000001</v>
      </c>
      <c r="AK67" s="303">
        <f t="shared" si="3"/>
        <v>11.200000000000001</v>
      </c>
      <c r="AL67" s="303">
        <f t="shared" si="3"/>
        <v>11.200000000000001</v>
      </c>
      <c r="AM67" s="304">
        <f t="shared" si="3"/>
        <v>11.200000000000001</v>
      </c>
      <c r="AN67" s="302">
        <f t="shared" si="3"/>
        <v>11.200000000000001</v>
      </c>
      <c r="AO67" s="303">
        <f t="shared" si="3"/>
        <v>11.200000000000001</v>
      </c>
      <c r="AP67" s="303">
        <f t="shared" si="3"/>
        <v>11.200000000000001</v>
      </c>
      <c r="AQ67" s="303">
        <f t="shared" si="3"/>
        <v>11.200000000000001</v>
      </c>
      <c r="AR67" s="303">
        <f t="shared" si="3"/>
        <v>11.200000000000001</v>
      </c>
      <c r="AS67" s="303">
        <f t="shared" si="3"/>
        <v>11.200000000000001</v>
      </c>
      <c r="AT67" s="304">
        <f t="shared" si="3"/>
        <v>11.200000000000001</v>
      </c>
      <c r="AU67" s="305" t="str">
        <f t="shared" si="3"/>
        <v/>
      </c>
      <c r="AV67" s="306" t="str">
        <f t="shared" si="3"/>
        <v/>
      </c>
      <c r="AW67" s="307" t="str">
        <f t="shared" si="3"/>
        <v/>
      </c>
      <c r="AX67" s="828"/>
      <c r="AY67" s="829"/>
      <c r="AZ67" s="829"/>
      <c r="BA67" s="830"/>
      <c r="BB67" s="804"/>
      <c r="BC67" s="805"/>
      <c r="BD67" s="805"/>
      <c r="BE67" s="805"/>
      <c r="BF67" s="806"/>
    </row>
    <row r="68" spans="1:73" ht="18.75" customHeight="1">
      <c r="B68" s="720" t="s">
        <v>576</v>
      </c>
      <c r="C68" s="721"/>
      <c r="D68" s="721"/>
      <c r="E68" s="721"/>
      <c r="F68" s="721"/>
      <c r="G68" s="721"/>
      <c r="H68" s="721"/>
      <c r="I68" s="721"/>
      <c r="J68" s="721"/>
      <c r="K68" s="722"/>
      <c r="L68" s="836" t="s">
        <v>528</v>
      </c>
      <c r="M68" s="836"/>
      <c r="N68" s="836"/>
      <c r="O68" s="836"/>
      <c r="P68" s="836"/>
      <c r="Q68" s="836"/>
      <c r="R68" s="837"/>
      <c r="S68" s="308">
        <f>IF($L68="","",IF(COUNTIFS($F$22:$F$60,$L68,S$22:S$60,"&gt;0")=0,"",COUNTIFS($F$22:$F$60,$L68,S$22:S$60,"&gt;0")))</f>
        <v>1</v>
      </c>
      <c r="T68" s="309">
        <f t="shared" ref="T68:AW72" si="4">IF($L68="","",IF(COUNTIFS($F$22:$F$60,$L68,T$22:T$60,"&gt;0")=0,"",COUNTIFS($F$22:$F$60,$L68,T$22:T$60,"&gt;0")))</f>
        <v>1</v>
      </c>
      <c r="U68" s="309">
        <f t="shared" si="4"/>
        <v>1</v>
      </c>
      <c r="V68" s="309">
        <f t="shared" si="4"/>
        <v>1</v>
      </c>
      <c r="W68" s="309">
        <f t="shared" si="4"/>
        <v>1</v>
      </c>
      <c r="X68" s="309">
        <f t="shared" si="4"/>
        <v>1</v>
      </c>
      <c r="Y68" s="310">
        <f t="shared" si="4"/>
        <v>1</v>
      </c>
      <c r="Z68" s="311">
        <f t="shared" si="4"/>
        <v>1</v>
      </c>
      <c r="AA68" s="309">
        <f t="shared" si="4"/>
        <v>1</v>
      </c>
      <c r="AB68" s="309">
        <f t="shared" si="4"/>
        <v>1</v>
      </c>
      <c r="AC68" s="309">
        <f t="shared" si="4"/>
        <v>1</v>
      </c>
      <c r="AD68" s="309">
        <f t="shared" si="4"/>
        <v>1</v>
      </c>
      <c r="AE68" s="309">
        <f t="shared" si="4"/>
        <v>1</v>
      </c>
      <c r="AF68" s="310">
        <f t="shared" si="4"/>
        <v>1</v>
      </c>
      <c r="AG68" s="309">
        <f t="shared" si="4"/>
        <v>1</v>
      </c>
      <c r="AH68" s="309">
        <f t="shared" si="4"/>
        <v>1</v>
      </c>
      <c r="AI68" s="309">
        <f t="shared" si="4"/>
        <v>1</v>
      </c>
      <c r="AJ68" s="309">
        <f t="shared" si="4"/>
        <v>1</v>
      </c>
      <c r="AK68" s="309">
        <f t="shared" si="4"/>
        <v>1</v>
      </c>
      <c r="AL68" s="309">
        <f t="shared" si="4"/>
        <v>1</v>
      </c>
      <c r="AM68" s="310">
        <f t="shared" si="4"/>
        <v>1</v>
      </c>
      <c r="AN68" s="309">
        <f t="shared" si="4"/>
        <v>1</v>
      </c>
      <c r="AO68" s="309">
        <f t="shared" si="4"/>
        <v>1</v>
      </c>
      <c r="AP68" s="309">
        <f t="shared" si="4"/>
        <v>1</v>
      </c>
      <c r="AQ68" s="309">
        <f t="shared" si="4"/>
        <v>1</v>
      </c>
      <c r="AR68" s="309">
        <f t="shared" si="4"/>
        <v>1</v>
      </c>
      <c r="AS68" s="309">
        <f t="shared" si="4"/>
        <v>1</v>
      </c>
      <c r="AT68" s="310">
        <f t="shared" si="4"/>
        <v>1</v>
      </c>
      <c r="AU68" s="309" t="str">
        <f t="shared" si="4"/>
        <v/>
      </c>
      <c r="AV68" s="309" t="str">
        <f t="shared" si="4"/>
        <v/>
      </c>
      <c r="AW68" s="310" t="str">
        <f t="shared" si="4"/>
        <v/>
      </c>
      <c r="AX68" s="828"/>
      <c r="AY68" s="829"/>
      <c r="AZ68" s="829"/>
      <c r="BA68" s="830"/>
      <c r="BB68" s="804"/>
      <c r="BC68" s="805"/>
      <c r="BD68" s="805"/>
      <c r="BE68" s="805"/>
      <c r="BF68" s="806"/>
    </row>
    <row r="69" spans="1:73" ht="18.75" customHeight="1">
      <c r="B69" s="720"/>
      <c r="C69" s="721"/>
      <c r="D69" s="721"/>
      <c r="E69" s="721"/>
      <c r="F69" s="721"/>
      <c r="G69" s="721"/>
      <c r="H69" s="721"/>
      <c r="I69" s="721"/>
      <c r="J69" s="721"/>
      <c r="K69" s="722"/>
      <c r="L69" s="838" t="s">
        <v>538</v>
      </c>
      <c r="M69" s="838"/>
      <c r="N69" s="838"/>
      <c r="O69" s="838"/>
      <c r="P69" s="838"/>
      <c r="Q69" s="838"/>
      <c r="R69" s="839"/>
      <c r="S69" s="305">
        <f t="shared" ref="S69:AH72" si="5">IF($L69="","",IF(COUNTIFS($F$22:$F$60,$L69,S$22:S$60,"&gt;0")=0,"",COUNTIFS($F$22:$F$60,$L69,S$22:S$60,"&gt;0")))</f>
        <v>1</v>
      </c>
      <c r="T69" s="306">
        <f>IF($L69="","",IF(COUNTIFS($F$22:$F$60,$L69,T$22:T$60,"&gt;0")=0,"",COUNTIFS($F$22:$F$60,$L69,T$22:T$60,"&gt;0")))</f>
        <v>1</v>
      </c>
      <c r="U69" s="306">
        <f t="shared" si="5"/>
        <v>1</v>
      </c>
      <c r="V69" s="306">
        <f t="shared" si="5"/>
        <v>1</v>
      </c>
      <c r="W69" s="306">
        <f t="shared" si="5"/>
        <v>1</v>
      </c>
      <c r="X69" s="306">
        <f t="shared" si="5"/>
        <v>1</v>
      </c>
      <c r="Y69" s="307">
        <f t="shared" si="5"/>
        <v>1</v>
      </c>
      <c r="Z69" s="312">
        <f t="shared" si="5"/>
        <v>1</v>
      </c>
      <c r="AA69" s="306">
        <f t="shared" si="5"/>
        <v>1</v>
      </c>
      <c r="AB69" s="306">
        <f t="shared" si="5"/>
        <v>1</v>
      </c>
      <c r="AC69" s="306">
        <f t="shared" si="5"/>
        <v>1</v>
      </c>
      <c r="AD69" s="306">
        <f t="shared" si="5"/>
        <v>1</v>
      </c>
      <c r="AE69" s="306">
        <f t="shared" si="5"/>
        <v>1</v>
      </c>
      <c r="AF69" s="307">
        <f t="shared" si="5"/>
        <v>1</v>
      </c>
      <c r="AG69" s="306">
        <f t="shared" si="5"/>
        <v>1</v>
      </c>
      <c r="AH69" s="306">
        <f t="shared" si="5"/>
        <v>1</v>
      </c>
      <c r="AI69" s="306">
        <f t="shared" si="4"/>
        <v>1</v>
      </c>
      <c r="AJ69" s="306">
        <f t="shared" si="4"/>
        <v>1</v>
      </c>
      <c r="AK69" s="306">
        <f t="shared" si="4"/>
        <v>1</v>
      </c>
      <c r="AL69" s="306">
        <f t="shared" si="4"/>
        <v>1</v>
      </c>
      <c r="AM69" s="307">
        <f t="shared" si="4"/>
        <v>1</v>
      </c>
      <c r="AN69" s="306">
        <f t="shared" si="4"/>
        <v>1</v>
      </c>
      <c r="AO69" s="306">
        <f t="shared" si="4"/>
        <v>1</v>
      </c>
      <c r="AP69" s="306">
        <f t="shared" si="4"/>
        <v>1</v>
      </c>
      <c r="AQ69" s="306">
        <f t="shared" si="4"/>
        <v>1</v>
      </c>
      <c r="AR69" s="306">
        <f t="shared" si="4"/>
        <v>1</v>
      </c>
      <c r="AS69" s="306">
        <f t="shared" si="4"/>
        <v>1</v>
      </c>
      <c r="AT69" s="307">
        <f t="shared" si="4"/>
        <v>1</v>
      </c>
      <c r="AU69" s="306" t="str">
        <f t="shared" si="4"/>
        <v/>
      </c>
      <c r="AV69" s="306" t="str">
        <f t="shared" si="4"/>
        <v/>
      </c>
      <c r="AW69" s="307" t="str">
        <f t="shared" si="4"/>
        <v/>
      </c>
      <c r="AX69" s="828"/>
      <c r="AY69" s="829"/>
      <c r="AZ69" s="829"/>
      <c r="BA69" s="830"/>
      <c r="BB69" s="804"/>
      <c r="BC69" s="805"/>
      <c r="BD69" s="805"/>
      <c r="BE69" s="805"/>
      <c r="BF69" s="806"/>
    </row>
    <row r="70" spans="1:73" ht="18.75" customHeight="1">
      <c r="B70" s="720"/>
      <c r="C70" s="721"/>
      <c r="D70" s="721"/>
      <c r="E70" s="721"/>
      <c r="F70" s="721"/>
      <c r="G70" s="721"/>
      <c r="H70" s="721"/>
      <c r="I70" s="721"/>
      <c r="J70" s="721"/>
      <c r="K70" s="722"/>
      <c r="L70" s="838" t="s">
        <v>537</v>
      </c>
      <c r="M70" s="838"/>
      <c r="N70" s="838"/>
      <c r="O70" s="838"/>
      <c r="P70" s="838"/>
      <c r="Q70" s="838"/>
      <c r="R70" s="839"/>
      <c r="S70" s="305">
        <f t="shared" si="5"/>
        <v>2</v>
      </c>
      <c r="T70" s="306">
        <f t="shared" si="4"/>
        <v>2</v>
      </c>
      <c r="U70" s="306">
        <f t="shared" si="4"/>
        <v>2</v>
      </c>
      <c r="V70" s="306">
        <f t="shared" si="4"/>
        <v>2</v>
      </c>
      <c r="W70" s="306">
        <f t="shared" si="4"/>
        <v>2</v>
      </c>
      <c r="X70" s="306">
        <f>IF($L70="","",IF(COUNTIFS($F$22:$F$60,$L70,X$22:X$60,"&gt;0")=0,"",COUNTIFS($F$22:$F$60,$L70,X$22:X$60,"&gt;0")))</f>
        <v>2</v>
      </c>
      <c r="Y70" s="307">
        <f t="shared" si="4"/>
        <v>2</v>
      </c>
      <c r="Z70" s="312">
        <f t="shared" si="4"/>
        <v>2</v>
      </c>
      <c r="AA70" s="306">
        <f t="shared" si="4"/>
        <v>2</v>
      </c>
      <c r="AB70" s="306">
        <f t="shared" si="4"/>
        <v>2</v>
      </c>
      <c r="AC70" s="306">
        <f t="shared" si="4"/>
        <v>2</v>
      </c>
      <c r="AD70" s="306">
        <f t="shared" si="4"/>
        <v>2</v>
      </c>
      <c r="AE70" s="306">
        <f t="shared" si="4"/>
        <v>2</v>
      </c>
      <c r="AF70" s="307">
        <f t="shared" si="4"/>
        <v>2</v>
      </c>
      <c r="AG70" s="306">
        <f t="shared" si="4"/>
        <v>2</v>
      </c>
      <c r="AH70" s="306">
        <f t="shared" si="4"/>
        <v>2</v>
      </c>
      <c r="AI70" s="306">
        <f t="shared" si="4"/>
        <v>2</v>
      </c>
      <c r="AJ70" s="306">
        <f t="shared" si="4"/>
        <v>2</v>
      </c>
      <c r="AK70" s="306">
        <f t="shared" si="4"/>
        <v>2</v>
      </c>
      <c r="AL70" s="306">
        <f t="shared" si="4"/>
        <v>2</v>
      </c>
      <c r="AM70" s="307">
        <f t="shared" si="4"/>
        <v>2</v>
      </c>
      <c r="AN70" s="306">
        <f t="shared" si="4"/>
        <v>2</v>
      </c>
      <c r="AO70" s="306">
        <f t="shared" si="4"/>
        <v>2</v>
      </c>
      <c r="AP70" s="306">
        <f t="shared" si="4"/>
        <v>2</v>
      </c>
      <c r="AQ70" s="306">
        <f t="shared" si="4"/>
        <v>2</v>
      </c>
      <c r="AR70" s="306">
        <f t="shared" si="4"/>
        <v>2</v>
      </c>
      <c r="AS70" s="306">
        <f t="shared" si="4"/>
        <v>2</v>
      </c>
      <c r="AT70" s="307">
        <f t="shared" si="4"/>
        <v>2</v>
      </c>
      <c r="AU70" s="306" t="str">
        <f t="shared" si="4"/>
        <v/>
      </c>
      <c r="AV70" s="306" t="str">
        <f t="shared" si="4"/>
        <v/>
      </c>
      <c r="AW70" s="307" t="str">
        <f t="shared" si="4"/>
        <v/>
      </c>
      <c r="AX70" s="828"/>
      <c r="AY70" s="829"/>
      <c r="AZ70" s="829"/>
      <c r="BA70" s="830"/>
      <c r="BB70" s="804"/>
      <c r="BC70" s="805"/>
      <c r="BD70" s="805"/>
      <c r="BE70" s="805"/>
      <c r="BF70" s="806"/>
    </row>
    <row r="71" spans="1:73" ht="18.75" customHeight="1">
      <c r="B71" s="720"/>
      <c r="C71" s="721"/>
      <c r="D71" s="721"/>
      <c r="E71" s="721"/>
      <c r="F71" s="721"/>
      <c r="G71" s="721"/>
      <c r="H71" s="721"/>
      <c r="I71" s="721"/>
      <c r="J71" s="721"/>
      <c r="K71" s="722"/>
      <c r="L71" s="838" t="s">
        <v>555</v>
      </c>
      <c r="M71" s="838"/>
      <c r="N71" s="838"/>
      <c r="O71" s="838"/>
      <c r="P71" s="838"/>
      <c r="Q71" s="838"/>
      <c r="R71" s="839"/>
      <c r="S71" s="305">
        <f t="shared" si="5"/>
        <v>1</v>
      </c>
      <c r="T71" s="306">
        <f t="shared" si="4"/>
        <v>1</v>
      </c>
      <c r="U71" s="306">
        <f t="shared" si="4"/>
        <v>1</v>
      </c>
      <c r="V71" s="306">
        <f t="shared" si="4"/>
        <v>1</v>
      </c>
      <c r="W71" s="306">
        <f t="shared" si="4"/>
        <v>1</v>
      </c>
      <c r="X71" s="306">
        <f t="shared" si="4"/>
        <v>1</v>
      </c>
      <c r="Y71" s="307">
        <f t="shared" si="4"/>
        <v>1</v>
      </c>
      <c r="Z71" s="312">
        <f t="shared" si="4"/>
        <v>1</v>
      </c>
      <c r="AA71" s="306">
        <f t="shared" si="4"/>
        <v>1</v>
      </c>
      <c r="AB71" s="306">
        <f t="shared" si="4"/>
        <v>1</v>
      </c>
      <c r="AC71" s="306">
        <f t="shared" si="4"/>
        <v>1</v>
      </c>
      <c r="AD71" s="306">
        <f t="shared" si="4"/>
        <v>1</v>
      </c>
      <c r="AE71" s="306">
        <f t="shared" si="4"/>
        <v>1</v>
      </c>
      <c r="AF71" s="307">
        <f t="shared" si="4"/>
        <v>1</v>
      </c>
      <c r="AG71" s="306">
        <f t="shared" si="4"/>
        <v>1</v>
      </c>
      <c r="AH71" s="306">
        <f t="shared" si="4"/>
        <v>1</v>
      </c>
      <c r="AI71" s="306">
        <f t="shared" si="4"/>
        <v>1</v>
      </c>
      <c r="AJ71" s="306">
        <f t="shared" si="4"/>
        <v>1</v>
      </c>
      <c r="AK71" s="306">
        <f t="shared" si="4"/>
        <v>1</v>
      </c>
      <c r="AL71" s="306">
        <f t="shared" si="4"/>
        <v>1</v>
      </c>
      <c r="AM71" s="307">
        <f t="shared" si="4"/>
        <v>1</v>
      </c>
      <c r="AN71" s="306">
        <f t="shared" si="4"/>
        <v>1</v>
      </c>
      <c r="AO71" s="306">
        <f t="shared" si="4"/>
        <v>1</v>
      </c>
      <c r="AP71" s="306">
        <f t="shared" si="4"/>
        <v>1</v>
      </c>
      <c r="AQ71" s="306">
        <f t="shared" si="4"/>
        <v>1</v>
      </c>
      <c r="AR71" s="306">
        <f t="shared" si="4"/>
        <v>1</v>
      </c>
      <c r="AS71" s="306">
        <f t="shared" si="4"/>
        <v>1</v>
      </c>
      <c r="AT71" s="307">
        <f t="shared" si="4"/>
        <v>1</v>
      </c>
      <c r="AU71" s="306" t="str">
        <f t="shared" si="4"/>
        <v/>
      </c>
      <c r="AV71" s="306" t="str">
        <f t="shared" si="4"/>
        <v/>
      </c>
      <c r="AW71" s="307" t="str">
        <f t="shared" si="4"/>
        <v/>
      </c>
      <c r="AX71" s="828"/>
      <c r="AY71" s="829"/>
      <c r="AZ71" s="829"/>
      <c r="BA71" s="830"/>
      <c r="BB71" s="804"/>
      <c r="BC71" s="805"/>
      <c r="BD71" s="805"/>
      <c r="BE71" s="805"/>
      <c r="BF71" s="806"/>
    </row>
    <row r="72" spans="1:73" ht="18.75" customHeight="1" thickBot="1">
      <c r="B72" s="723"/>
      <c r="C72" s="724"/>
      <c r="D72" s="724"/>
      <c r="E72" s="724"/>
      <c r="F72" s="724"/>
      <c r="G72" s="724"/>
      <c r="H72" s="724"/>
      <c r="I72" s="724"/>
      <c r="J72" s="724"/>
      <c r="K72" s="725"/>
      <c r="L72" s="821"/>
      <c r="M72" s="821"/>
      <c r="N72" s="821"/>
      <c r="O72" s="821"/>
      <c r="P72" s="821"/>
      <c r="Q72" s="821"/>
      <c r="R72" s="822"/>
      <c r="S72" s="313" t="str">
        <f t="shared" si="5"/>
        <v/>
      </c>
      <c r="T72" s="314" t="str">
        <f t="shared" si="4"/>
        <v/>
      </c>
      <c r="U72" s="314" t="str">
        <f t="shared" si="4"/>
        <v/>
      </c>
      <c r="V72" s="314" t="str">
        <f t="shared" si="4"/>
        <v/>
      </c>
      <c r="W72" s="314" t="str">
        <f t="shared" si="4"/>
        <v/>
      </c>
      <c r="X72" s="314" t="str">
        <f t="shared" si="4"/>
        <v/>
      </c>
      <c r="Y72" s="315" t="str">
        <f t="shared" si="4"/>
        <v/>
      </c>
      <c r="Z72" s="316" t="str">
        <f t="shared" si="4"/>
        <v/>
      </c>
      <c r="AA72" s="314" t="str">
        <f t="shared" si="4"/>
        <v/>
      </c>
      <c r="AB72" s="314" t="str">
        <f t="shared" si="4"/>
        <v/>
      </c>
      <c r="AC72" s="314" t="str">
        <f t="shared" si="4"/>
        <v/>
      </c>
      <c r="AD72" s="314" t="str">
        <f t="shared" si="4"/>
        <v/>
      </c>
      <c r="AE72" s="314" t="str">
        <f t="shared" si="4"/>
        <v/>
      </c>
      <c r="AF72" s="315" t="str">
        <f t="shared" si="4"/>
        <v/>
      </c>
      <c r="AG72" s="314" t="str">
        <f t="shared" si="4"/>
        <v/>
      </c>
      <c r="AH72" s="314" t="str">
        <f t="shared" si="4"/>
        <v/>
      </c>
      <c r="AI72" s="314" t="str">
        <f t="shared" si="4"/>
        <v/>
      </c>
      <c r="AJ72" s="314" t="str">
        <f t="shared" si="4"/>
        <v/>
      </c>
      <c r="AK72" s="314" t="str">
        <f t="shared" si="4"/>
        <v/>
      </c>
      <c r="AL72" s="314" t="str">
        <f t="shared" si="4"/>
        <v/>
      </c>
      <c r="AM72" s="315" t="str">
        <f t="shared" si="4"/>
        <v/>
      </c>
      <c r="AN72" s="314" t="str">
        <f t="shared" si="4"/>
        <v/>
      </c>
      <c r="AO72" s="314" t="str">
        <f t="shared" si="4"/>
        <v/>
      </c>
      <c r="AP72" s="314" t="str">
        <f t="shared" si="4"/>
        <v/>
      </c>
      <c r="AQ72" s="314" t="str">
        <f t="shared" si="4"/>
        <v/>
      </c>
      <c r="AR72" s="314" t="str">
        <f t="shared" si="4"/>
        <v/>
      </c>
      <c r="AS72" s="314" t="str">
        <f t="shared" si="4"/>
        <v/>
      </c>
      <c r="AT72" s="315" t="str">
        <f t="shared" si="4"/>
        <v/>
      </c>
      <c r="AU72" s="314" t="str">
        <f t="shared" si="4"/>
        <v/>
      </c>
      <c r="AV72" s="314" t="str">
        <f t="shared" si="4"/>
        <v/>
      </c>
      <c r="AW72" s="315" t="str">
        <f t="shared" si="4"/>
        <v/>
      </c>
      <c r="AX72" s="831"/>
      <c r="AY72" s="832"/>
      <c r="AZ72" s="832"/>
      <c r="BA72" s="833"/>
      <c r="BB72" s="807"/>
      <c r="BC72" s="808"/>
      <c r="BD72" s="808"/>
      <c r="BE72" s="808"/>
      <c r="BF72" s="809"/>
    </row>
    <row r="73" spans="1:73" ht="13.5" customHeight="1">
      <c r="C73" s="317"/>
      <c r="D73" s="317"/>
      <c r="E73" s="317"/>
      <c r="F73" s="317"/>
      <c r="G73" s="318"/>
      <c r="H73" s="319"/>
      <c r="AF73" s="246"/>
    </row>
    <row r="74" spans="1:73" ht="11.4" customHeight="1">
      <c r="A74" s="320"/>
      <c r="B74" s="320"/>
      <c r="C74" s="320"/>
      <c r="D74" s="320"/>
      <c r="E74" s="320"/>
      <c r="F74" s="320"/>
      <c r="G74" s="320"/>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2"/>
      <c r="AS74" s="322"/>
      <c r="AT74" s="322"/>
      <c r="AU74" s="322"/>
      <c r="AV74" s="322"/>
      <c r="AW74" s="322"/>
      <c r="AX74" s="322"/>
      <c r="AY74" s="322"/>
      <c r="AZ74" s="322"/>
      <c r="BA74" s="322"/>
    </row>
    <row r="75" spans="1:73" ht="20.25" customHeight="1">
      <c r="A75" s="323"/>
      <c r="B75" s="323"/>
      <c r="C75" s="320"/>
      <c r="D75" s="320"/>
      <c r="E75" s="320"/>
      <c r="F75" s="320"/>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4"/>
      <c r="AS75" s="324"/>
      <c r="AT75" s="324"/>
      <c r="AU75" s="324"/>
      <c r="AV75" s="324"/>
      <c r="BN75" s="325"/>
      <c r="BO75" s="326"/>
      <c r="BP75" s="325"/>
      <c r="BQ75" s="325"/>
      <c r="BR75" s="325"/>
      <c r="BS75" s="291"/>
      <c r="BT75" s="327"/>
      <c r="BU75" s="327"/>
    </row>
    <row r="76" spans="1:73" ht="20.25" customHeight="1">
      <c r="A76" s="320"/>
      <c r="B76" s="320"/>
      <c r="C76" s="328"/>
      <c r="D76" s="328"/>
      <c r="E76" s="328"/>
      <c r="F76" s="328"/>
      <c r="G76" s="328"/>
      <c r="H76" s="329"/>
      <c r="I76" s="329"/>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row>
    <row r="77" spans="1:73" ht="20.25" customHeight="1">
      <c r="A77" s="320"/>
      <c r="B77" s="320"/>
      <c r="C77" s="328"/>
      <c r="D77" s="328"/>
      <c r="E77" s="328"/>
      <c r="F77" s="328"/>
      <c r="G77" s="328"/>
      <c r="H77" s="329"/>
      <c r="I77" s="329"/>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row>
    <row r="78" spans="1:73" ht="20.25" customHeight="1">
      <c r="A78" s="320"/>
      <c r="B78" s="320"/>
      <c r="C78" s="329"/>
      <c r="D78" s="329"/>
      <c r="E78" s="329"/>
      <c r="F78" s="329"/>
      <c r="G78" s="329"/>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row>
    <row r="79" spans="1:73" ht="20.25" customHeight="1">
      <c r="A79" s="320"/>
      <c r="B79" s="320"/>
      <c r="C79" s="329"/>
      <c r="D79" s="329"/>
      <c r="E79" s="329"/>
      <c r="F79" s="329"/>
      <c r="G79" s="32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row>
    <row r="80" spans="1:73" ht="20.25" customHeight="1">
      <c r="A80" s="320"/>
      <c r="B80" s="320"/>
      <c r="C80" s="329"/>
      <c r="D80" s="329"/>
      <c r="E80" s="329"/>
      <c r="F80" s="329"/>
      <c r="G80" s="329"/>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row>
    <row r="81" spans="3:7" ht="20.25" customHeight="1">
      <c r="C81" s="246"/>
      <c r="D81" s="246"/>
      <c r="E81" s="246"/>
      <c r="F81" s="246"/>
      <c r="G81" s="246"/>
    </row>
  </sheetData>
  <sheetProtection sheet="1"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6"/>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Z24">
    <cfRule type="expression" dxfId="2647" priority="271">
      <formula>INDIRECT(ADDRESS(ROW(),COLUMN()))=TRUNC(INDIRECT(ADDRESS(ROW(),COLUMN())))</formula>
    </cfRule>
  </conditionalFormatting>
  <conditionalFormatting sqref="Z23">
    <cfRule type="expression" dxfId="2646" priority="270">
      <formula>INDIRECT(ADDRESS(ROW(),COLUMN()))=TRUNC(INDIRECT(ADDRESS(ROW(),COLUMN())))</formula>
    </cfRule>
  </conditionalFormatting>
  <conditionalFormatting sqref="AA24:AF24">
    <cfRule type="expression" dxfId="2645" priority="269">
      <formula>INDIRECT(ADDRESS(ROW(),COLUMN()))=TRUNC(INDIRECT(ADDRESS(ROW(),COLUMN())))</formula>
    </cfRule>
  </conditionalFormatting>
  <conditionalFormatting sqref="AA23:AF23">
    <cfRule type="expression" dxfId="2644" priority="268">
      <formula>INDIRECT(ADDRESS(ROW(),COLUMN()))=TRUNC(INDIRECT(ADDRESS(ROW(),COLUMN())))</formula>
    </cfRule>
  </conditionalFormatting>
  <conditionalFormatting sqref="AG24">
    <cfRule type="expression" dxfId="2643" priority="267">
      <formula>INDIRECT(ADDRESS(ROW(),COLUMN()))=TRUNC(INDIRECT(ADDRESS(ROW(),COLUMN())))</formula>
    </cfRule>
  </conditionalFormatting>
  <conditionalFormatting sqref="AG23">
    <cfRule type="expression" dxfId="2642" priority="266">
      <formula>INDIRECT(ADDRESS(ROW(),COLUMN()))=TRUNC(INDIRECT(ADDRESS(ROW(),COLUMN())))</formula>
    </cfRule>
  </conditionalFormatting>
  <conditionalFormatting sqref="AH24:AM24">
    <cfRule type="expression" dxfId="2641" priority="265">
      <formula>INDIRECT(ADDRESS(ROW(),COLUMN()))=TRUNC(INDIRECT(ADDRESS(ROW(),COLUMN())))</formula>
    </cfRule>
  </conditionalFormatting>
  <conditionalFormatting sqref="AH23:AM23">
    <cfRule type="expression" dxfId="2640" priority="264">
      <formula>INDIRECT(ADDRESS(ROW(),COLUMN()))=TRUNC(INDIRECT(ADDRESS(ROW(),COLUMN())))</formula>
    </cfRule>
  </conditionalFormatting>
  <conditionalFormatting sqref="AN24">
    <cfRule type="expression" dxfId="2639" priority="263">
      <formula>INDIRECT(ADDRESS(ROW(),COLUMN()))=TRUNC(INDIRECT(ADDRESS(ROW(),COLUMN())))</formula>
    </cfRule>
  </conditionalFormatting>
  <conditionalFormatting sqref="AN23">
    <cfRule type="expression" dxfId="2638" priority="262">
      <formula>INDIRECT(ADDRESS(ROW(),COLUMN()))=TRUNC(INDIRECT(ADDRESS(ROW(),COLUMN())))</formula>
    </cfRule>
  </conditionalFormatting>
  <conditionalFormatting sqref="AO24:AT24">
    <cfRule type="expression" dxfId="2637" priority="261">
      <formula>INDIRECT(ADDRESS(ROW(),COLUMN()))=TRUNC(INDIRECT(ADDRESS(ROW(),COLUMN())))</formula>
    </cfRule>
  </conditionalFormatting>
  <conditionalFormatting sqref="AO23:AT23">
    <cfRule type="expression" dxfId="2636" priority="260">
      <formula>INDIRECT(ADDRESS(ROW(),COLUMN()))=TRUNC(INDIRECT(ADDRESS(ROW(),COLUMN())))</formula>
    </cfRule>
  </conditionalFormatting>
  <conditionalFormatting sqref="AU24">
    <cfRule type="expression" dxfId="2635" priority="259">
      <formula>INDIRECT(ADDRESS(ROW(),COLUMN()))=TRUNC(INDIRECT(ADDRESS(ROW(),COLUMN())))</formula>
    </cfRule>
  </conditionalFormatting>
  <conditionalFormatting sqref="AU23">
    <cfRule type="expression" dxfId="2634" priority="258">
      <formula>INDIRECT(ADDRESS(ROW(),COLUMN()))=TRUNC(INDIRECT(ADDRESS(ROW(),COLUMN())))</formula>
    </cfRule>
  </conditionalFormatting>
  <conditionalFormatting sqref="AV24:AW24">
    <cfRule type="expression" dxfId="2633" priority="257">
      <formula>INDIRECT(ADDRESS(ROW(),COLUMN()))=TRUNC(INDIRECT(ADDRESS(ROW(),COLUMN())))</formula>
    </cfRule>
  </conditionalFormatting>
  <conditionalFormatting sqref="AV23:AW23">
    <cfRule type="expression" dxfId="2632" priority="256">
      <formula>INDIRECT(ADDRESS(ROW(),COLUMN()))=TRUNC(INDIRECT(ADDRESS(ROW(),COLUMN())))</formula>
    </cfRule>
  </conditionalFormatting>
  <conditionalFormatting sqref="AX23:BA24">
    <cfRule type="expression" dxfId="2631" priority="255">
      <formula>INDIRECT(ADDRESS(ROW(),COLUMN()))=TRUNC(INDIRECT(ADDRESS(ROW(),COLUMN())))</formula>
    </cfRule>
  </conditionalFormatting>
  <conditionalFormatting sqref="S27">
    <cfRule type="expression" dxfId="2630" priority="254">
      <formula>INDIRECT(ADDRESS(ROW(),COLUMN()))=TRUNC(INDIRECT(ADDRESS(ROW(),COLUMN())))</formula>
    </cfRule>
  </conditionalFormatting>
  <conditionalFormatting sqref="S26">
    <cfRule type="expression" dxfId="2629" priority="253">
      <formula>INDIRECT(ADDRESS(ROW(),COLUMN()))=TRUNC(INDIRECT(ADDRESS(ROW(),COLUMN())))</formula>
    </cfRule>
  </conditionalFormatting>
  <conditionalFormatting sqref="T27:Y27">
    <cfRule type="expression" dxfId="2628" priority="252">
      <formula>INDIRECT(ADDRESS(ROW(),COLUMN()))=TRUNC(INDIRECT(ADDRESS(ROW(),COLUMN())))</formula>
    </cfRule>
  </conditionalFormatting>
  <conditionalFormatting sqref="T26:Y26">
    <cfRule type="expression" dxfId="2627" priority="251">
      <formula>INDIRECT(ADDRESS(ROW(),COLUMN()))=TRUNC(INDIRECT(ADDRESS(ROW(),COLUMN())))</formula>
    </cfRule>
  </conditionalFormatting>
  <conditionalFormatting sqref="Z27">
    <cfRule type="expression" dxfId="2626" priority="250">
      <formula>INDIRECT(ADDRESS(ROW(),COLUMN()))=TRUNC(INDIRECT(ADDRESS(ROW(),COLUMN())))</formula>
    </cfRule>
  </conditionalFormatting>
  <conditionalFormatting sqref="Z26">
    <cfRule type="expression" dxfId="2625" priority="249">
      <formula>INDIRECT(ADDRESS(ROW(),COLUMN()))=TRUNC(INDIRECT(ADDRESS(ROW(),COLUMN())))</formula>
    </cfRule>
  </conditionalFormatting>
  <conditionalFormatting sqref="AA27:AF27">
    <cfRule type="expression" dxfId="2624" priority="248">
      <formula>INDIRECT(ADDRESS(ROW(),COLUMN()))=TRUNC(INDIRECT(ADDRESS(ROW(),COLUMN())))</formula>
    </cfRule>
  </conditionalFormatting>
  <conditionalFormatting sqref="AA26:AF26">
    <cfRule type="expression" dxfId="2623" priority="247">
      <formula>INDIRECT(ADDRESS(ROW(),COLUMN()))=TRUNC(INDIRECT(ADDRESS(ROW(),COLUMN())))</formula>
    </cfRule>
  </conditionalFormatting>
  <conditionalFormatting sqref="AG27">
    <cfRule type="expression" dxfId="2622" priority="246">
      <formula>INDIRECT(ADDRESS(ROW(),COLUMN()))=TRUNC(INDIRECT(ADDRESS(ROW(),COLUMN())))</formula>
    </cfRule>
  </conditionalFormatting>
  <conditionalFormatting sqref="AG26">
    <cfRule type="expression" dxfId="2621" priority="245">
      <formula>INDIRECT(ADDRESS(ROW(),COLUMN()))=TRUNC(INDIRECT(ADDRESS(ROW(),COLUMN())))</formula>
    </cfRule>
  </conditionalFormatting>
  <conditionalFormatting sqref="AH27:AM27">
    <cfRule type="expression" dxfId="2620" priority="244">
      <formula>INDIRECT(ADDRESS(ROW(),COLUMN()))=TRUNC(INDIRECT(ADDRESS(ROW(),COLUMN())))</formula>
    </cfRule>
  </conditionalFormatting>
  <conditionalFormatting sqref="AH26:AM26">
    <cfRule type="expression" dxfId="2619" priority="243">
      <formula>INDIRECT(ADDRESS(ROW(),COLUMN()))=TRUNC(INDIRECT(ADDRESS(ROW(),COLUMN())))</formula>
    </cfRule>
  </conditionalFormatting>
  <conditionalFormatting sqref="AN27">
    <cfRule type="expression" dxfId="2618" priority="242">
      <formula>INDIRECT(ADDRESS(ROW(),COLUMN()))=TRUNC(INDIRECT(ADDRESS(ROW(),COLUMN())))</formula>
    </cfRule>
  </conditionalFormatting>
  <conditionalFormatting sqref="AN26">
    <cfRule type="expression" dxfId="2617" priority="241">
      <formula>INDIRECT(ADDRESS(ROW(),COLUMN()))=TRUNC(INDIRECT(ADDRESS(ROW(),COLUMN())))</formula>
    </cfRule>
  </conditionalFormatting>
  <conditionalFormatting sqref="AO27:AT27">
    <cfRule type="expression" dxfId="2616" priority="240">
      <formula>INDIRECT(ADDRESS(ROW(),COLUMN()))=TRUNC(INDIRECT(ADDRESS(ROW(),COLUMN())))</formula>
    </cfRule>
  </conditionalFormatting>
  <conditionalFormatting sqref="AO26:AT26">
    <cfRule type="expression" dxfId="2615" priority="239">
      <formula>INDIRECT(ADDRESS(ROW(),COLUMN()))=TRUNC(INDIRECT(ADDRESS(ROW(),COLUMN())))</formula>
    </cfRule>
  </conditionalFormatting>
  <conditionalFormatting sqref="AU27">
    <cfRule type="expression" dxfId="2614" priority="238">
      <formula>INDIRECT(ADDRESS(ROW(),COLUMN()))=TRUNC(INDIRECT(ADDRESS(ROW(),COLUMN())))</formula>
    </cfRule>
  </conditionalFormatting>
  <conditionalFormatting sqref="AU26">
    <cfRule type="expression" dxfId="2613" priority="237">
      <formula>INDIRECT(ADDRESS(ROW(),COLUMN()))=TRUNC(INDIRECT(ADDRESS(ROW(),COLUMN())))</formula>
    </cfRule>
  </conditionalFormatting>
  <conditionalFormatting sqref="AV27:AW27">
    <cfRule type="expression" dxfId="2612" priority="236">
      <formula>INDIRECT(ADDRESS(ROW(),COLUMN()))=TRUNC(INDIRECT(ADDRESS(ROW(),COLUMN())))</formula>
    </cfRule>
  </conditionalFormatting>
  <conditionalFormatting sqref="AV26:AW26">
    <cfRule type="expression" dxfId="2611" priority="235">
      <formula>INDIRECT(ADDRESS(ROW(),COLUMN()))=TRUNC(INDIRECT(ADDRESS(ROW(),COLUMN())))</formula>
    </cfRule>
  </conditionalFormatting>
  <conditionalFormatting sqref="AX26:BA27">
    <cfRule type="expression" dxfId="2610" priority="234">
      <formula>INDIRECT(ADDRESS(ROW(),COLUMN()))=TRUNC(INDIRECT(ADDRESS(ROW(),COLUMN())))</formula>
    </cfRule>
  </conditionalFormatting>
  <conditionalFormatting sqref="S30">
    <cfRule type="expression" dxfId="2609" priority="233">
      <formula>INDIRECT(ADDRESS(ROW(),COLUMN()))=TRUNC(INDIRECT(ADDRESS(ROW(),COLUMN())))</formula>
    </cfRule>
  </conditionalFormatting>
  <conditionalFormatting sqref="S29">
    <cfRule type="expression" dxfId="2608" priority="232">
      <formula>INDIRECT(ADDRESS(ROW(),COLUMN()))=TRUNC(INDIRECT(ADDRESS(ROW(),COLUMN())))</formula>
    </cfRule>
  </conditionalFormatting>
  <conditionalFormatting sqref="T30:Y30">
    <cfRule type="expression" dxfId="2607" priority="231">
      <formula>INDIRECT(ADDRESS(ROW(),COLUMN()))=TRUNC(INDIRECT(ADDRESS(ROW(),COLUMN())))</formula>
    </cfRule>
  </conditionalFormatting>
  <conditionalFormatting sqref="T29:Y29">
    <cfRule type="expression" dxfId="2606" priority="230">
      <formula>INDIRECT(ADDRESS(ROW(),COLUMN()))=TRUNC(INDIRECT(ADDRESS(ROW(),COLUMN())))</formula>
    </cfRule>
  </conditionalFormatting>
  <conditionalFormatting sqref="Z30">
    <cfRule type="expression" dxfId="2605" priority="229">
      <formula>INDIRECT(ADDRESS(ROW(),COLUMN()))=TRUNC(INDIRECT(ADDRESS(ROW(),COLUMN())))</formula>
    </cfRule>
  </conditionalFormatting>
  <conditionalFormatting sqref="Z29">
    <cfRule type="expression" dxfId="2604" priority="228">
      <formula>INDIRECT(ADDRESS(ROW(),COLUMN()))=TRUNC(INDIRECT(ADDRESS(ROW(),COLUMN())))</formula>
    </cfRule>
  </conditionalFormatting>
  <conditionalFormatting sqref="AA30:AF30">
    <cfRule type="expression" dxfId="2603" priority="227">
      <formula>INDIRECT(ADDRESS(ROW(),COLUMN()))=TRUNC(INDIRECT(ADDRESS(ROW(),COLUMN())))</formula>
    </cfRule>
  </conditionalFormatting>
  <conditionalFormatting sqref="AA29:AF29">
    <cfRule type="expression" dxfId="2602" priority="226">
      <formula>INDIRECT(ADDRESS(ROW(),COLUMN()))=TRUNC(INDIRECT(ADDRESS(ROW(),COLUMN())))</formula>
    </cfRule>
  </conditionalFormatting>
  <conditionalFormatting sqref="AG30">
    <cfRule type="expression" dxfId="2601" priority="225">
      <formula>INDIRECT(ADDRESS(ROW(),COLUMN()))=TRUNC(INDIRECT(ADDRESS(ROW(),COLUMN())))</formula>
    </cfRule>
  </conditionalFormatting>
  <conditionalFormatting sqref="AG29">
    <cfRule type="expression" dxfId="2600" priority="224">
      <formula>INDIRECT(ADDRESS(ROW(),COLUMN()))=TRUNC(INDIRECT(ADDRESS(ROW(),COLUMN())))</formula>
    </cfRule>
  </conditionalFormatting>
  <conditionalFormatting sqref="AH30:AM30">
    <cfRule type="expression" dxfId="2599" priority="223">
      <formula>INDIRECT(ADDRESS(ROW(),COLUMN()))=TRUNC(INDIRECT(ADDRESS(ROW(),COLUMN())))</formula>
    </cfRule>
  </conditionalFormatting>
  <conditionalFormatting sqref="AH29:AM29">
    <cfRule type="expression" dxfId="2598" priority="222">
      <formula>INDIRECT(ADDRESS(ROW(),COLUMN()))=TRUNC(INDIRECT(ADDRESS(ROW(),COLUMN())))</formula>
    </cfRule>
  </conditionalFormatting>
  <conditionalFormatting sqref="AN30">
    <cfRule type="expression" dxfId="2597" priority="221">
      <formula>INDIRECT(ADDRESS(ROW(),COLUMN()))=TRUNC(INDIRECT(ADDRESS(ROW(),COLUMN())))</formula>
    </cfRule>
  </conditionalFormatting>
  <conditionalFormatting sqref="AN29">
    <cfRule type="expression" dxfId="2596" priority="220">
      <formula>INDIRECT(ADDRESS(ROW(),COLUMN()))=TRUNC(INDIRECT(ADDRESS(ROW(),COLUMN())))</formula>
    </cfRule>
  </conditionalFormatting>
  <conditionalFormatting sqref="AO30:AT30">
    <cfRule type="expression" dxfId="2595" priority="219">
      <formula>INDIRECT(ADDRESS(ROW(),COLUMN()))=TRUNC(INDIRECT(ADDRESS(ROW(),COLUMN())))</formula>
    </cfRule>
  </conditionalFormatting>
  <conditionalFormatting sqref="AO29:AT29">
    <cfRule type="expression" dxfId="2594" priority="218">
      <formula>INDIRECT(ADDRESS(ROW(),COLUMN()))=TRUNC(INDIRECT(ADDRESS(ROW(),COLUMN())))</formula>
    </cfRule>
  </conditionalFormatting>
  <conditionalFormatting sqref="AU30">
    <cfRule type="expression" dxfId="2593" priority="217">
      <formula>INDIRECT(ADDRESS(ROW(),COLUMN()))=TRUNC(INDIRECT(ADDRESS(ROW(),COLUMN())))</formula>
    </cfRule>
  </conditionalFormatting>
  <conditionalFormatting sqref="AU29">
    <cfRule type="expression" dxfId="2592" priority="216">
      <formula>INDIRECT(ADDRESS(ROW(),COLUMN()))=TRUNC(INDIRECT(ADDRESS(ROW(),COLUMN())))</formula>
    </cfRule>
  </conditionalFormatting>
  <conditionalFormatting sqref="AV30:AW30">
    <cfRule type="expression" dxfId="2591" priority="215">
      <formula>INDIRECT(ADDRESS(ROW(),COLUMN()))=TRUNC(INDIRECT(ADDRESS(ROW(),COLUMN())))</formula>
    </cfRule>
  </conditionalFormatting>
  <conditionalFormatting sqref="AV29:AW29">
    <cfRule type="expression" dxfId="2590" priority="214">
      <formula>INDIRECT(ADDRESS(ROW(),COLUMN()))=TRUNC(INDIRECT(ADDRESS(ROW(),COLUMN())))</formula>
    </cfRule>
  </conditionalFormatting>
  <conditionalFormatting sqref="AX29:BA30">
    <cfRule type="expression" dxfId="2589" priority="213">
      <formula>INDIRECT(ADDRESS(ROW(),COLUMN()))=TRUNC(INDIRECT(ADDRESS(ROW(),COLUMN())))</formula>
    </cfRule>
  </conditionalFormatting>
  <conditionalFormatting sqref="S33">
    <cfRule type="expression" dxfId="2588" priority="212">
      <formula>INDIRECT(ADDRESS(ROW(),COLUMN()))=TRUNC(INDIRECT(ADDRESS(ROW(),COLUMN())))</formula>
    </cfRule>
  </conditionalFormatting>
  <conditionalFormatting sqref="S32">
    <cfRule type="expression" dxfId="2587" priority="211">
      <formula>INDIRECT(ADDRESS(ROW(),COLUMN()))=TRUNC(INDIRECT(ADDRESS(ROW(),COLUMN())))</formula>
    </cfRule>
  </conditionalFormatting>
  <conditionalFormatting sqref="T33:Y33">
    <cfRule type="expression" dxfId="2586" priority="210">
      <formula>INDIRECT(ADDRESS(ROW(),COLUMN()))=TRUNC(INDIRECT(ADDRESS(ROW(),COLUMN())))</formula>
    </cfRule>
  </conditionalFormatting>
  <conditionalFormatting sqref="T32:Y32">
    <cfRule type="expression" dxfId="2585" priority="209">
      <formula>INDIRECT(ADDRESS(ROW(),COLUMN()))=TRUNC(INDIRECT(ADDRESS(ROW(),COLUMN())))</formula>
    </cfRule>
  </conditionalFormatting>
  <conditionalFormatting sqref="Z33">
    <cfRule type="expression" dxfId="2584" priority="208">
      <formula>INDIRECT(ADDRESS(ROW(),COLUMN()))=TRUNC(INDIRECT(ADDRESS(ROW(),COLUMN())))</formula>
    </cfRule>
  </conditionalFormatting>
  <conditionalFormatting sqref="Z32">
    <cfRule type="expression" dxfId="2583" priority="207">
      <formula>INDIRECT(ADDRESS(ROW(),COLUMN()))=TRUNC(INDIRECT(ADDRESS(ROW(),COLUMN())))</formula>
    </cfRule>
  </conditionalFormatting>
  <conditionalFormatting sqref="AA33:AF33">
    <cfRule type="expression" dxfId="2582" priority="206">
      <formula>INDIRECT(ADDRESS(ROW(),COLUMN()))=TRUNC(INDIRECT(ADDRESS(ROW(),COLUMN())))</formula>
    </cfRule>
  </conditionalFormatting>
  <conditionalFormatting sqref="AA32:AF32">
    <cfRule type="expression" dxfId="2581" priority="205">
      <formula>INDIRECT(ADDRESS(ROW(),COLUMN()))=TRUNC(INDIRECT(ADDRESS(ROW(),COLUMN())))</formula>
    </cfRule>
  </conditionalFormatting>
  <conditionalFormatting sqref="AG33">
    <cfRule type="expression" dxfId="2580" priority="204">
      <formula>INDIRECT(ADDRESS(ROW(),COLUMN()))=TRUNC(INDIRECT(ADDRESS(ROW(),COLUMN())))</formula>
    </cfRule>
  </conditionalFormatting>
  <conditionalFormatting sqref="AG32">
    <cfRule type="expression" dxfId="2579" priority="203">
      <formula>INDIRECT(ADDRESS(ROW(),COLUMN()))=TRUNC(INDIRECT(ADDRESS(ROW(),COLUMN())))</formula>
    </cfRule>
  </conditionalFormatting>
  <conditionalFormatting sqref="AH33:AM33">
    <cfRule type="expression" dxfId="2578" priority="202">
      <formula>INDIRECT(ADDRESS(ROW(),COLUMN()))=TRUNC(INDIRECT(ADDRESS(ROW(),COLUMN())))</formula>
    </cfRule>
  </conditionalFormatting>
  <conditionalFormatting sqref="AH32:AM32">
    <cfRule type="expression" dxfId="2577" priority="201">
      <formula>INDIRECT(ADDRESS(ROW(),COLUMN()))=TRUNC(INDIRECT(ADDRESS(ROW(),COLUMN())))</formula>
    </cfRule>
  </conditionalFormatting>
  <conditionalFormatting sqref="AN33">
    <cfRule type="expression" dxfId="2576" priority="200">
      <formula>INDIRECT(ADDRESS(ROW(),COLUMN()))=TRUNC(INDIRECT(ADDRESS(ROW(),COLUMN())))</formula>
    </cfRule>
  </conditionalFormatting>
  <conditionalFormatting sqref="AN32">
    <cfRule type="expression" dxfId="2575" priority="199">
      <formula>INDIRECT(ADDRESS(ROW(),COLUMN()))=TRUNC(INDIRECT(ADDRESS(ROW(),COLUMN())))</formula>
    </cfRule>
  </conditionalFormatting>
  <conditionalFormatting sqref="AO33:AT33">
    <cfRule type="expression" dxfId="2574" priority="198">
      <formula>INDIRECT(ADDRESS(ROW(),COLUMN()))=TRUNC(INDIRECT(ADDRESS(ROW(),COLUMN())))</formula>
    </cfRule>
  </conditionalFormatting>
  <conditionalFormatting sqref="AO32:AT32">
    <cfRule type="expression" dxfId="2573" priority="197">
      <formula>INDIRECT(ADDRESS(ROW(),COLUMN()))=TRUNC(INDIRECT(ADDRESS(ROW(),COLUMN())))</formula>
    </cfRule>
  </conditionalFormatting>
  <conditionalFormatting sqref="AU33">
    <cfRule type="expression" dxfId="2572" priority="196">
      <formula>INDIRECT(ADDRESS(ROW(),COLUMN()))=TRUNC(INDIRECT(ADDRESS(ROW(),COLUMN())))</formula>
    </cfRule>
  </conditionalFormatting>
  <conditionalFormatting sqref="AU32">
    <cfRule type="expression" dxfId="2571" priority="195">
      <formula>INDIRECT(ADDRESS(ROW(),COLUMN()))=TRUNC(INDIRECT(ADDRESS(ROW(),COLUMN())))</formula>
    </cfRule>
  </conditionalFormatting>
  <conditionalFormatting sqref="AV33:AW33">
    <cfRule type="expression" dxfId="2570" priority="194">
      <formula>INDIRECT(ADDRESS(ROW(),COLUMN()))=TRUNC(INDIRECT(ADDRESS(ROW(),COLUMN())))</formula>
    </cfRule>
  </conditionalFormatting>
  <conditionalFormatting sqref="AV32:AW32">
    <cfRule type="expression" dxfId="2569" priority="193">
      <formula>INDIRECT(ADDRESS(ROW(),COLUMN()))=TRUNC(INDIRECT(ADDRESS(ROW(),COLUMN())))</formula>
    </cfRule>
  </conditionalFormatting>
  <conditionalFormatting sqref="AX32:BA33">
    <cfRule type="expression" dxfId="2568" priority="192">
      <formula>INDIRECT(ADDRESS(ROW(),COLUMN()))=TRUNC(INDIRECT(ADDRESS(ROW(),COLUMN())))</formula>
    </cfRule>
  </conditionalFormatting>
  <conditionalFormatting sqref="S36">
    <cfRule type="expression" dxfId="2567" priority="191">
      <formula>INDIRECT(ADDRESS(ROW(),COLUMN()))=TRUNC(INDIRECT(ADDRESS(ROW(),COLUMN())))</formula>
    </cfRule>
  </conditionalFormatting>
  <conditionalFormatting sqref="S35">
    <cfRule type="expression" dxfId="2566" priority="190">
      <formula>INDIRECT(ADDRESS(ROW(),COLUMN()))=TRUNC(INDIRECT(ADDRESS(ROW(),COLUMN())))</formula>
    </cfRule>
  </conditionalFormatting>
  <conditionalFormatting sqref="T36:Y36">
    <cfRule type="expression" dxfId="2565" priority="189">
      <formula>INDIRECT(ADDRESS(ROW(),COLUMN()))=TRUNC(INDIRECT(ADDRESS(ROW(),COLUMN())))</formula>
    </cfRule>
  </conditionalFormatting>
  <conditionalFormatting sqref="T35:Y35">
    <cfRule type="expression" dxfId="2564" priority="188">
      <formula>INDIRECT(ADDRESS(ROW(),COLUMN()))=TRUNC(INDIRECT(ADDRESS(ROW(),COLUMN())))</formula>
    </cfRule>
  </conditionalFormatting>
  <conditionalFormatting sqref="Z36">
    <cfRule type="expression" dxfId="2563" priority="187">
      <formula>INDIRECT(ADDRESS(ROW(),COLUMN()))=TRUNC(INDIRECT(ADDRESS(ROW(),COLUMN())))</formula>
    </cfRule>
  </conditionalFormatting>
  <conditionalFormatting sqref="Z35">
    <cfRule type="expression" dxfId="2562" priority="186">
      <formula>INDIRECT(ADDRESS(ROW(),COLUMN()))=TRUNC(INDIRECT(ADDRESS(ROW(),COLUMN())))</formula>
    </cfRule>
  </conditionalFormatting>
  <conditionalFormatting sqref="AA36:AF36">
    <cfRule type="expression" dxfId="2561" priority="185">
      <formula>INDIRECT(ADDRESS(ROW(),COLUMN()))=TRUNC(INDIRECT(ADDRESS(ROW(),COLUMN())))</formula>
    </cfRule>
  </conditionalFormatting>
  <conditionalFormatting sqref="AA35:AF35">
    <cfRule type="expression" dxfId="2560" priority="184">
      <formula>INDIRECT(ADDRESS(ROW(),COLUMN()))=TRUNC(INDIRECT(ADDRESS(ROW(),COLUMN())))</formula>
    </cfRule>
  </conditionalFormatting>
  <conditionalFormatting sqref="AG36">
    <cfRule type="expression" dxfId="2559" priority="183">
      <formula>INDIRECT(ADDRESS(ROW(),COLUMN()))=TRUNC(INDIRECT(ADDRESS(ROW(),COLUMN())))</formula>
    </cfRule>
  </conditionalFormatting>
  <conditionalFormatting sqref="AG35">
    <cfRule type="expression" dxfId="2558" priority="182">
      <formula>INDIRECT(ADDRESS(ROW(),COLUMN()))=TRUNC(INDIRECT(ADDRESS(ROW(),COLUMN())))</formula>
    </cfRule>
  </conditionalFormatting>
  <conditionalFormatting sqref="AH36:AM36">
    <cfRule type="expression" dxfId="2557" priority="181">
      <formula>INDIRECT(ADDRESS(ROW(),COLUMN()))=TRUNC(INDIRECT(ADDRESS(ROW(),COLUMN())))</formula>
    </cfRule>
  </conditionalFormatting>
  <conditionalFormatting sqref="AH35:AM35">
    <cfRule type="expression" dxfId="2556" priority="180">
      <formula>INDIRECT(ADDRESS(ROW(),COLUMN()))=TRUNC(INDIRECT(ADDRESS(ROW(),COLUMN())))</formula>
    </cfRule>
  </conditionalFormatting>
  <conditionalFormatting sqref="AN36">
    <cfRule type="expression" dxfId="2555" priority="179">
      <formula>INDIRECT(ADDRESS(ROW(),COLUMN()))=TRUNC(INDIRECT(ADDRESS(ROW(),COLUMN())))</formula>
    </cfRule>
  </conditionalFormatting>
  <conditionalFormatting sqref="AN35">
    <cfRule type="expression" dxfId="2554" priority="178">
      <formula>INDIRECT(ADDRESS(ROW(),COLUMN()))=TRUNC(INDIRECT(ADDRESS(ROW(),COLUMN())))</formula>
    </cfRule>
  </conditionalFormatting>
  <conditionalFormatting sqref="AO36:AT36">
    <cfRule type="expression" dxfId="2553" priority="177">
      <formula>INDIRECT(ADDRESS(ROW(),COLUMN()))=TRUNC(INDIRECT(ADDRESS(ROW(),COLUMN())))</formula>
    </cfRule>
  </conditionalFormatting>
  <conditionalFormatting sqref="AO35:AT35">
    <cfRule type="expression" dxfId="2552" priority="176">
      <formula>INDIRECT(ADDRESS(ROW(),COLUMN()))=TRUNC(INDIRECT(ADDRESS(ROW(),COLUMN())))</formula>
    </cfRule>
  </conditionalFormatting>
  <conditionalFormatting sqref="AU36">
    <cfRule type="expression" dxfId="2551" priority="175">
      <formula>INDIRECT(ADDRESS(ROW(),COLUMN()))=TRUNC(INDIRECT(ADDRESS(ROW(),COLUMN())))</formula>
    </cfRule>
  </conditionalFormatting>
  <conditionalFormatting sqref="AU35">
    <cfRule type="expression" dxfId="2550" priority="174">
      <formula>INDIRECT(ADDRESS(ROW(),COLUMN()))=TRUNC(INDIRECT(ADDRESS(ROW(),COLUMN())))</formula>
    </cfRule>
  </conditionalFormatting>
  <conditionalFormatting sqref="AV36:AW36">
    <cfRule type="expression" dxfId="2549" priority="173">
      <formula>INDIRECT(ADDRESS(ROW(),COLUMN()))=TRUNC(INDIRECT(ADDRESS(ROW(),COLUMN())))</formula>
    </cfRule>
  </conditionalFormatting>
  <conditionalFormatting sqref="AV35:AW35">
    <cfRule type="expression" dxfId="2548" priority="172">
      <formula>INDIRECT(ADDRESS(ROW(),COLUMN()))=TRUNC(INDIRECT(ADDRESS(ROW(),COLUMN())))</formula>
    </cfRule>
  </conditionalFormatting>
  <conditionalFormatting sqref="AX35:BA36">
    <cfRule type="expression" dxfId="2547" priority="171">
      <formula>INDIRECT(ADDRESS(ROW(),COLUMN()))=TRUNC(INDIRECT(ADDRESS(ROW(),COLUMN())))</formula>
    </cfRule>
  </conditionalFormatting>
  <conditionalFormatting sqref="S39">
    <cfRule type="expression" dxfId="2546" priority="170">
      <formula>INDIRECT(ADDRESS(ROW(),COLUMN()))=TRUNC(INDIRECT(ADDRESS(ROW(),COLUMN())))</formula>
    </cfRule>
  </conditionalFormatting>
  <conditionalFormatting sqref="S38">
    <cfRule type="expression" dxfId="2545" priority="169">
      <formula>INDIRECT(ADDRESS(ROW(),COLUMN()))=TRUNC(INDIRECT(ADDRESS(ROW(),COLUMN())))</formula>
    </cfRule>
  </conditionalFormatting>
  <conditionalFormatting sqref="T39:Y39">
    <cfRule type="expression" dxfId="2544" priority="168">
      <formula>INDIRECT(ADDRESS(ROW(),COLUMN()))=TRUNC(INDIRECT(ADDRESS(ROW(),COLUMN())))</formula>
    </cfRule>
  </conditionalFormatting>
  <conditionalFormatting sqref="T38:Y38">
    <cfRule type="expression" dxfId="2543" priority="167">
      <formula>INDIRECT(ADDRESS(ROW(),COLUMN()))=TRUNC(INDIRECT(ADDRESS(ROW(),COLUMN())))</formula>
    </cfRule>
  </conditionalFormatting>
  <conditionalFormatting sqref="Z39">
    <cfRule type="expression" dxfId="2542" priority="166">
      <formula>INDIRECT(ADDRESS(ROW(),COLUMN()))=TRUNC(INDIRECT(ADDRESS(ROW(),COLUMN())))</formula>
    </cfRule>
  </conditionalFormatting>
  <conditionalFormatting sqref="Z38">
    <cfRule type="expression" dxfId="2541" priority="165">
      <formula>INDIRECT(ADDRESS(ROW(),COLUMN()))=TRUNC(INDIRECT(ADDRESS(ROW(),COLUMN())))</formula>
    </cfRule>
  </conditionalFormatting>
  <conditionalFormatting sqref="AA39:AF39">
    <cfRule type="expression" dxfId="2540" priority="164">
      <formula>INDIRECT(ADDRESS(ROW(),COLUMN()))=TRUNC(INDIRECT(ADDRESS(ROW(),COLUMN())))</formula>
    </cfRule>
  </conditionalFormatting>
  <conditionalFormatting sqref="AA38:AF38">
    <cfRule type="expression" dxfId="2539" priority="163">
      <formula>INDIRECT(ADDRESS(ROW(),COLUMN()))=TRUNC(INDIRECT(ADDRESS(ROW(),COLUMN())))</formula>
    </cfRule>
  </conditionalFormatting>
  <conditionalFormatting sqref="AG39">
    <cfRule type="expression" dxfId="2538" priority="162">
      <formula>INDIRECT(ADDRESS(ROW(),COLUMN()))=TRUNC(INDIRECT(ADDRESS(ROW(),COLUMN())))</formula>
    </cfRule>
  </conditionalFormatting>
  <conditionalFormatting sqref="AG38">
    <cfRule type="expression" dxfId="2537" priority="161">
      <formula>INDIRECT(ADDRESS(ROW(),COLUMN()))=TRUNC(INDIRECT(ADDRESS(ROW(),COLUMN())))</formula>
    </cfRule>
  </conditionalFormatting>
  <conditionalFormatting sqref="AH39:AM39">
    <cfRule type="expression" dxfId="2536" priority="160">
      <formula>INDIRECT(ADDRESS(ROW(),COLUMN()))=TRUNC(INDIRECT(ADDRESS(ROW(),COLUMN())))</formula>
    </cfRule>
  </conditionalFormatting>
  <conditionalFormatting sqref="AH38:AM38">
    <cfRule type="expression" dxfId="2535" priority="159">
      <formula>INDIRECT(ADDRESS(ROW(),COLUMN()))=TRUNC(INDIRECT(ADDRESS(ROW(),COLUMN())))</formula>
    </cfRule>
  </conditionalFormatting>
  <conditionalFormatting sqref="AN39">
    <cfRule type="expression" dxfId="2534" priority="158">
      <formula>INDIRECT(ADDRESS(ROW(),COLUMN()))=TRUNC(INDIRECT(ADDRESS(ROW(),COLUMN())))</formula>
    </cfRule>
  </conditionalFormatting>
  <conditionalFormatting sqref="AN38">
    <cfRule type="expression" dxfId="2533" priority="157">
      <formula>INDIRECT(ADDRESS(ROW(),COLUMN()))=TRUNC(INDIRECT(ADDRESS(ROW(),COLUMN())))</formula>
    </cfRule>
  </conditionalFormatting>
  <conditionalFormatting sqref="AO39:AT39">
    <cfRule type="expression" dxfId="2532" priority="156">
      <formula>INDIRECT(ADDRESS(ROW(),COLUMN()))=TRUNC(INDIRECT(ADDRESS(ROW(),COLUMN())))</formula>
    </cfRule>
  </conditionalFormatting>
  <conditionalFormatting sqref="AO38:AT38">
    <cfRule type="expression" dxfId="2531" priority="155">
      <formula>INDIRECT(ADDRESS(ROW(),COLUMN()))=TRUNC(INDIRECT(ADDRESS(ROW(),COLUMN())))</formula>
    </cfRule>
  </conditionalFormatting>
  <conditionalFormatting sqref="AU39">
    <cfRule type="expression" dxfId="2530" priority="154">
      <formula>INDIRECT(ADDRESS(ROW(),COLUMN()))=TRUNC(INDIRECT(ADDRESS(ROW(),COLUMN())))</formula>
    </cfRule>
  </conditionalFormatting>
  <conditionalFormatting sqref="AU38">
    <cfRule type="expression" dxfId="2529" priority="153">
      <formula>INDIRECT(ADDRESS(ROW(),COLUMN()))=TRUNC(INDIRECT(ADDRESS(ROW(),COLUMN())))</formula>
    </cfRule>
  </conditionalFormatting>
  <conditionalFormatting sqref="AV39:AW39">
    <cfRule type="expression" dxfId="2528" priority="152">
      <formula>INDIRECT(ADDRESS(ROW(),COLUMN()))=TRUNC(INDIRECT(ADDRESS(ROW(),COLUMN())))</formula>
    </cfRule>
  </conditionalFormatting>
  <conditionalFormatting sqref="AV38:AW38">
    <cfRule type="expression" dxfId="2527" priority="151">
      <formula>INDIRECT(ADDRESS(ROW(),COLUMN()))=TRUNC(INDIRECT(ADDRESS(ROW(),COLUMN())))</formula>
    </cfRule>
  </conditionalFormatting>
  <conditionalFormatting sqref="AX38:BA39">
    <cfRule type="expression" dxfId="2526" priority="150">
      <formula>INDIRECT(ADDRESS(ROW(),COLUMN()))=TRUNC(INDIRECT(ADDRESS(ROW(),COLUMN())))</formula>
    </cfRule>
  </conditionalFormatting>
  <conditionalFormatting sqref="S42">
    <cfRule type="expression" dxfId="2525" priority="149">
      <formula>INDIRECT(ADDRESS(ROW(),COLUMN()))=TRUNC(INDIRECT(ADDRESS(ROW(),COLUMN())))</formula>
    </cfRule>
  </conditionalFormatting>
  <conditionalFormatting sqref="S41">
    <cfRule type="expression" dxfId="2524" priority="148">
      <formula>INDIRECT(ADDRESS(ROW(),COLUMN()))=TRUNC(INDIRECT(ADDRESS(ROW(),COLUMN())))</formula>
    </cfRule>
  </conditionalFormatting>
  <conditionalFormatting sqref="T42:Y42">
    <cfRule type="expression" dxfId="2523" priority="147">
      <formula>INDIRECT(ADDRESS(ROW(),COLUMN()))=TRUNC(INDIRECT(ADDRESS(ROW(),COLUMN())))</formula>
    </cfRule>
  </conditionalFormatting>
  <conditionalFormatting sqref="T41:Y41">
    <cfRule type="expression" dxfId="2522" priority="146">
      <formula>INDIRECT(ADDRESS(ROW(),COLUMN()))=TRUNC(INDIRECT(ADDRESS(ROW(),COLUMN())))</formula>
    </cfRule>
  </conditionalFormatting>
  <conditionalFormatting sqref="Z42">
    <cfRule type="expression" dxfId="2521" priority="145">
      <formula>INDIRECT(ADDRESS(ROW(),COLUMN()))=TRUNC(INDIRECT(ADDRESS(ROW(),COLUMN())))</formula>
    </cfRule>
  </conditionalFormatting>
  <conditionalFormatting sqref="Z41">
    <cfRule type="expression" dxfId="2520" priority="144">
      <formula>INDIRECT(ADDRESS(ROW(),COLUMN()))=TRUNC(INDIRECT(ADDRESS(ROW(),COLUMN())))</formula>
    </cfRule>
  </conditionalFormatting>
  <conditionalFormatting sqref="AA42:AF42">
    <cfRule type="expression" dxfId="2519" priority="143">
      <formula>INDIRECT(ADDRESS(ROW(),COLUMN()))=TRUNC(INDIRECT(ADDRESS(ROW(),COLUMN())))</formula>
    </cfRule>
  </conditionalFormatting>
  <conditionalFormatting sqref="AA41:AF41">
    <cfRule type="expression" dxfId="2518" priority="142">
      <formula>INDIRECT(ADDRESS(ROW(),COLUMN()))=TRUNC(INDIRECT(ADDRESS(ROW(),COLUMN())))</formula>
    </cfRule>
  </conditionalFormatting>
  <conditionalFormatting sqref="AG42">
    <cfRule type="expression" dxfId="2517" priority="141">
      <formula>INDIRECT(ADDRESS(ROW(),COLUMN()))=TRUNC(INDIRECT(ADDRESS(ROW(),COLUMN())))</formula>
    </cfRule>
  </conditionalFormatting>
  <conditionalFormatting sqref="AG41">
    <cfRule type="expression" dxfId="2516" priority="140">
      <formula>INDIRECT(ADDRESS(ROW(),COLUMN()))=TRUNC(INDIRECT(ADDRESS(ROW(),COLUMN())))</formula>
    </cfRule>
  </conditionalFormatting>
  <conditionalFormatting sqref="AH42:AM42">
    <cfRule type="expression" dxfId="2515" priority="139">
      <formula>INDIRECT(ADDRESS(ROW(),COLUMN()))=TRUNC(INDIRECT(ADDRESS(ROW(),COLUMN())))</formula>
    </cfRule>
  </conditionalFormatting>
  <conditionalFormatting sqref="AH41:AM41">
    <cfRule type="expression" dxfId="2514" priority="138">
      <formula>INDIRECT(ADDRESS(ROW(),COLUMN()))=TRUNC(INDIRECT(ADDRESS(ROW(),COLUMN())))</formula>
    </cfRule>
  </conditionalFormatting>
  <conditionalFormatting sqref="AN42">
    <cfRule type="expression" dxfId="2513" priority="137">
      <formula>INDIRECT(ADDRESS(ROW(),COLUMN()))=TRUNC(INDIRECT(ADDRESS(ROW(),COLUMN())))</formula>
    </cfRule>
  </conditionalFormatting>
  <conditionalFormatting sqref="AN41">
    <cfRule type="expression" dxfId="2512" priority="136">
      <formula>INDIRECT(ADDRESS(ROW(),COLUMN()))=TRUNC(INDIRECT(ADDRESS(ROW(),COLUMN())))</formula>
    </cfRule>
  </conditionalFormatting>
  <conditionalFormatting sqref="AO42:AT42">
    <cfRule type="expression" dxfId="2511" priority="135">
      <formula>INDIRECT(ADDRESS(ROW(),COLUMN()))=TRUNC(INDIRECT(ADDRESS(ROW(),COLUMN())))</formula>
    </cfRule>
  </conditionalFormatting>
  <conditionalFormatting sqref="AO41:AT41">
    <cfRule type="expression" dxfId="2510" priority="134">
      <formula>INDIRECT(ADDRESS(ROW(),COLUMN()))=TRUNC(INDIRECT(ADDRESS(ROW(),COLUMN())))</formula>
    </cfRule>
  </conditionalFormatting>
  <conditionalFormatting sqref="AU42">
    <cfRule type="expression" dxfId="2509" priority="133">
      <formula>INDIRECT(ADDRESS(ROW(),COLUMN()))=TRUNC(INDIRECT(ADDRESS(ROW(),COLUMN())))</formula>
    </cfRule>
  </conditionalFormatting>
  <conditionalFormatting sqref="AU41">
    <cfRule type="expression" dxfId="2508" priority="132">
      <formula>INDIRECT(ADDRESS(ROW(),COLUMN()))=TRUNC(INDIRECT(ADDRESS(ROW(),COLUMN())))</formula>
    </cfRule>
  </conditionalFormatting>
  <conditionalFormatting sqref="AV42:AW42">
    <cfRule type="expression" dxfId="2507" priority="131">
      <formula>INDIRECT(ADDRESS(ROW(),COLUMN()))=TRUNC(INDIRECT(ADDRESS(ROW(),COLUMN())))</formula>
    </cfRule>
  </conditionalFormatting>
  <conditionalFormatting sqref="AV41:AW41">
    <cfRule type="expression" dxfId="2506" priority="130">
      <formula>INDIRECT(ADDRESS(ROW(),COLUMN()))=TRUNC(INDIRECT(ADDRESS(ROW(),COLUMN())))</formula>
    </cfRule>
  </conditionalFormatting>
  <conditionalFormatting sqref="AX41:BA42">
    <cfRule type="expression" dxfId="2505" priority="129">
      <formula>INDIRECT(ADDRESS(ROW(),COLUMN()))=TRUNC(INDIRECT(ADDRESS(ROW(),COLUMN())))</formula>
    </cfRule>
  </conditionalFormatting>
  <conditionalFormatting sqref="S45">
    <cfRule type="expression" dxfId="2504" priority="128">
      <formula>INDIRECT(ADDRESS(ROW(),COLUMN()))=TRUNC(INDIRECT(ADDRESS(ROW(),COLUMN())))</formula>
    </cfRule>
  </conditionalFormatting>
  <conditionalFormatting sqref="S44">
    <cfRule type="expression" dxfId="2503" priority="127">
      <formula>INDIRECT(ADDRESS(ROW(),COLUMN()))=TRUNC(INDIRECT(ADDRESS(ROW(),COLUMN())))</formula>
    </cfRule>
  </conditionalFormatting>
  <conditionalFormatting sqref="T45:Y45">
    <cfRule type="expression" dxfId="2502" priority="126">
      <formula>INDIRECT(ADDRESS(ROW(),COLUMN()))=TRUNC(INDIRECT(ADDRESS(ROW(),COLUMN())))</formula>
    </cfRule>
  </conditionalFormatting>
  <conditionalFormatting sqref="T44:Y44">
    <cfRule type="expression" dxfId="2501" priority="125">
      <formula>INDIRECT(ADDRESS(ROW(),COLUMN()))=TRUNC(INDIRECT(ADDRESS(ROW(),COLUMN())))</formula>
    </cfRule>
  </conditionalFormatting>
  <conditionalFormatting sqref="Z45">
    <cfRule type="expression" dxfId="2500" priority="124">
      <formula>INDIRECT(ADDRESS(ROW(),COLUMN()))=TRUNC(INDIRECT(ADDRESS(ROW(),COLUMN())))</formula>
    </cfRule>
  </conditionalFormatting>
  <conditionalFormatting sqref="Z44">
    <cfRule type="expression" dxfId="2499" priority="123">
      <formula>INDIRECT(ADDRESS(ROW(),COLUMN()))=TRUNC(INDIRECT(ADDRESS(ROW(),COLUMN())))</formula>
    </cfRule>
  </conditionalFormatting>
  <conditionalFormatting sqref="AA45:AF45">
    <cfRule type="expression" dxfId="2498" priority="122">
      <formula>INDIRECT(ADDRESS(ROW(),COLUMN()))=TRUNC(INDIRECT(ADDRESS(ROW(),COLUMN())))</formula>
    </cfRule>
  </conditionalFormatting>
  <conditionalFormatting sqref="AA44:AF44">
    <cfRule type="expression" dxfId="2497" priority="121">
      <formula>INDIRECT(ADDRESS(ROW(),COLUMN()))=TRUNC(INDIRECT(ADDRESS(ROW(),COLUMN())))</formula>
    </cfRule>
  </conditionalFormatting>
  <conditionalFormatting sqref="AG45">
    <cfRule type="expression" dxfId="2496" priority="120">
      <formula>INDIRECT(ADDRESS(ROW(),COLUMN()))=TRUNC(INDIRECT(ADDRESS(ROW(),COLUMN())))</formula>
    </cfRule>
  </conditionalFormatting>
  <conditionalFormatting sqref="AG44">
    <cfRule type="expression" dxfId="2495" priority="119">
      <formula>INDIRECT(ADDRESS(ROW(),COLUMN()))=TRUNC(INDIRECT(ADDRESS(ROW(),COLUMN())))</formula>
    </cfRule>
  </conditionalFormatting>
  <conditionalFormatting sqref="AH45:AM45">
    <cfRule type="expression" dxfId="2494" priority="118">
      <formula>INDIRECT(ADDRESS(ROW(),COLUMN()))=TRUNC(INDIRECT(ADDRESS(ROW(),COLUMN())))</formula>
    </cfRule>
  </conditionalFormatting>
  <conditionalFormatting sqref="AH44:AM44">
    <cfRule type="expression" dxfId="2493" priority="117">
      <formula>INDIRECT(ADDRESS(ROW(),COLUMN()))=TRUNC(INDIRECT(ADDRESS(ROW(),COLUMN())))</formula>
    </cfRule>
  </conditionalFormatting>
  <conditionalFormatting sqref="AN45">
    <cfRule type="expression" dxfId="2492" priority="116">
      <formula>INDIRECT(ADDRESS(ROW(),COLUMN()))=TRUNC(INDIRECT(ADDRESS(ROW(),COLUMN())))</formula>
    </cfRule>
  </conditionalFormatting>
  <conditionalFormatting sqref="AN44">
    <cfRule type="expression" dxfId="2491" priority="115">
      <formula>INDIRECT(ADDRESS(ROW(),COLUMN()))=TRUNC(INDIRECT(ADDRESS(ROW(),COLUMN())))</formula>
    </cfRule>
  </conditionalFormatting>
  <conditionalFormatting sqref="AO45:AT45">
    <cfRule type="expression" dxfId="2490" priority="114">
      <formula>INDIRECT(ADDRESS(ROW(),COLUMN()))=TRUNC(INDIRECT(ADDRESS(ROW(),COLUMN())))</formula>
    </cfRule>
  </conditionalFormatting>
  <conditionalFormatting sqref="AO44:AT44">
    <cfRule type="expression" dxfId="2489" priority="113">
      <formula>INDIRECT(ADDRESS(ROW(),COLUMN()))=TRUNC(INDIRECT(ADDRESS(ROW(),COLUMN())))</formula>
    </cfRule>
  </conditionalFormatting>
  <conditionalFormatting sqref="AU45">
    <cfRule type="expression" dxfId="2488" priority="112">
      <formula>INDIRECT(ADDRESS(ROW(),COLUMN()))=TRUNC(INDIRECT(ADDRESS(ROW(),COLUMN())))</formula>
    </cfRule>
  </conditionalFormatting>
  <conditionalFormatting sqref="AU44">
    <cfRule type="expression" dxfId="2487" priority="111">
      <formula>INDIRECT(ADDRESS(ROW(),COLUMN()))=TRUNC(INDIRECT(ADDRESS(ROW(),COLUMN())))</formula>
    </cfRule>
  </conditionalFormatting>
  <conditionalFormatting sqref="AV45:AW45">
    <cfRule type="expression" dxfId="2486" priority="110">
      <formula>INDIRECT(ADDRESS(ROW(),COLUMN()))=TRUNC(INDIRECT(ADDRESS(ROW(),COLUMN())))</formula>
    </cfRule>
  </conditionalFormatting>
  <conditionalFormatting sqref="AV44:AW44">
    <cfRule type="expression" dxfId="2485" priority="109">
      <formula>INDIRECT(ADDRESS(ROW(),COLUMN()))=TRUNC(INDIRECT(ADDRESS(ROW(),COLUMN())))</formula>
    </cfRule>
  </conditionalFormatting>
  <conditionalFormatting sqref="AX44:BA45">
    <cfRule type="expression" dxfId="2484" priority="108">
      <formula>INDIRECT(ADDRESS(ROW(),COLUMN()))=TRUNC(INDIRECT(ADDRESS(ROW(),COLUMN())))</formula>
    </cfRule>
  </conditionalFormatting>
  <conditionalFormatting sqref="S48">
    <cfRule type="expression" dxfId="2483" priority="107">
      <formula>INDIRECT(ADDRESS(ROW(),COLUMN()))=TRUNC(INDIRECT(ADDRESS(ROW(),COLUMN())))</formula>
    </cfRule>
  </conditionalFormatting>
  <conditionalFormatting sqref="S47">
    <cfRule type="expression" dxfId="2482" priority="106">
      <formula>INDIRECT(ADDRESS(ROW(),COLUMN()))=TRUNC(INDIRECT(ADDRESS(ROW(),COLUMN())))</formula>
    </cfRule>
  </conditionalFormatting>
  <conditionalFormatting sqref="T48:Y48">
    <cfRule type="expression" dxfId="2481" priority="105">
      <formula>INDIRECT(ADDRESS(ROW(),COLUMN()))=TRUNC(INDIRECT(ADDRESS(ROW(),COLUMN())))</formula>
    </cfRule>
  </conditionalFormatting>
  <conditionalFormatting sqref="T47:Y47">
    <cfRule type="expression" dxfId="2480" priority="104">
      <formula>INDIRECT(ADDRESS(ROW(),COLUMN()))=TRUNC(INDIRECT(ADDRESS(ROW(),COLUMN())))</formula>
    </cfRule>
  </conditionalFormatting>
  <conditionalFormatting sqref="Z48">
    <cfRule type="expression" dxfId="2479" priority="103">
      <formula>INDIRECT(ADDRESS(ROW(),COLUMN()))=TRUNC(INDIRECT(ADDRESS(ROW(),COLUMN())))</formula>
    </cfRule>
  </conditionalFormatting>
  <conditionalFormatting sqref="Z47">
    <cfRule type="expression" dxfId="2478" priority="102">
      <formula>INDIRECT(ADDRESS(ROW(),COLUMN()))=TRUNC(INDIRECT(ADDRESS(ROW(),COLUMN())))</formula>
    </cfRule>
  </conditionalFormatting>
  <conditionalFormatting sqref="AA48:AF48">
    <cfRule type="expression" dxfId="2477" priority="101">
      <formula>INDIRECT(ADDRESS(ROW(),COLUMN()))=TRUNC(INDIRECT(ADDRESS(ROW(),COLUMN())))</formula>
    </cfRule>
  </conditionalFormatting>
  <conditionalFormatting sqref="AA47:AF47">
    <cfRule type="expression" dxfId="2476" priority="100">
      <formula>INDIRECT(ADDRESS(ROW(),COLUMN()))=TRUNC(INDIRECT(ADDRESS(ROW(),COLUMN())))</formula>
    </cfRule>
  </conditionalFormatting>
  <conditionalFormatting sqref="AG48">
    <cfRule type="expression" dxfId="2475" priority="99">
      <formula>INDIRECT(ADDRESS(ROW(),COLUMN()))=TRUNC(INDIRECT(ADDRESS(ROW(),COLUMN())))</formula>
    </cfRule>
  </conditionalFormatting>
  <conditionalFormatting sqref="AG47">
    <cfRule type="expression" dxfId="2474" priority="98">
      <formula>INDIRECT(ADDRESS(ROW(),COLUMN()))=TRUNC(INDIRECT(ADDRESS(ROW(),COLUMN())))</formula>
    </cfRule>
  </conditionalFormatting>
  <conditionalFormatting sqref="AH48:AM48">
    <cfRule type="expression" dxfId="2473" priority="97">
      <formula>INDIRECT(ADDRESS(ROW(),COLUMN()))=TRUNC(INDIRECT(ADDRESS(ROW(),COLUMN())))</formula>
    </cfRule>
  </conditionalFormatting>
  <conditionalFormatting sqref="AH47:AM47">
    <cfRule type="expression" dxfId="2472" priority="96">
      <formula>INDIRECT(ADDRESS(ROW(),COLUMN()))=TRUNC(INDIRECT(ADDRESS(ROW(),COLUMN())))</formula>
    </cfRule>
  </conditionalFormatting>
  <conditionalFormatting sqref="AN48">
    <cfRule type="expression" dxfId="2471" priority="95">
      <formula>INDIRECT(ADDRESS(ROW(),COLUMN()))=TRUNC(INDIRECT(ADDRESS(ROW(),COLUMN())))</formula>
    </cfRule>
  </conditionalFormatting>
  <conditionalFormatting sqref="AN47">
    <cfRule type="expression" dxfId="2470" priority="94">
      <formula>INDIRECT(ADDRESS(ROW(),COLUMN()))=TRUNC(INDIRECT(ADDRESS(ROW(),COLUMN())))</formula>
    </cfRule>
  </conditionalFormatting>
  <conditionalFormatting sqref="AO48:AT48">
    <cfRule type="expression" dxfId="2469" priority="93">
      <formula>INDIRECT(ADDRESS(ROW(),COLUMN()))=TRUNC(INDIRECT(ADDRESS(ROW(),COLUMN())))</formula>
    </cfRule>
  </conditionalFormatting>
  <conditionalFormatting sqref="AO47:AT47">
    <cfRule type="expression" dxfId="2468" priority="92">
      <formula>INDIRECT(ADDRESS(ROW(),COLUMN()))=TRUNC(INDIRECT(ADDRESS(ROW(),COLUMN())))</formula>
    </cfRule>
  </conditionalFormatting>
  <conditionalFormatting sqref="AU48">
    <cfRule type="expression" dxfId="2467" priority="91">
      <formula>INDIRECT(ADDRESS(ROW(),COLUMN()))=TRUNC(INDIRECT(ADDRESS(ROW(),COLUMN())))</formula>
    </cfRule>
  </conditionalFormatting>
  <conditionalFormatting sqref="AU47">
    <cfRule type="expression" dxfId="2466" priority="90">
      <formula>INDIRECT(ADDRESS(ROW(),COLUMN()))=TRUNC(INDIRECT(ADDRESS(ROW(),COLUMN())))</formula>
    </cfRule>
  </conditionalFormatting>
  <conditionalFormatting sqref="AV48:AW48">
    <cfRule type="expression" dxfId="2465" priority="89">
      <formula>INDIRECT(ADDRESS(ROW(),COLUMN()))=TRUNC(INDIRECT(ADDRESS(ROW(),COLUMN())))</formula>
    </cfRule>
  </conditionalFormatting>
  <conditionalFormatting sqref="AV47:AW47">
    <cfRule type="expression" dxfId="2464" priority="88">
      <formula>INDIRECT(ADDRESS(ROW(),COLUMN()))=TRUNC(INDIRECT(ADDRESS(ROW(),COLUMN())))</formula>
    </cfRule>
  </conditionalFormatting>
  <conditionalFormatting sqref="AX47:BA48">
    <cfRule type="expression" dxfId="2463" priority="87">
      <formula>INDIRECT(ADDRESS(ROW(),COLUMN()))=TRUNC(INDIRECT(ADDRESS(ROW(),COLUMN())))</formula>
    </cfRule>
  </conditionalFormatting>
  <conditionalFormatting sqref="S51">
    <cfRule type="expression" dxfId="2462" priority="86">
      <formula>INDIRECT(ADDRESS(ROW(),COLUMN()))=TRUNC(INDIRECT(ADDRESS(ROW(),COLUMN())))</formula>
    </cfRule>
  </conditionalFormatting>
  <conditionalFormatting sqref="S50">
    <cfRule type="expression" dxfId="2461" priority="85">
      <formula>INDIRECT(ADDRESS(ROW(),COLUMN()))=TRUNC(INDIRECT(ADDRESS(ROW(),COLUMN())))</formula>
    </cfRule>
  </conditionalFormatting>
  <conditionalFormatting sqref="T51:Y51">
    <cfRule type="expression" dxfId="2460" priority="84">
      <formula>INDIRECT(ADDRESS(ROW(),COLUMN()))=TRUNC(INDIRECT(ADDRESS(ROW(),COLUMN())))</formula>
    </cfRule>
  </conditionalFormatting>
  <conditionalFormatting sqref="T50:Y50">
    <cfRule type="expression" dxfId="2459" priority="83">
      <formula>INDIRECT(ADDRESS(ROW(),COLUMN()))=TRUNC(INDIRECT(ADDRESS(ROW(),COLUMN())))</formula>
    </cfRule>
  </conditionalFormatting>
  <conditionalFormatting sqref="Z51">
    <cfRule type="expression" dxfId="2458" priority="82">
      <formula>INDIRECT(ADDRESS(ROW(),COLUMN()))=TRUNC(INDIRECT(ADDRESS(ROW(),COLUMN())))</formula>
    </cfRule>
  </conditionalFormatting>
  <conditionalFormatting sqref="Z50">
    <cfRule type="expression" dxfId="2457" priority="81">
      <formula>INDIRECT(ADDRESS(ROW(),COLUMN()))=TRUNC(INDIRECT(ADDRESS(ROW(),COLUMN())))</formula>
    </cfRule>
  </conditionalFormatting>
  <conditionalFormatting sqref="AA51:AF51">
    <cfRule type="expression" dxfId="2456" priority="80">
      <formula>INDIRECT(ADDRESS(ROW(),COLUMN()))=TRUNC(INDIRECT(ADDRESS(ROW(),COLUMN())))</formula>
    </cfRule>
  </conditionalFormatting>
  <conditionalFormatting sqref="AA50:AF50">
    <cfRule type="expression" dxfId="2455" priority="79">
      <formula>INDIRECT(ADDRESS(ROW(),COLUMN()))=TRUNC(INDIRECT(ADDRESS(ROW(),COLUMN())))</formula>
    </cfRule>
  </conditionalFormatting>
  <conditionalFormatting sqref="AG51">
    <cfRule type="expression" dxfId="2454" priority="78">
      <formula>INDIRECT(ADDRESS(ROW(),COLUMN()))=TRUNC(INDIRECT(ADDRESS(ROW(),COLUMN())))</formula>
    </cfRule>
  </conditionalFormatting>
  <conditionalFormatting sqref="AG50">
    <cfRule type="expression" dxfId="2453" priority="77">
      <formula>INDIRECT(ADDRESS(ROW(),COLUMN()))=TRUNC(INDIRECT(ADDRESS(ROW(),COLUMN())))</formula>
    </cfRule>
  </conditionalFormatting>
  <conditionalFormatting sqref="AH51:AM51">
    <cfRule type="expression" dxfId="2452" priority="76">
      <formula>INDIRECT(ADDRESS(ROW(),COLUMN()))=TRUNC(INDIRECT(ADDRESS(ROW(),COLUMN())))</formula>
    </cfRule>
  </conditionalFormatting>
  <conditionalFormatting sqref="AH50:AM50">
    <cfRule type="expression" dxfId="2451" priority="75">
      <formula>INDIRECT(ADDRESS(ROW(),COLUMN()))=TRUNC(INDIRECT(ADDRESS(ROW(),COLUMN())))</formula>
    </cfRule>
  </conditionalFormatting>
  <conditionalFormatting sqref="AN51">
    <cfRule type="expression" dxfId="2450" priority="74">
      <formula>INDIRECT(ADDRESS(ROW(),COLUMN()))=TRUNC(INDIRECT(ADDRESS(ROW(),COLUMN())))</formula>
    </cfRule>
  </conditionalFormatting>
  <conditionalFormatting sqref="AN50">
    <cfRule type="expression" dxfId="2449" priority="73">
      <formula>INDIRECT(ADDRESS(ROW(),COLUMN()))=TRUNC(INDIRECT(ADDRESS(ROW(),COLUMN())))</formula>
    </cfRule>
  </conditionalFormatting>
  <conditionalFormatting sqref="AO51:AT51">
    <cfRule type="expression" dxfId="2448" priority="72">
      <formula>INDIRECT(ADDRESS(ROW(),COLUMN()))=TRUNC(INDIRECT(ADDRESS(ROW(),COLUMN())))</formula>
    </cfRule>
  </conditionalFormatting>
  <conditionalFormatting sqref="AO50:AT50">
    <cfRule type="expression" dxfId="2447" priority="71">
      <formula>INDIRECT(ADDRESS(ROW(),COLUMN()))=TRUNC(INDIRECT(ADDRESS(ROW(),COLUMN())))</formula>
    </cfRule>
  </conditionalFormatting>
  <conditionalFormatting sqref="AU51">
    <cfRule type="expression" dxfId="2446" priority="70">
      <formula>INDIRECT(ADDRESS(ROW(),COLUMN()))=TRUNC(INDIRECT(ADDRESS(ROW(),COLUMN())))</formula>
    </cfRule>
  </conditionalFormatting>
  <conditionalFormatting sqref="AU50">
    <cfRule type="expression" dxfId="2445" priority="69">
      <formula>INDIRECT(ADDRESS(ROW(),COLUMN()))=TRUNC(INDIRECT(ADDRESS(ROW(),COLUMN())))</formula>
    </cfRule>
  </conditionalFormatting>
  <conditionalFormatting sqref="AV51:AW51">
    <cfRule type="expression" dxfId="2444" priority="68">
      <formula>INDIRECT(ADDRESS(ROW(),COLUMN()))=TRUNC(INDIRECT(ADDRESS(ROW(),COLUMN())))</formula>
    </cfRule>
  </conditionalFormatting>
  <conditionalFormatting sqref="AV50:AW50">
    <cfRule type="expression" dxfId="2443" priority="67">
      <formula>INDIRECT(ADDRESS(ROW(),COLUMN()))=TRUNC(INDIRECT(ADDRESS(ROW(),COLUMN())))</formula>
    </cfRule>
  </conditionalFormatting>
  <conditionalFormatting sqref="AX50:BA51">
    <cfRule type="expression" dxfId="2442" priority="66">
      <formula>INDIRECT(ADDRESS(ROW(),COLUMN()))=TRUNC(INDIRECT(ADDRESS(ROW(),COLUMN())))</formula>
    </cfRule>
  </conditionalFormatting>
  <conditionalFormatting sqref="S54">
    <cfRule type="expression" dxfId="2441" priority="65">
      <formula>INDIRECT(ADDRESS(ROW(),COLUMN()))=TRUNC(INDIRECT(ADDRESS(ROW(),COLUMN())))</formula>
    </cfRule>
  </conditionalFormatting>
  <conditionalFormatting sqref="S53">
    <cfRule type="expression" dxfId="2440" priority="64">
      <formula>INDIRECT(ADDRESS(ROW(),COLUMN()))=TRUNC(INDIRECT(ADDRESS(ROW(),COLUMN())))</formula>
    </cfRule>
  </conditionalFormatting>
  <conditionalFormatting sqref="T54:Y54">
    <cfRule type="expression" dxfId="2439" priority="63">
      <formula>INDIRECT(ADDRESS(ROW(),COLUMN()))=TRUNC(INDIRECT(ADDRESS(ROW(),COLUMN())))</formula>
    </cfRule>
  </conditionalFormatting>
  <conditionalFormatting sqref="T53:Y53">
    <cfRule type="expression" dxfId="2438" priority="62">
      <formula>INDIRECT(ADDRESS(ROW(),COLUMN()))=TRUNC(INDIRECT(ADDRESS(ROW(),COLUMN())))</formula>
    </cfRule>
  </conditionalFormatting>
  <conditionalFormatting sqref="Z54">
    <cfRule type="expression" dxfId="2437" priority="61">
      <formula>INDIRECT(ADDRESS(ROW(),COLUMN()))=TRUNC(INDIRECT(ADDRESS(ROW(),COLUMN())))</formula>
    </cfRule>
  </conditionalFormatting>
  <conditionalFormatting sqref="Z53">
    <cfRule type="expression" dxfId="2436" priority="60">
      <formula>INDIRECT(ADDRESS(ROW(),COLUMN()))=TRUNC(INDIRECT(ADDRESS(ROW(),COLUMN())))</formula>
    </cfRule>
  </conditionalFormatting>
  <conditionalFormatting sqref="AA54:AF54">
    <cfRule type="expression" dxfId="2435" priority="59">
      <formula>INDIRECT(ADDRESS(ROW(),COLUMN()))=TRUNC(INDIRECT(ADDRESS(ROW(),COLUMN())))</formula>
    </cfRule>
  </conditionalFormatting>
  <conditionalFormatting sqref="AA53:AF53">
    <cfRule type="expression" dxfId="2434" priority="58">
      <formula>INDIRECT(ADDRESS(ROW(),COLUMN()))=TRUNC(INDIRECT(ADDRESS(ROW(),COLUMN())))</formula>
    </cfRule>
  </conditionalFormatting>
  <conditionalFormatting sqref="AG54">
    <cfRule type="expression" dxfId="2433" priority="57">
      <formula>INDIRECT(ADDRESS(ROW(),COLUMN()))=TRUNC(INDIRECT(ADDRESS(ROW(),COLUMN())))</formula>
    </cfRule>
  </conditionalFormatting>
  <conditionalFormatting sqref="AG53">
    <cfRule type="expression" dxfId="2432" priority="56">
      <formula>INDIRECT(ADDRESS(ROW(),COLUMN()))=TRUNC(INDIRECT(ADDRESS(ROW(),COLUMN())))</formula>
    </cfRule>
  </conditionalFormatting>
  <conditionalFormatting sqref="AH54:AM54">
    <cfRule type="expression" dxfId="2431" priority="55">
      <formula>INDIRECT(ADDRESS(ROW(),COLUMN()))=TRUNC(INDIRECT(ADDRESS(ROW(),COLUMN())))</formula>
    </cfRule>
  </conditionalFormatting>
  <conditionalFormatting sqref="AH53:AM53">
    <cfRule type="expression" dxfId="2430" priority="54">
      <formula>INDIRECT(ADDRESS(ROW(),COLUMN()))=TRUNC(INDIRECT(ADDRESS(ROW(),COLUMN())))</formula>
    </cfRule>
  </conditionalFormatting>
  <conditionalFormatting sqref="AN54">
    <cfRule type="expression" dxfId="2429" priority="53">
      <formula>INDIRECT(ADDRESS(ROW(),COLUMN()))=TRUNC(INDIRECT(ADDRESS(ROW(),COLUMN())))</formula>
    </cfRule>
  </conditionalFormatting>
  <conditionalFormatting sqref="AN53">
    <cfRule type="expression" dxfId="2428" priority="52">
      <formula>INDIRECT(ADDRESS(ROW(),COLUMN()))=TRUNC(INDIRECT(ADDRESS(ROW(),COLUMN())))</formula>
    </cfRule>
  </conditionalFormatting>
  <conditionalFormatting sqref="AO54:AT54">
    <cfRule type="expression" dxfId="2427" priority="51">
      <formula>INDIRECT(ADDRESS(ROW(),COLUMN()))=TRUNC(INDIRECT(ADDRESS(ROW(),COLUMN())))</formula>
    </cfRule>
  </conditionalFormatting>
  <conditionalFormatting sqref="AO53:AT53">
    <cfRule type="expression" dxfId="2426" priority="50">
      <formula>INDIRECT(ADDRESS(ROW(),COLUMN()))=TRUNC(INDIRECT(ADDRESS(ROW(),COLUMN())))</formula>
    </cfRule>
  </conditionalFormatting>
  <conditionalFormatting sqref="AU54">
    <cfRule type="expression" dxfId="2425" priority="49">
      <formula>INDIRECT(ADDRESS(ROW(),COLUMN()))=TRUNC(INDIRECT(ADDRESS(ROW(),COLUMN())))</formula>
    </cfRule>
  </conditionalFormatting>
  <conditionalFormatting sqref="AU53">
    <cfRule type="expression" dxfId="2424" priority="48">
      <formula>INDIRECT(ADDRESS(ROW(),COLUMN()))=TRUNC(INDIRECT(ADDRESS(ROW(),COLUMN())))</formula>
    </cfRule>
  </conditionalFormatting>
  <conditionalFormatting sqref="AV54:AW54">
    <cfRule type="expression" dxfId="2423" priority="47">
      <formula>INDIRECT(ADDRESS(ROW(),COLUMN()))=TRUNC(INDIRECT(ADDRESS(ROW(),COLUMN())))</formula>
    </cfRule>
  </conditionalFormatting>
  <conditionalFormatting sqref="AV53:AW53">
    <cfRule type="expression" dxfId="2422" priority="46">
      <formula>INDIRECT(ADDRESS(ROW(),COLUMN()))=TRUNC(INDIRECT(ADDRESS(ROW(),COLUMN())))</formula>
    </cfRule>
  </conditionalFormatting>
  <conditionalFormatting sqref="AX53:BA54">
    <cfRule type="expression" dxfId="2421" priority="45">
      <formula>INDIRECT(ADDRESS(ROW(),COLUMN()))=TRUNC(INDIRECT(ADDRESS(ROW(),COLUMN())))</formula>
    </cfRule>
  </conditionalFormatting>
  <conditionalFormatting sqref="S57">
    <cfRule type="expression" dxfId="2420" priority="44">
      <formula>INDIRECT(ADDRESS(ROW(),COLUMN()))=TRUNC(INDIRECT(ADDRESS(ROW(),COLUMN())))</formula>
    </cfRule>
  </conditionalFormatting>
  <conditionalFormatting sqref="S56">
    <cfRule type="expression" dxfId="2419" priority="43">
      <formula>INDIRECT(ADDRESS(ROW(),COLUMN()))=TRUNC(INDIRECT(ADDRESS(ROW(),COLUMN())))</formula>
    </cfRule>
  </conditionalFormatting>
  <conditionalFormatting sqref="T57:Y57">
    <cfRule type="expression" dxfId="2418" priority="42">
      <formula>INDIRECT(ADDRESS(ROW(),COLUMN()))=TRUNC(INDIRECT(ADDRESS(ROW(),COLUMN())))</formula>
    </cfRule>
  </conditionalFormatting>
  <conditionalFormatting sqref="T56:Y56">
    <cfRule type="expression" dxfId="2417" priority="41">
      <formula>INDIRECT(ADDRESS(ROW(),COLUMN()))=TRUNC(INDIRECT(ADDRESS(ROW(),COLUMN())))</formula>
    </cfRule>
  </conditionalFormatting>
  <conditionalFormatting sqref="Z57">
    <cfRule type="expression" dxfId="2416" priority="40">
      <formula>INDIRECT(ADDRESS(ROW(),COLUMN()))=TRUNC(INDIRECT(ADDRESS(ROW(),COLUMN())))</formula>
    </cfRule>
  </conditionalFormatting>
  <conditionalFormatting sqref="Z56">
    <cfRule type="expression" dxfId="2415" priority="39">
      <formula>INDIRECT(ADDRESS(ROW(),COLUMN()))=TRUNC(INDIRECT(ADDRESS(ROW(),COLUMN())))</formula>
    </cfRule>
  </conditionalFormatting>
  <conditionalFormatting sqref="AA57:AF57">
    <cfRule type="expression" dxfId="2414" priority="38">
      <formula>INDIRECT(ADDRESS(ROW(),COLUMN()))=TRUNC(INDIRECT(ADDRESS(ROW(),COLUMN())))</formula>
    </cfRule>
  </conditionalFormatting>
  <conditionalFormatting sqref="AA56:AF56">
    <cfRule type="expression" dxfId="2413" priority="37">
      <formula>INDIRECT(ADDRESS(ROW(),COLUMN()))=TRUNC(INDIRECT(ADDRESS(ROW(),COLUMN())))</formula>
    </cfRule>
  </conditionalFormatting>
  <conditionalFormatting sqref="AG57">
    <cfRule type="expression" dxfId="2412" priority="36">
      <formula>INDIRECT(ADDRESS(ROW(),COLUMN()))=TRUNC(INDIRECT(ADDRESS(ROW(),COLUMN())))</formula>
    </cfRule>
  </conditionalFormatting>
  <conditionalFormatting sqref="AG56">
    <cfRule type="expression" dxfId="2411" priority="35">
      <formula>INDIRECT(ADDRESS(ROW(),COLUMN()))=TRUNC(INDIRECT(ADDRESS(ROW(),COLUMN())))</formula>
    </cfRule>
  </conditionalFormatting>
  <conditionalFormatting sqref="AH57:AM57">
    <cfRule type="expression" dxfId="2410" priority="34">
      <formula>INDIRECT(ADDRESS(ROW(),COLUMN()))=TRUNC(INDIRECT(ADDRESS(ROW(),COLUMN())))</formula>
    </cfRule>
  </conditionalFormatting>
  <conditionalFormatting sqref="AH56:AM56">
    <cfRule type="expression" dxfId="2409" priority="33">
      <formula>INDIRECT(ADDRESS(ROW(),COLUMN()))=TRUNC(INDIRECT(ADDRESS(ROW(),COLUMN())))</formula>
    </cfRule>
  </conditionalFormatting>
  <conditionalFormatting sqref="AN57">
    <cfRule type="expression" dxfId="2408" priority="32">
      <formula>INDIRECT(ADDRESS(ROW(),COLUMN()))=TRUNC(INDIRECT(ADDRESS(ROW(),COLUMN())))</formula>
    </cfRule>
  </conditionalFormatting>
  <conditionalFormatting sqref="AN56">
    <cfRule type="expression" dxfId="2407" priority="31">
      <formula>INDIRECT(ADDRESS(ROW(),COLUMN()))=TRUNC(INDIRECT(ADDRESS(ROW(),COLUMN())))</formula>
    </cfRule>
  </conditionalFormatting>
  <conditionalFormatting sqref="AO57:AT57">
    <cfRule type="expression" dxfId="2406" priority="30">
      <formula>INDIRECT(ADDRESS(ROW(),COLUMN()))=TRUNC(INDIRECT(ADDRESS(ROW(),COLUMN())))</formula>
    </cfRule>
  </conditionalFormatting>
  <conditionalFormatting sqref="AO56:AT56">
    <cfRule type="expression" dxfId="2405" priority="29">
      <formula>INDIRECT(ADDRESS(ROW(),COLUMN()))=TRUNC(INDIRECT(ADDRESS(ROW(),COLUMN())))</formula>
    </cfRule>
  </conditionalFormatting>
  <conditionalFormatting sqref="AU57">
    <cfRule type="expression" dxfId="2404" priority="28">
      <formula>INDIRECT(ADDRESS(ROW(),COLUMN()))=TRUNC(INDIRECT(ADDRESS(ROW(),COLUMN())))</formula>
    </cfRule>
  </conditionalFormatting>
  <conditionalFormatting sqref="AU56">
    <cfRule type="expression" dxfId="2403" priority="27">
      <formula>INDIRECT(ADDRESS(ROW(),COLUMN()))=TRUNC(INDIRECT(ADDRESS(ROW(),COLUMN())))</formula>
    </cfRule>
  </conditionalFormatting>
  <conditionalFormatting sqref="AV57:AW57">
    <cfRule type="expression" dxfId="2402" priority="26">
      <formula>INDIRECT(ADDRESS(ROW(),COLUMN()))=TRUNC(INDIRECT(ADDRESS(ROW(),COLUMN())))</formula>
    </cfRule>
  </conditionalFormatting>
  <conditionalFormatting sqref="AV56:AW56">
    <cfRule type="expression" dxfId="2401" priority="25">
      <formula>INDIRECT(ADDRESS(ROW(),COLUMN()))=TRUNC(INDIRECT(ADDRESS(ROW(),COLUMN())))</formula>
    </cfRule>
  </conditionalFormatting>
  <conditionalFormatting sqref="AX56:BA57">
    <cfRule type="expression" dxfId="2400" priority="24">
      <formula>INDIRECT(ADDRESS(ROW(),COLUMN()))=TRUNC(INDIRECT(ADDRESS(ROW(),COLUMN())))</formula>
    </cfRule>
  </conditionalFormatting>
  <conditionalFormatting sqref="S60">
    <cfRule type="expression" dxfId="2399" priority="23">
      <formula>INDIRECT(ADDRESS(ROW(),COLUMN()))=TRUNC(INDIRECT(ADDRESS(ROW(),COLUMN())))</formula>
    </cfRule>
  </conditionalFormatting>
  <conditionalFormatting sqref="S59">
    <cfRule type="expression" dxfId="2398" priority="22">
      <formula>INDIRECT(ADDRESS(ROW(),COLUMN()))=TRUNC(INDIRECT(ADDRESS(ROW(),COLUMN())))</formula>
    </cfRule>
  </conditionalFormatting>
  <conditionalFormatting sqref="T60:Y60">
    <cfRule type="expression" dxfId="2397" priority="21">
      <formula>INDIRECT(ADDRESS(ROW(),COLUMN()))=TRUNC(INDIRECT(ADDRESS(ROW(),COLUMN())))</formula>
    </cfRule>
  </conditionalFormatting>
  <conditionalFormatting sqref="T59:Y59">
    <cfRule type="expression" dxfId="2396" priority="20">
      <formula>INDIRECT(ADDRESS(ROW(),COLUMN()))=TRUNC(INDIRECT(ADDRESS(ROW(),COLUMN())))</formula>
    </cfRule>
  </conditionalFormatting>
  <conditionalFormatting sqref="Z60">
    <cfRule type="expression" dxfId="2395" priority="19">
      <formula>INDIRECT(ADDRESS(ROW(),COLUMN()))=TRUNC(INDIRECT(ADDRESS(ROW(),COLUMN())))</formula>
    </cfRule>
  </conditionalFormatting>
  <conditionalFormatting sqref="Z59">
    <cfRule type="expression" dxfId="2394" priority="18">
      <formula>INDIRECT(ADDRESS(ROW(),COLUMN()))=TRUNC(INDIRECT(ADDRESS(ROW(),COLUMN())))</formula>
    </cfRule>
  </conditionalFormatting>
  <conditionalFormatting sqref="AA60:AF60">
    <cfRule type="expression" dxfId="2393" priority="17">
      <formula>INDIRECT(ADDRESS(ROW(),COLUMN()))=TRUNC(INDIRECT(ADDRESS(ROW(),COLUMN())))</formula>
    </cfRule>
  </conditionalFormatting>
  <conditionalFormatting sqref="AA59:AF59">
    <cfRule type="expression" dxfId="2392" priority="16">
      <formula>INDIRECT(ADDRESS(ROW(),COLUMN()))=TRUNC(INDIRECT(ADDRESS(ROW(),COLUMN())))</formula>
    </cfRule>
  </conditionalFormatting>
  <conditionalFormatting sqref="AG60">
    <cfRule type="expression" dxfId="2391" priority="15">
      <formula>INDIRECT(ADDRESS(ROW(),COLUMN()))=TRUNC(INDIRECT(ADDRESS(ROW(),COLUMN())))</formula>
    </cfRule>
  </conditionalFormatting>
  <conditionalFormatting sqref="AG59">
    <cfRule type="expression" dxfId="2390" priority="14">
      <formula>INDIRECT(ADDRESS(ROW(),COLUMN()))=TRUNC(INDIRECT(ADDRESS(ROW(),COLUMN())))</formula>
    </cfRule>
  </conditionalFormatting>
  <conditionalFormatting sqref="AH60:AM60">
    <cfRule type="expression" dxfId="2389" priority="13">
      <formula>INDIRECT(ADDRESS(ROW(),COLUMN()))=TRUNC(INDIRECT(ADDRESS(ROW(),COLUMN())))</formula>
    </cfRule>
  </conditionalFormatting>
  <conditionalFormatting sqref="AH59:AM59">
    <cfRule type="expression" dxfId="2388" priority="12">
      <formula>INDIRECT(ADDRESS(ROW(),COLUMN()))=TRUNC(INDIRECT(ADDRESS(ROW(),COLUMN())))</formula>
    </cfRule>
  </conditionalFormatting>
  <conditionalFormatting sqref="AN60">
    <cfRule type="expression" dxfId="2387" priority="11">
      <formula>INDIRECT(ADDRESS(ROW(),COLUMN()))=TRUNC(INDIRECT(ADDRESS(ROW(),COLUMN())))</formula>
    </cfRule>
  </conditionalFormatting>
  <conditionalFormatting sqref="AN59">
    <cfRule type="expression" dxfId="2386" priority="10">
      <formula>INDIRECT(ADDRESS(ROW(),COLUMN()))=TRUNC(INDIRECT(ADDRESS(ROW(),COLUMN())))</formula>
    </cfRule>
  </conditionalFormatting>
  <conditionalFormatting sqref="AO60:AT60">
    <cfRule type="expression" dxfId="2385" priority="9">
      <formula>INDIRECT(ADDRESS(ROW(),COLUMN()))=TRUNC(INDIRECT(ADDRESS(ROW(),COLUMN())))</formula>
    </cfRule>
  </conditionalFormatting>
  <conditionalFormatting sqref="AO59:AT59">
    <cfRule type="expression" dxfId="2384" priority="8">
      <formula>INDIRECT(ADDRESS(ROW(),COLUMN()))=TRUNC(INDIRECT(ADDRESS(ROW(),COLUMN())))</formula>
    </cfRule>
  </conditionalFormatting>
  <conditionalFormatting sqref="AU60">
    <cfRule type="expression" dxfId="2383" priority="7">
      <formula>INDIRECT(ADDRESS(ROW(),COLUMN()))=TRUNC(INDIRECT(ADDRESS(ROW(),COLUMN())))</formula>
    </cfRule>
  </conditionalFormatting>
  <conditionalFormatting sqref="AU59">
    <cfRule type="expression" dxfId="2382" priority="6">
      <formula>INDIRECT(ADDRESS(ROW(),COLUMN()))=TRUNC(INDIRECT(ADDRESS(ROW(),COLUMN())))</formula>
    </cfRule>
  </conditionalFormatting>
  <conditionalFormatting sqref="AV60:AW60">
    <cfRule type="expression" dxfId="2381" priority="5">
      <formula>INDIRECT(ADDRESS(ROW(),COLUMN()))=TRUNC(INDIRECT(ADDRESS(ROW(),COLUMN())))</formula>
    </cfRule>
  </conditionalFormatting>
  <conditionalFormatting sqref="AV59:AW59">
    <cfRule type="expression" dxfId="2380" priority="4">
      <formula>INDIRECT(ADDRESS(ROW(),COLUMN()))=TRUNC(INDIRECT(ADDRESS(ROW(),COLUMN())))</formula>
    </cfRule>
  </conditionalFormatting>
  <conditionalFormatting sqref="AX59:BA60">
    <cfRule type="expression" dxfId="2379" priority="3">
      <formula>INDIRECT(ADDRESS(ROW(),COLUMN()))=TRUNC(INDIRECT(ADDRESS(ROW(),COLUMN())))</formula>
    </cfRule>
  </conditionalFormatting>
  <conditionalFormatting sqref="BC14:BD14">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ColWidth="9" defaultRowHeight="19.2"/>
  <cols>
    <col min="1" max="1" width="1.6640625" style="332" customWidth="1"/>
    <col min="2" max="2" width="5.6640625" style="331" customWidth="1"/>
    <col min="3" max="3" width="10.6640625" style="331" customWidth="1"/>
    <col min="4" max="4" width="3.33203125" style="331" bestFit="1" customWidth="1"/>
    <col min="5" max="5" width="15.6640625" style="332" customWidth="1"/>
    <col min="6" max="6" width="3.33203125" style="332" bestFit="1" customWidth="1"/>
    <col min="7" max="7" width="15.6640625" style="332" customWidth="1"/>
    <col min="8" max="8" width="3.33203125" style="332" bestFit="1" customWidth="1"/>
    <col min="9" max="9" width="15.6640625" style="331" customWidth="1"/>
    <col min="10" max="10" width="3.33203125" style="332" bestFit="1" customWidth="1"/>
    <col min="11" max="11" width="15.6640625" style="332" customWidth="1"/>
    <col min="12" max="12" width="3.33203125" style="332" customWidth="1"/>
    <col min="13" max="13" width="15.6640625" style="332" customWidth="1"/>
    <col min="14" max="14" width="3.33203125" style="332" customWidth="1"/>
    <col min="15" max="15" width="15.6640625" style="332" customWidth="1"/>
    <col min="16" max="16" width="3.33203125" style="332" customWidth="1"/>
    <col min="17" max="17" width="15.6640625" style="332" customWidth="1"/>
    <col min="18" max="18" width="3.33203125" style="332" customWidth="1"/>
    <col min="19" max="19" width="15.6640625" style="332" customWidth="1"/>
    <col min="20" max="20" width="3.33203125" style="332" customWidth="1"/>
    <col min="21" max="21" width="15.6640625" style="332" customWidth="1"/>
    <col min="22" max="22" width="3.33203125" style="332" customWidth="1"/>
    <col min="23" max="23" width="50.6640625" style="332" customWidth="1"/>
    <col min="24" max="16384" width="9" style="332"/>
  </cols>
  <sheetData>
    <row r="1" spans="2:23">
      <c r="B1" s="330" t="s">
        <v>577</v>
      </c>
    </row>
    <row r="2" spans="2:23">
      <c r="B2" s="333" t="s">
        <v>578</v>
      </c>
      <c r="E2" s="334"/>
      <c r="I2" s="335"/>
    </row>
    <row r="3" spans="2:23">
      <c r="B3" s="335" t="s">
        <v>579</v>
      </c>
      <c r="E3" s="334" t="s">
        <v>580</v>
      </c>
      <c r="I3" s="335"/>
    </row>
    <row r="4" spans="2:23">
      <c r="B4" s="333"/>
      <c r="E4" s="849" t="s">
        <v>581</v>
      </c>
      <c r="F4" s="849"/>
      <c r="G4" s="849"/>
      <c r="H4" s="849"/>
      <c r="I4" s="849"/>
      <c r="J4" s="849"/>
      <c r="K4" s="849"/>
      <c r="M4" s="849" t="s">
        <v>582</v>
      </c>
      <c r="N4" s="849"/>
      <c r="O4" s="849"/>
      <c r="Q4" s="849" t="s">
        <v>583</v>
      </c>
      <c r="R4" s="849"/>
      <c r="S4" s="849"/>
      <c r="T4" s="849"/>
      <c r="U4" s="849"/>
      <c r="W4" s="849" t="s">
        <v>584</v>
      </c>
    </row>
    <row r="5" spans="2:23">
      <c r="B5" s="331" t="s">
        <v>585</v>
      </c>
      <c r="C5" s="331" t="s">
        <v>586</v>
      </c>
      <c r="E5" s="331" t="s">
        <v>587</v>
      </c>
      <c r="F5" s="331"/>
      <c r="G5" s="331" t="s">
        <v>588</v>
      </c>
      <c r="I5" s="331" t="s">
        <v>589</v>
      </c>
      <c r="K5" s="331" t="s">
        <v>581</v>
      </c>
      <c r="M5" s="331" t="s">
        <v>590</v>
      </c>
      <c r="O5" s="331" t="s">
        <v>591</v>
      </c>
      <c r="Q5" s="331" t="s">
        <v>590</v>
      </c>
      <c r="S5" s="331" t="s">
        <v>591</v>
      </c>
      <c r="U5" s="331" t="s">
        <v>581</v>
      </c>
      <c r="W5" s="849"/>
    </row>
    <row r="6" spans="2:23">
      <c r="B6" s="331">
        <v>1</v>
      </c>
      <c r="C6" s="336" t="s">
        <v>592</v>
      </c>
      <c r="D6" s="331" t="s">
        <v>593</v>
      </c>
      <c r="E6" s="337">
        <v>0.375</v>
      </c>
      <c r="F6" s="331" t="s">
        <v>594</v>
      </c>
      <c r="G6" s="337">
        <v>0.75</v>
      </c>
      <c r="H6" s="332" t="s">
        <v>595</v>
      </c>
      <c r="I6" s="337">
        <v>4.1666666666666664E-2</v>
      </c>
      <c r="J6" s="332" t="s">
        <v>596</v>
      </c>
      <c r="K6" s="338">
        <f t="shared" ref="K6:K8" si="0">(G6-E6-I6)*24</f>
        <v>8</v>
      </c>
      <c r="M6" s="337">
        <v>0.39583333333333331</v>
      </c>
      <c r="N6" s="331" t="s">
        <v>597</v>
      </c>
      <c r="O6" s="337">
        <v>0.6875</v>
      </c>
      <c r="Q6" s="339">
        <f>IF(E6&lt;M6,M6,E6)</f>
        <v>0.39583333333333331</v>
      </c>
      <c r="R6" s="331" t="s">
        <v>597</v>
      </c>
      <c r="S6" s="339">
        <f t="shared" ref="S6:S8" si="1">IF(G6&gt;O6,O6,G6)</f>
        <v>0.6875</v>
      </c>
      <c r="U6" s="340">
        <f t="shared" ref="U6:U8" si="2">(S6-Q6)*24</f>
        <v>7</v>
      </c>
      <c r="W6" s="341"/>
    </row>
    <row r="7" spans="2:23">
      <c r="B7" s="331">
        <v>2</v>
      </c>
      <c r="C7" s="336" t="s">
        <v>598</v>
      </c>
      <c r="D7" s="331" t="s">
        <v>593</v>
      </c>
      <c r="E7" s="337"/>
      <c r="F7" s="331" t="s">
        <v>599</v>
      </c>
      <c r="G7" s="337"/>
      <c r="H7" s="332" t="s">
        <v>600</v>
      </c>
      <c r="I7" s="337">
        <v>0</v>
      </c>
      <c r="J7" s="332" t="s">
        <v>596</v>
      </c>
      <c r="K7" s="338">
        <f t="shared" si="0"/>
        <v>0</v>
      </c>
      <c r="M7" s="337"/>
      <c r="N7" s="331" t="s">
        <v>594</v>
      </c>
      <c r="O7" s="337"/>
      <c r="Q7" s="339">
        <f t="shared" ref="Q7:Q8" si="3">IF(E7&lt;M7,M7,E7)</f>
        <v>0</v>
      </c>
      <c r="R7" s="331" t="s">
        <v>594</v>
      </c>
      <c r="S7" s="339">
        <f t="shared" si="1"/>
        <v>0</v>
      </c>
      <c r="U7" s="340">
        <f t="shared" si="2"/>
        <v>0</v>
      </c>
      <c r="W7" s="341"/>
    </row>
    <row r="8" spans="2:23">
      <c r="B8" s="331">
        <v>3</v>
      </c>
      <c r="C8" s="336" t="s">
        <v>601</v>
      </c>
      <c r="D8" s="331" t="s">
        <v>593</v>
      </c>
      <c r="E8" s="337"/>
      <c r="F8" s="331" t="s">
        <v>594</v>
      </c>
      <c r="G8" s="337"/>
      <c r="H8" s="332" t="s">
        <v>602</v>
      </c>
      <c r="I8" s="337">
        <v>0</v>
      </c>
      <c r="J8" s="332" t="s">
        <v>603</v>
      </c>
      <c r="K8" s="338">
        <f t="shared" si="0"/>
        <v>0</v>
      </c>
      <c r="M8" s="337"/>
      <c r="N8" s="331" t="s">
        <v>604</v>
      </c>
      <c r="O8" s="337"/>
      <c r="Q8" s="339">
        <f t="shared" si="3"/>
        <v>0</v>
      </c>
      <c r="R8" s="331" t="s">
        <v>594</v>
      </c>
      <c r="S8" s="339">
        <f t="shared" si="1"/>
        <v>0</v>
      </c>
      <c r="U8" s="340">
        <f t="shared" si="2"/>
        <v>0</v>
      </c>
      <c r="W8" s="341"/>
    </row>
    <row r="9" spans="2:23">
      <c r="B9" s="331">
        <v>4</v>
      </c>
      <c r="C9" s="336" t="s">
        <v>605</v>
      </c>
      <c r="D9" s="331" t="s">
        <v>606</v>
      </c>
      <c r="E9" s="337"/>
      <c r="F9" s="331" t="s">
        <v>594</v>
      </c>
      <c r="G9" s="337"/>
      <c r="H9" s="332" t="s">
        <v>600</v>
      </c>
      <c r="I9" s="337">
        <v>0</v>
      </c>
      <c r="J9" s="332" t="s">
        <v>607</v>
      </c>
      <c r="K9" s="338">
        <f>(G9-E9-I9)*24</f>
        <v>0</v>
      </c>
      <c r="M9" s="337"/>
      <c r="N9" s="331" t="s">
        <v>604</v>
      </c>
      <c r="O9" s="337"/>
      <c r="Q9" s="339">
        <f>IF(E9&lt;M9,M9,E9)</f>
        <v>0</v>
      </c>
      <c r="R9" s="331" t="s">
        <v>604</v>
      </c>
      <c r="S9" s="339">
        <f>IF(G9&gt;O9,O9,G9)</f>
        <v>0</v>
      </c>
      <c r="U9" s="340">
        <f>(S9-Q9)*24</f>
        <v>0</v>
      </c>
      <c r="W9" s="341"/>
    </row>
    <row r="10" spans="2:23">
      <c r="B10" s="331">
        <v>5</v>
      </c>
      <c r="C10" s="336" t="s">
        <v>608</v>
      </c>
      <c r="D10" s="331" t="s">
        <v>609</v>
      </c>
      <c r="E10" s="337"/>
      <c r="F10" s="331" t="s">
        <v>594</v>
      </c>
      <c r="G10" s="337"/>
      <c r="H10" s="332" t="s">
        <v>600</v>
      </c>
      <c r="I10" s="337">
        <v>0</v>
      </c>
      <c r="J10" s="332" t="s">
        <v>603</v>
      </c>
      <c r="K10" s="338">
        <f>(G10-E10-I10)*24</f>
        <v>0</v>
      </c>
      <c r="M10" s="337"/>
      <c r="N10" s="331" t="s">
        <v>594</v>
      </c>
      <c r="O10" s="337"/>
      <c r="Q10" s="339">
        <f t="shared" ref="Q10:Q25" si="4">IF(E10&lt;M10,M10,E10)</f>
        <v>0</v>
      </c>
      <c r="R10" s="331" t="s">
        <v>594</v>
      </c>
      <c r="S10" s="339">
        <f t="shared" ref="S10:S25" si="5">IF(G10&gt;O10,O10,G10)</f>
        <v>0</v>
      </c>
      <c r="U10" s="340">
        <f t="shared" ref="U10:U25" si="6">(S10-Q10)*24</f>
        <v>0</v>
      </c>
      <c r="W10" s="341"/>
    </row>
    <row r="11" spans="2:23">
      <c r="B11" s="331">
        <v>6</v>
      </c>
      <c r="C11" s="336" t="s">
        <v>610</v>
      </c>
      <c r="D11" s="331" t="s">
        <v>593</v>
      </c>
      <c r="E11" s="337"/>
      <c r="F11" s="331" t="s">
        <v>604</v>
      </c>
      <c r="G11" s="337"/>
      <c r="H11" s="332" t="s">
        <v>602</v>
      </c>
      <c r="I11" s="337">
        <v>0</v>
      </c>
      <c r="J11" s="332" t="s">
        <v>607</v>
      </c>
      <c r="K11" s="338">
        <f t="shared" ref="K11:K25" si="7">(G11-E11-I11)*24</f>
        <v>0</v>
      </c>
      <c r="M11" s="337"/>
      <c r="N11" s="331" t="s">
        <v>604</v>
      </c>
      <c r="O11" s="337"/>
      <c r="Q11" s="339">
        <f t="shared" si="4"/>
        <v>0</v>
      </c>
      <c r="R11" s="331" t="s">
        <v>594</v>
      </c>
      <c r="S11" s="339">
        <f t="shared" si="5"/>
        <v>0</v>
      </c>
      <c r="U11" s="340">
        <f t="shared" si="6"/>
        <v>0</v>
      </c>
      <c r="W11" s="341"/>
    </row>
    <row r="12" spans="2:23">
      <c r="B12" s="331">
        <v>7</v>
      </c>
      <c r="C12" s="336" t="s">
        <v>611</v>
      </c>
      <c r="D12" s="331" t="s">
        <v>606</v>
      </c>
      <c r="E12" s="337"/>
      <c r="F12" s="331" t="s">
        <v>594</v>
      </c>
      <c r="G12" s="337"/>
      <c r="H12" s="332" t="s">
        <v>612</v>
      </c>
      <c r="I12" s="337">
        <v>0</v>
      </c>
      <c r="J12" s="332" t="s">
        <v>596</v>
      </c>
      <c r="K12" s="338">
        <f t="shared" si="7"/>
        <v>0</v>
      </c>
      <c r="M12" s="337"/>
      <c r="N12" s="331" t="s">
        <v>604</v>
      </c>
      <c r="O12" s="337"/>
      <c r="Q12" s="339">
        <f t="shared" si="4"/>
        <v>0</v>
      </c>
      <c r="R12" s="331" t="s">
        <v>604</v>
      </c>
      <c r="S12" s="339">
        <f t="shared" si="5"/>
        <v>0</v>
      </c>
      <c r="U12" s="340">
        <f t="shared" si="6"/>
        <v>0</v>
      </c>
      <c r="W12" s="341"/>
    </row>
    <row r="13" spans="2:23">
      <c r="B13" s="331">
        <v>8</v>
      </c>
      <c r="C13" s="336" t="s">
        <v>613</v>
      </c>
      <c r="D13" s="331" t="s">
        <v>614</v>
      </c>
      <c r="E13" s="337"/>
      <c r="F13" s="331" t="s">
        <v>594</v>
      </c>
      <c r="G13" s="337"/>
      <c r="H13" s="332" t="s">
        <v>602</v>
      </c>
      <c r="I13" s="337">
        <v>0</v>
      </c>
      <c r="J13" s="332" t="s">
        <v>607</v>
      </c>
      <c r="K13" s="338">
        <f t="shared" si="7"/>
        <v>0</v>
      </c>
      <c r="M13" s="337"/>
      <c r="N13" s="331" t="s">
        <v>604</v>
      </c>
      <c r="O13" s="337"/>
      <c r="Q13" s="339">
        <f t="shared" si="4"/>
        <v>0</v>
      </c>
      <c r="R13" s="331" t="s">
        <v>604</v>
      </c>
      <c r="S13" s="339">
        <f t="shared" si="5"/>
        <v>0</v>
      </c>
      <c r="U13" s="340">
        <f t="shared" si="6"/>
        <v>0</v>
      </c>
      <c r="W13" s="341"/>
    </row>
    <row r="14" spans="2:23">
      <c r="B14" s="331">
        <v>9</v>
      </c>
      <c r="C14" s="336" t="s">
        <v>615</v>
      </c>
      <c r="D14" s="331" t="s">
        <v>606</v>
      </c>
      <c r="E14" s="337"/>
      <c r="F14" s="331" t="s">
        <v>604</v>
      </c>
      <c r="G14" s="337"/>
      <c r="H14" s="332" t="s">
        <v>602</v>
      </c>
      <c r="I14" s="337">
        <v>0</v>
      </c>
      <c r="J14" s="332" t="s">
        <v>607</v>
      </c>
      <c r="K14" s="338">
        <f t="shared" si="7"/>
        <v>0</v>
      </c>
      <c r="M14" s="337"/>
      <c r="N14" s="331" t="s">
        <v>604</v>
      </c>
      <c r="O14" s="337"/>
      <c r="Q14" s="339">
        <f t="shared" si="4"/>
        <v>0</v>
      </c>
      <c r="R14" s="331" t="s">
        <v>604</v>
      </c>
      <c r="S14" s="339">
        <f t="shared" si="5"/>
        <v>0</v>
      </c>
      <c r="U14" s="340">
        <f t="shared" si="6"/>
        <v>0</v>
      </c>
      <c r="W14" s="341"/>
    </row>
    <row r="15" spans="2:23">
      <c r="B15" s="331">
        <v>10</v>
      </c>
      <c r="C15" s="336" t="s">
        <v>616</v>
      </c>
      <c r="D15" s="331" t="s">
        <v>606</v>
      </c>
      <c r="E15" s="337"/>
      <c r="F15" s="331" t="s">
        <v>604</v>
      </c>
      <c r="G15" s="337"/>
      <c r="H15" s="332" t="s">
        <v>602</v>
      </c>
      <c r="I15" s="337">
        <v>0</v>
      </c>
      <c r="J15" s="332" t="s">
        <v>603</v>
      </c>
      <c r="K15" s="338">
        <f t="shared" si="7"/>
        <v>0</v>
      </c>
      <c r="M15" s="337"/>
      <c r="N15" s="331" t="s">
        <v>597</v>
      </c>
      <c r="O15" s="337"/>
      <c r="Q15" s="339">
        <f t="shared" si="4"/>
        <v>0</v>
      </c>
      <c r="R15" s="331" t="s">
        <v>604</v>
      </c>
      <c r="S15" s="339">
        <f>IF(G15&gt;O15,O15,G15)</f>
        <v>0</v>
      </c>
      <c r="U15" s="340">
        <f t="shared" si="6"/>
        <v>0</v>
      </c>
      <c r="W15" s="341"/>
    </row>
    <row r="16" spans="2:23">
      <c r="B16" s="331">
        <v>11</v>
      </c>
      <c r="C16" s="336" t="s">
        <v>617</v>
      </c>
      <c r="D16" s="331" t="s">
        <v>593</v>
      </c>
      <c r="E16" s="337"/>
      <c r="F16" s="331" t="s">
        <v>604</v>
      </c>
      <c r="G16" s="337"/>
      <c r="H16" s="332" t="s">
        <v>602</v>
      </c>
      <c r="I16" s="337">
        <v>0</v>
      </c>
      <c r="J16" s="332" t="s">
        <v>607</v>
      </c>
      <c r="K16" s="338">
        <f t="shared" si="7"/>
        <v>0</v>
      </c>
      <c r="M16" s="337"/>
      <c r="N16" s="331" t="s">
        <v>604</v>
      </c>
      <c r="O16" s="337"/>
      <c r="Q16" s="339">
        <f t="shared" si="4"/>
        <v>0</v>
      </c>
      <c r="R16" s="331" t="s">
        <v>604</v>
      </c>
      <c r="S16" s="339">
        <f t="shared" si="5"/>
        <v>0</v>
      </c>
      <c r="U16" s="340">
        <f t="shared" si="6"/>
        <v>0</v>
      </c>
      <c r="W16" s="341"/>
    </row>
    <row r="17" spans="2:23">
      <c r="B17" s="331">
        <v>12</v>
      </c>
      <c r="C17" s="336" t="s">
        <v>618</v>
      </c>
      <c r="D17" s="331" t="s">
        <v>606</v>
      </c>
      <c r="E17" s="337"/>
      <c r="F17" s="331" t="s">
        <v>604</v>
      </c>
      <c r="G17" s="337"/>
      <c r="H17" s="332" t="s">
        <v>602</v>
      </c>
      <c r="I17" s="337">
        <v>0</v>
      </c>
      <c r="J17" s="332" t="s">
        <v>607</v>
      </c>
      <c r="K17" s="338">
        <f t="shared" si="7"/>
        <v>0</v>
      </c>
      <c r="M17" s="337"/>
      <c r="N17" s="331" t="s">
        <v>594</v>
      </c>
      <c r="O17" s="337"/>
      <c r="Q17" s="339">
        <f t="shared" si="4"/>
        <v>0</v>
      </c>
      <c r="R17" s="331" t="s">
        <v>604</v>
      </c>
      <c r="S17" s="339">
        <f t="shared" si="5"/>
        <v>0</v>
      </c>
      <c r="U17" s="340">
        <f t="shared" si="6"/>
        <v>0</v>
      </c>
      <c r="W17" s="341"/>
    </row>
    <row r="18" spans="2:23">
      <c r="B18" s="331">
        <v>13</v>
      </c>
      <c r="C18" s="336" t="s">
        <v>619</v>
      </c>
      <c r="D18" s="331" t="s">
        <v>614</v>
      </c>
      <c r="E18" s="337"/>
      <c r="F18" s="331" t="s">
        <v>594</v>
      </c>
      <c r="G18" s="337"/>
      <c r="H18" s="332" t="s">
        <v>602</v>
      </c>
      <c r="I18" s="337">
        <v>0</v>
      </c>
      <c r="J18" s="332" t="s">
        <v>596</v>
      </c>
      <c r="K18" s="338">
        <f t="shared" si="7"/>
        <v>0</v>
      </c>
      <c r="M18" s="337"/>
      <c r="N18" s="331" t="s">
        <v>604</v>
      </c>
      <c r="O18" s="337"/>
      <c r="Q18" s="339">
        <f t="shared" si="4"/>
        <v>0</v>
      </c>
      <c r="R18" s="331" t="s">
        <v>604</v>
      </c>
      <c r="S18" s="339">
        <f t="shared" si="5"/>
        <v>0</v>
      </c>
      <c r="U18" s="340">
        <f t="shared" si="6"/>
        <v>0</v>
      </c>
      <c r="W18" s="341"/>
    </row>
    <row r="19" spans="2:23">
      <c r="B19" s="331">
        <v>14</v>
      </c>
      <c r="C19" s="336" t="s">
        <v>620</v>
      </c>
      <c r="D19" s="331" t="s">
        <v>606</v>
      </c>
      <c r="E19" s="337"/>
      <c r="F19" s="331" t="s">
        <v>604</v>
      </c>
      <c r="G19" s="337"/>
      <c r="H19" s="332" t="s">
        <v>602</v>
      </c>
      <c r="I19" s="337">
        <v>0</v>
      </c>
      <c r="J19" s="332" t="s">
        <v>607</v>
      </c>
      <c r="K19" s="338">
        <f t="shared" si="7"/>
        <v>0</v>
      </c>
      <c r="M19" s="337"/>
      <c r="N19" s="331" t="s">
        <v>604</v>
      </c>
      <c r="O19" s="337"/>
      <c r="Q19" s="339">
        <f t="shared" si="4"/>
        <v>0</v>
      </c>
      <c r="R19" s="331" t="s">
        <v>604</v>
      </c>
      <c r="S19" s="339">
        <f t="shared" si="5"/>
        <v>0</v>
      </c>
      <c r="U19" s="340">
        <f t="shared" si="6"/>
        <v>0</v>
      </c>
      <c r="W19" s="341"/>
    </row>
    <row r="20" spans="2:23">
      <c r="B20" s="331">
        <v>15</v>
      </c>
      <c r="C20" s="336" t="s">
        <v>621</v>
      </c>
      <c r="D20" s="331" t="s">
        <v>606</v>
      </c>
      <c r="E20" s="337"/>
      <c r="F20" s="331" t="s">
        <v>604</v>
      </c>
      <c r="G20" s="337"/>
      <c r="H20" s="332" t="s">
        <v>602</v>
      </c>
      <c r="I20" s="337">
        <v>0</v>
      </c>
      <c r="J20" s="332" t="s">
        <v>607</v>
      </c>
      <c r="K20" s="342">
        <f t="shared" si="7"/>
        <v>0</v>
      </c>
      <c r="M20" s="337"/>
      <c r="N20" s="331" t="s">
        <v>604</v>
      </c>
      <c r="O20" s="337"/>
      <c r="Q20" s="339">
        <f t="shared" si="4"/>
        <v>0</v>
      </c>
      <c r="R20" s="331" t="s">
        <v>604</v>
      </c>
      <c r="S20" s="339">
        <f t="shared" si="5"/>
        <v>0</v>
      </c>
      <c r="U20" s="340">
        <f t="shared" si="6"/>
        <v>0</v>
      </c>
      <c r="W20" s="341"/>
    </row>
    <row r="21" spans="2:23">
      <c r="B21" s="331">
        <v>16</v>
      </c>
      <c r="C21" s="336" t="s">
        <v>622</v>
      </c>
      <c r="D21" s="331" t="s">
        <v>606</v>
      </c>
      <c r="E21" s="337"/>
      <c r="F21" s="331" t="s">
        <v>604</v>
      </c>
      <c r="G21" s="337"/>
      <c r="H21" s="332" t="s">
        <v>602</v>
      </c>
      <c r="I21" s="337">
        <v>0</v>
      </c>
      <c r="J21" s="332" t="s">
        <v>607</v>
      </c>
      <c r="K21" s="338">
        <f t="shared" si="7"/>
        <v>0</v>
      </c>
      <c r="M21" s="337"/>
      <c r="N21" s="331" t="s">
        <v>623</v>
      </c>
      <c r="O21" s="337"/>
      <c r="Q21" s="339">
        <f t="shared" si="4"/>
        <v>0</v>
      </c>
      <c r="R21" s="331" t="s">
        <v>604</v>
      </c>
      <c r="S21" s="339">
        <f t="shared" si="5"/>
        <v>0</v>
      </c>
      <c r="U21" s="340">
        <f t="shared" si="6"/>
        <v>0</v>
      </c>
      <c r="W21" s="341"/>
    </row>
    <row r="22" spans="2:23">
      <c r="B22" s="331">
        <v>17</v>
      </c>
      <c r="C22" s="336" t="s">
        <v>624</v>
      </c>
      <c r="D22" s="331" t="s">
        <v>606</v>
      </c>
      <c r="E22" s="337"/>
      <c r="F22" s="331" t="s">
        <v>604</v>
      </c>
      <c r="G22" s="337"/>
      <c r="H22" s="332" t="s">
        <v>602</v>
      </c>
      <c r="I22" s="337">
        <v>0</v>
      </c>
      <c r="J22" s="332" t="s">
        <v>607</v>
      </c>
      <c r="K22" s="338">
        <f t="shared" si="7"/>
        <v>0</v>
      </c>
      <c r="M22" s="337"/>
      <c r="N22" s="331" t="s">
        <v>604</v>
      </c>
      <c r="O22" s="337"/>
      <c r="Q22" s="339">
        <f t="shared" si="4"/>
        <v>0</v>
      </c>
      <c r="R22" s="331" t="s">
        <v>604</v>
      </c>
      <c r="S22" s="339">
        <f t="shared" si="5"/>
        <v>0</v>
      </c>
      <c r="U22" s="340">
        <f t="shared" si="6"/>
        <v>0</v>
      </c>
      <c r="W22" s="341"/>
    </row>
    <row r="23" spans="2:23">
      <c r="B23" s="331">
        <v>18</v>
      </c>
      <c r="C23" s="336" t="s">
        <v>625</v>
      </c>
      <c r="D23" s="331" t="s">
        <v>606</v>
      </c>
      <c r="E23" s="337"/>
      <c r="F23" s="331" t="s">
        <v>604</v>
      </c>
      <c r="G23" s="337"/>
      <c r="H23" s="332" t="s">
        <v>602</v>
      </c>
      <c r="I23" s="337">
        <v>0</v>
      </c>
      <c r="J23" s="332" t="s">
        <v>607</v>
      </c>
      <c r="K23" s="338">
        <f t="shared" si="7"/>
        <v>0</v>
      </c>
      <c r="M23" s="337"/>
      <c r="N23" s="331" t="s">
        <v>604</v>
      </c>
      <c r="O23" s="337"/>
      <c r="Q23" s="339">
        <f t="shared" si="4"/>
        <v>0</v>
      </c>
      <c r="R23" s="331" t="s">
        <v>604</v>
      </c>
      <c r="S23" s="339">
        <f t="shared" si="5"/>
        <v>0</v>
      </c>
      <c r="U23" s="340">
        <f t="shared" si="6"/>
        <v>0</v>
      </c>
      <c r="W23" s="341"/>
    </row>
    <row r="24" spans="2:23">
      <c r="B24" s="331">
        <v>19</v>
      </c>
      <c r="C24" s="336" t="s">
        <v>626</v>
      </c>
      <c r="D24" s="331" t="s">
        <v>606</v>
      </c>
      <c r="E24" s="337"/>
      <c r="F24" s="331" t="s">
        <v>604</v>
      </c>
      <c r="G24" s="337"/>
      <c r="H24" s="332" t="s">
        <v>602</v>
      </c>
      <c r="I24" s="337">
        <v>0</v>
      </c>
      <c r="J24" s="332" t="s">
        <v>607</v>
      </c>
      <c r="K24" s="338">
        <f t="shared" si="7"/>
        <v>0</v>
      </c>
      <c r="M24" s="337"/>
      <c r="N24" s="331" t="s">
        <v>604</v>
      </c>
      <c r="O24" s="337"/>
      <c r="Q24" s="339">
        <f t="shared" si="4"/>
        <v>0</v>
      </c>
      <c r="R24" s="331" t="s">
        <v>604</v>
      </c>
      <c r="S24" s="339">
        <f t="shared" si="5"/>
        <v>0</v>
      </c>
      <c r="U24" s="340">
        <f t="shared" si="6"/>
        <v>0</v>
      </c>
      <c r="W24" s="341"/>
    </row>
    <row r="25" spans="2:23">
      <c r="B25" s="331">
        <v>20</v>
      </c>
      <c r="C25" s="336" t="s">
        <v>627</v>
      </c>
      <c r="D25" s="331" t="s">
        <v>606</v>
      </c>
      <c r="E25" s="337"/>
      <c r="F25" s="331" t="s">
        <v>604</v>
      </c>
      <c r="G25" s="337"/>
      <c r="H25" s="332" t="s">
        <v>602</v>
      </c>
      <c r="I25" s="337">
        <v>0</v>
      </c>
      <c r="J25" s="332" t="s">
        <v>607</v>
      </c>
      <c r="K25" s="338">
        <f t="shared" si="7"/>
        <v>0</v>
      </c>
      <c r="M25" s="337"/>
      <c r="N25" s="331" t="s">
        <v>604</v>
      </c>
      <c r="O25" s="337"/>
      <c r="Q25" s="339">
        <f t="shared" si="4"/>
        <v>0</v>
      </c>
      <c r="R25" s="331" t="s">
        <v>604</v>
      </c>
      <c r="S25" s="339">
        <f t="shared" si="5"/>
        <v>0</v>
      </c>
      <c r="U25" s="340">
        <f t="shared" si="6"/>
        <v>0</v>
      </c>
      <c r="W25" s="341"/>
    </row>
    <row r="26" spans="2:23">
      <c r="B26" s="331">
        <v>21</v>
      </c>
      <c r="C26" s="336" t="s">
        <v>628</v>
      </c>
      <c r="D26" s="331" t="s">
        <v>606</v>
      </c>
      <c r="E26" s="343"/>
      <c r="F26" s="331" t="s">
        <v>604</v>
      </c>
      <c r="G26" s="343"/>
      <c r="H26" s="332" t="s">
        <v>602</v>
      </c>
      <c r="I26" s="343"/>
      <c r="J26" s="332" t="s">
        <v>607</v>
      </c>
      <c r="K26" s="336">
        <v>1</v>
      </c>
      <c r="M26" s="338"/>
      <c r="N26" s="331" t="s">
        <v>604</v>
      </c>
      <c r="O26" s="338"/>
      <c r="Q26" s="338"/>
      <c r="R26" s="331" t="s">
        <v>604</v>
      </c>
      <c r="S26" s="338"/>
      <c r="U26" s="336">
        <v>1</v>
      </c>
      <c r="W26" s="341"/>
    </row>
    <row r="27" spans="2:23">
      <c r="B27" s="331">
        <v>22</v>
      </c>
      <c r="C27" s="336" t="s">
        <v>629</v>
      </c>
      <c r="D27" s="331" t="s">
        <v>606</v>
      </c>
      <c r="E27" s="343"/>
      <c r="F27" s="331" t="s">
        <v>604</v>
      </c>
      <c r="G27" s="343"/>
      <c r="H27" s="332" t="s">
        <v>602</v>
      </c>
      <c r="I27" s="343"/>
      <c r="J27" s="332" t="s">
        <v>607</v>
      </c>
      <c r="K27" s="336">
        <v>2</v>
      </c>
      <c r="M27" s="338"/>
      <c r="N27" s="331" t="s">
        <v>604</v>
      </c>
      <c r="O27" s="338"/>
      <c r="Q27" s="338"/>
      <c r="R27" s="331" t="s">
        <v>604</v>
      </c>
      <c r="S27" s="338"/>
      <c r="U27" s="336">
        <v>2</v>
      </c>
      <c r="W27" s="341"/>
    </row>
    <row r="28" spans="2:23">
      <c r="B28" s="331">
        <v>23</v>
      </c>
      <c r="C28" s="336" t="s">
        <v>630</v>
      </c>
      <c r="D28" s="331" t="s">
        <v>606</v>
      </c>
      <c r="E28" s="343"/>
      <c r="F28" s="331" t="s">
        <v>604</v>
      </c>
      <c r="G28" s="343"/>
      <c r="H28" s="332" t="s">
        <v>602</v>
      </c>
      <c r="I28" s="343"/>
      <c r="J28" s="332" t="s">
        <v>607</v>
      </c>
      <c r="K28" s="336">
        <v>3</v>
      </c>
      <c r="M28" s="338"/>
      <c r="N28" s="331" t="s">
        <v>604</v>
      </c>
      <c r="O28" s="338"/>
      <c r="Q28" s="338"/>
      <c r="R28" s="331" t="s">
        <v>604</v>
      </c>
      <c r="S28" s="338"/>
      <c r="U28" s="336">
        <v>3</v>
      </c>
      <c r="W28" s="341"/>
    </row>
    <row r="29" spans="2:23">
      <c r="B29" s="331">
        <v>24</v>
      </c>
      <c r="C29" s="336" t="s">
        <v>542</v>
      </c>
      <c r="D29" s="331" t="s">
        <v>606</v>
      </c>
      <c r="E29" s="343"/>
      <c r="F29" s="331" t="s">
        <v>604</v>
      </c>
      <c r="G29" s="343"/>
      <c r="H29" s="332" t="s">
        <v>602</v>
      </c>
      <c r="I29" s="343"/>
      <c r="J29" s="332" t="s">
        <v>607</v>
      </c>
      <c r="K29" s="336">
        <v>4</v>
      </c>
      <c r="M29" s="338"/>
      <c r="N29" s="331" t="s">
        <v>604</v>
      </c>
      <c r="O29" s="338"/>
      <c r="Q29" s="338"/>
      <c r="R29" s="331" t="s">
        <v>599</v>
      </c>
      <c r="S29" s="338"/>
      <c r="U29" s="336">
        <v>4</v>
      </c>
      <c r="W29" s="341"/>
    </row>
    <row r="30" spans="2:23">
      <c r="B30" s="331">
        <v>25</v>
      </c>
      <c r="C30" s="336" t="s">
        <v>566</v>
      </c>
      <c r="D30" s="331" t="s">
        <v>606</v>
      </c>
      <c r="E30" s="343"/>
      <c r="F30" s="331" t="s">
        <v>604</v>
      </c>
      <c r="G30" s="343"/>
      <c r="H30" s="332" t="s">
        <v>602</v>
      </c>
      <c r="I30" s="343"/>
      <c r="J30" s="332" t="s">
        <v>607</v>
      </c>
      <c r="K30" s="336">
        <v>4</v>
      </c>
      <c r="M30" s="338"/>
      <c r="N30" s="331" t="s">
        <v>604</v>
      </c>
      <c r="O30" s="338"/>
      <c r="Q30" s="338"/>
      <c r="R30" s="331" t="s">
        <v>604</v>
      </c>
      <c r="S30" s="338"/>
      <c r="U30" s="336">
        <v>3</v>
      </c>
      <c r="W30" s="341"/>
    </row>
    <row r="31" spans="2:23">
      <c r="B31" s="331">
        <v>26</v>
      </c>
      <c r="C31" s="336" t="s">
        <v>631</v>
      </c>
      <c r="D31" s="331" t="s">
        <v>606</v>
      </c>
      <c r="E31" s="343"/>
      <c r="F31" s="331" t="s">
        <v>604</v>
      </c>
      <c r="G31" s="343"/>
      <c r="H31" s="332" t="s">
        <v>602</v>
      </c>
      <c r="I31" s="343"/>
      <c r="J31" s="332" t="s">
        <v>607</v>
      </c>
      <c r="K31" s="336">
        <v>5</v>
      </c>
      <c r="M31" s="338"/>
      <c r="N31" s="331" t="s">
        <v>604</v>
      </c>
      <c r="O31" s="338"/>
      <c r="Q31" s="338"/>
      <c r="R31" s="331" t="s">
        <v>604</v>
      </c>
      <c r="S31" s="338"/>
      <c r="U31" s="336">
        <v>5</v>
      </c>
      <c r="W31" s="341"/>
    </row>
    <row r="32" spans="2:23">
      <c r="B32" s="331">
        <v>27</v>
      </c>
      <c r="C32" s="336" t="s">
        <v>632</v>
      </c>
      <c r="D32" s="331" t="s">
        <v>606</v>
      </c>
      <c r="E32" s="343"/>
      <c r="F32" s="331" t="s">
        <v>604</v>
      </c>
      <c r="G32" s="343"/>
      <c r="H32" s="332" t="s">
        <v>602</v>
      </c>
      <c r="I32" s="343"/>
      <c r="J32" s="332" t="s">
        <v>607</v>
      </c>
      <c r="K32" s="336">
        <v>0</v>
      </c>
      <c r="M32" s="338"/>
      <c r="N32" s="331" t="s">
        <v>633</v>
      </c>
      <c r="O32" s="338"/>
      <c r="Q32" s="338"/>
      <c r="R32" s="331" t="s">
        <v>604</v>
      </c>
      <c r="S32" s="338"/>
      <c r="U32" s="336">
        <v>0</v>
      </c>
      <c r="W32" s="341" t="s">
        <v>634</v>
      </c>
    </row>
    <row r="33" spans="2:23">
      <c r="B33" s="331">
        <v>28</v>
      </c>
      <c r="C33" s="336" t="s">
        <v>635</v>
      </c>
      <c r="D33" s="331" t="s">
        <v>636</v>
      </c>
      <c r="E33" s="343"/>
      <c r="F33" s="331" t="s">
        <v>604</v>
      </c>
      <c r="G33" s="343"/>
      <c r="H33" s="332" t="s">
        <v>602</v>
      </c>
      <c r="I33" s="343"/>
      <c r="J33" s="332" t="s">
        <v>607</v>
      </c>
      <c r="K33" s="336"/>
      <c r="M33" s="338"/>
      <c r="N33" s="331" t="s">
        <v>604</v>
      </c>
      <c r="O33" s="338"/>
      <c r="Q33" s="338"/>
      <c r="R33" s="331" t="s">
        <v>604</v>
      </c>
      <c r="S33" s="338"/>
      <c r="U33" s="336"/>
      <c r="W33" s="341"/>
    </row>
    <row r="34" spans="2:23">
      <c r="B34" s="331">
        <v>29</v>
      </c>
      <c r="C34" s="336" t="s">
        <v>635</v>
      </c>
      <c r="D34" s="331" t="s">
        <v>606</v>
      </c>
      <c r="E34" s="343"/>
      <c r="F34" s="331" t="s">
        <v>604</v>
      </c>
      <c r="G34" s="343"/>
      <c r="H34" s="332" t="s">
        <v>602</v>
      </c>
      <c r="I34" s="343"/>
      <c r="J34" s="332" t="s">
        <v>607</v>
      </c>
      <c r="K34" s="336"/>
      <c r="M34" s="338"/>
      <c r="N34" s="331" t="s">
        <v>604</v>
      </c>
      <c r="O34" s="338"/>
      <c r="Q34" s="338"/>
      <c r="R34" s="331" t="s">
        <v>604</v>
      </c>
      <c r="S34" s="338"/>
      <c r="U34" s="336"/>
      <c r="W34" s="341"/>
    </row>
    <row r="35" spans="2:23">
      <c r="B35" s="331">
        <v>30</v>
      </c>
      <c r="C35" s="336" t="s">
        <v>635</v>
      </c>
      <c r="D35" s="331" t="s">
        <v>606</v>
      </c>
      <c r="E35" s="343"/>
      <c r="F35" s="331" t="s">
        <v>604</v>
      </c>
      <c r="G35" s="343"/>
      <c r="H35" s="332" t="s">
        <v>602</v>
      </c>
      <c r="I35" s="343"/>
      <c r="J35" s="332" t="s">
        <v>607</v>
      </c>
      <c r="K35" s="336"/>
      <c r="M35" s="338"/>
      <c r="N35" s="331" t="s">
        <v>604</v>
      </c>
      <c r="O35" s="338"/>
      <c r="Q35" s="338"/>
      <c r="R35" s="331" t="s">
        <v>604</v>
      </c>
      <c r="S35" s="338"/>
      <c r="U35" s="336"/>
      <c r="W35" s="341"/>
    </row>
    <row r="36" spans="2:23">
      <c r="C36" s="344"/>
    </row>
    <row r="37" spans="2:23">
      <c r="C37" s="345" t="s">
        <v>637</v>
      </c>
    </row>
    <row r="38" spans="2:23">
      <c r="C38" s="345" t="s">
        <v>638</v>
      </c>
    </row>
    <row r="39" spans="2:23">
      <c r="C39" s="345" t="s">
        <v>639</v>
      </c>
    </row>
    <row r="40" spans="2:23">
      <c r="C40" s="345" t="s">
        <v>640</v>
      </c>
    </row>
    <row r="41" spans="2:23">
      <c r="C41" s="333" t="s">
        <v>641</v>
      </c>
    </row>
    <row r="42" spans="2:23">
      <c r="C42" s="333" t="s">
        <v>642</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C28" sqref="C28:E30"/>
    </sheetView>
  </sheetViews>
  <sheetFormatPr defaultColWidth="4.33203125" defaultRowHeight="20.25" customHeight="1"/>
  <cols>
    <col min="1" max="1" width="1.6640625" style="371" customWidth="1"/>
    <col min="2" max="5" width="5.77734375" style="371" customWidth="1"/>
    <col min="6" max="6" width="16.44140625" style="371" hidden="1" customWidth="1"/>
    <col min="7" max="58" width="5.6640625" style="371" customWidth="1"/>
    <col min="59" max="16384" width="4.33203125" style="371"/>
  </cols>
  <sheetData>
    <row r="1" spans="2:64" s="346" customFormat="1" ht="20.25" customHeight="1">
      <c r="C1" s="347" t="s">
        <v>468</v>
      </c>
      <c r="D1" s="347"/>
      <c r="E1" s="347"/>
      <c r="F1" s="347"/>
      <c r="G1" s="347"/>
      <c r="H1" s="348" t="s">
        <v>469</v>
      </c>
      <c r="J1" s="348"/>
      <c r="L1" s="347"/>
      <c r="M1" s="347"/>
      <c r="N1" s="347"/>
      <c r="O1" s="347"/>
      <c r="P1" s="347"/>
      <c r="Q1" s="347"/>
      <c r="R1" s="347"/>
      <c r="AM1" s="349"/>
      <c r="AN1" s="350"/>
      <c r="AO1" s="350" t="s">
        <v>470</v>
      </c>
      <c r="AP1" s="635" t="s">
        <v>471</v>
      </c>
      <c r="AQ1" s="636"/>
      <c r="AR1" s="636"/>
      <c r="AS1" s="636"/>
      <c r="AT1" s="636"/>
      <c r="AU1" s="636"/>
      <c r="AV1" s="636"/>
      <c r="AW1" s="636"/>
      <c r="AX1" s="636"/>
      <c r="AY1" s="636"/>
      <c r="AZ1" s="636"/>
      <c r="BA1" s="636"/>
      <c r="BB1" s="636"/>
      <c r="BC1" s="636"/>
      <c r="BD1" s="636"/>
      <c r="BE1" s="636"/>
      <c r="BF1" s="350" t="s">
        <v>472</v>
      </c>
    </row>
    <row r="2" spans="2:64" s="346" customFormat="1" ht="20.25" customHeight="1">
      <c r="C2" s="347"/>
      <c r="D2" s="347"/>
      <c r="E2" s="347"/>
      <c r="F2" s="347"/>
      <c r="G2" s="347"/>
      <c r="J2" s="348"/>
      <c r="L2" s="347"/>
      <c r="M2" s="347"/>
      <c r="N2" s="347"/>
      <c r="O2" s="347"/>
      <c r="P2" s="347"/>
      <c r="Q2" s="347"/>
      <c r="R2" s="347"/>
      <c r="Y2" s="351" t="s">
        <v>473</v>
      </c>
      <c r="Z2" s="637">
        <v>5</v>
      </c>
      <c r="AA2" s="637"/>
      <c r="AB2" s="351" t="s">
        <v>474</v>
      </c>
      <c r="AC2" s="852">
        <f>IF(Z2=0,"",YEAR(DATE(2018+Z2,1,1)))</f>
        <v>2023</v>
      </c>
      <c r="AD2" s="852"/>
      <c r="AE2" s="352" t="s">
        <v>596</v>
      </c>
      <c r="AF2" s="352" t="s">
        <v>476</v>
      </c>
      <c r="AG2" s="637">
        <v>5</v>
      </c>
      <c r="AH2" s="637"/>
      <c r="AI2" s="352" t="s">
        <v>477</v>
      </c>
      <c r="AM2" s="349"/>
      <c r="AN2" s="350"/>
      <c r="AO2" s="350" t="s">
        <v>478</v>
      </c>
      <c r="AP2" s="637" t="s">
        <v>643</v>
      </c>
      <c r="AQ2" s="637"/>
      <c r="AR2" s="637"/>
      <c r="AS2" s="637"/>
      <c r="AT2" s="637"/>
      <c r="AU2" s="637"/>
      <c r="AV2" s="637"/>
      <c r="AW2" s="637"/>
      <c r="AX2" s="637"/>
      <c r="AY2" s="637"/>
      <c r="AZ2" s="637"/>
      <c r="BA2" s="637"/>
      <c r="BB2" s="637"/>
      <c r="BC2" s="637"/>
      <c r="BD2" s="637"/>
      <c r="BE2" s="637"/>
      <c r="BF2" s="350" t="s">
        <v>480</v>
      </c>
    </row>
    <row r="3" spans="2:64" s="353" customFormat="1" ht="20.25" customHeight="1">
      <c r="B3" s="205"/>
      <c r="C3" s="205"/>
      <c r="D3" s="205"/>
      <c r="E3" s="205"/>
      <c r="F3" s="205"/>
      <c r="G3" s="200"/>
      <c r="H3" s="205"/>
      <c r="I3" s="205"/>
      <c r="J3" s="200"/>
      <c r="K3" s="205"/>
      <c r="L3" s="202"/>
      <c r="M3" s="202"/>
      <c r="N3" s="202"/>
      <c r="O3" s="202"/>
      <c r="P3" s="202"/>
      <c r="Q3" s="202"/>
      <c r="R3" s="202"/>
      <c r="S3" s="205"/>
      <c r="T3" s="205"/>
      <c r="U3" s="205"/>
      <c r="V3" s="205"/>
      <c r="W3" s="205"/>
      <c r="X3" s="205"/>
      <c r="Y3" s="205"/>
      <c r="Z3" s="206"/>
      <c r="AA3" s="206"/>
      <c r="AB3" s="207"/>
      <c r="AC3" s="208"/>
      <c r="AD3" s="207"/>
      <c r="AE3" s="205"/>
      <c r="AF3" s="205"/>
      <c r="AG3" s="205"/>
      <c r="AH3" s="205"/>
      <c r="AI3" s="205"/>
      <c r="AJ3" s="205"/>
      <c r="AK3" s="205"/>
      <c r="AL3" s="205"/>
      <c r="AM3" s="205"/>
      <c r="AN3" s="205"/>
      <c r="AO3" s="205"/>
      <c r="AP3" s="205"/>
      <c r="AQ3" s="205"/>
      <c r="AR3" s="205"/>
      <c r="AS3" s="205"/>
      <c r="AT3" s="205"/>
      <c r="BA3" s="354" t="s">
        <v>481</v>
      </c>
      <c r="BB3" s="626" t="s">
        <v>482</v>
      </c>
      <c r="BC3" s="627"/>
      <c r="BD3" s="627"/>
      <c r="BE3" s="628"/>
      <c r="BF3" s="350"/>
    </row>
    <row r="4" spans="2:64" s="353" customFormat="1" ht="19.2">
      <c r="B4" s="205"/>
      <c r="C4" s="205"/>
      <c r="D4" s="205"/>
      <c r="E4" s="205"/>
      <c r="F4" s="205"/>
      <c r="G4" s="200"/>
      <c r="H4" s="205"/>
      <c r="I4" s="205"/>
      <c r="J4" s="200"/>
      <c r="K4" s="205"/>
      <c r="L4" s="202"/>
      <c r="M4" s="202"/>
      <c r="N4" s="202"/>
      <c r="O4" s="202"/>
      <c r="P4" s="202"/>
      <c r="Q4" s="202"/>
      <c r="R4" s="202"/>
      <c r="S4" s="205"/>
      <c r="T4" s="205"/>
      <c r="U4" s="205"/>
      <c r="V4" s="205"/>
      <c r="W4" s="205"/>
      <c r="X4" s="205"/>
      <c r="Y4" s="205"/>
      <c r="Z4" s="210"/>
      <c r="AA4" s="210"/>
      <c r="AB4" s="205"/>
      <c r="AC4" s="205"/>
      <c r="AD4" s="205"/>
      <c r="AE4" s="205"/>
      <c r="AF4" s="205"/>
      <c r="AG4" s="198"/>
      <c r="AH4" s="198"/>
      <c r="AI4" s="198"/>
      <c r="AJ4" s="198"/>
      <c r="AK4" s="198"/>
      <c r="AL4" s="198"/>
      <c r="AM4" s="198"/>
      <c r="AN4" s="198"/>
      <c r="AO4" s="198"/>
      <c r="AP4" s="198"/>
      <c r="AQ4" s="198"/>
      <c r="AR4" s="198"/>
      <c r="AS4" s="198"/>
      <c r="AT4" s="198"/>
      <c r="AU4" s="346"/>
      <c r="AV4" s="346"/>
      <c r="AW4" s="346"/>
      <c r="AX4" s="346"/>
      <c r="AY4" s="346"/>
      <c r="AZ4" s="346"/>
      <c r="BA4" s="354" t="s">
        <v>644</v>
      </c>
      <c r="BB4" s="626" t="s">
        <v>484</v>
      </c>
      <c r="BC4" s="627"/>
      <c r="BD4" s="627"/>
      <c r="BE4" s="628"/>
      <c r="BF4" s="355"/>
    </row>
    <row r="5" spans="2:64" s="353" customFormat="1" ht="6.75" customHeight="1">
      <c r="B5" s="205"/>
      <c r="C5" s="212"/>
      <c r="D5" s="212"/>
      <c r="E5" s="212"/>
      <c r="F5" s="212"/>
      <c r="G5" s="213"/>
      <c r="H5" s="212"/>
      <c r="I5" s="212"/>
      <c r="J5" s="213"/>
      <c r="K5" s="212"/>
      <c r="L5" s="214"/>
      <c r="M5" s="214"/>
      <c r="N5" s="214"/>
      <c r="O5" s="214"/>
      <c r="P5" s="214"/>
      <c r="Q5" s="214"/>
      <c r="R5" s="214"/>
      <c r="S5" s="212"/>
      <c r="T5" s="212"/>
      <c r="U5" s="212"/>
      <c r="V5" s="212"/>
      <c r="W5" s="212"/>
      <c r="X5" s="212"/>
      <c r="Y5" s="212"/>
      <c r="Z5" s="215"/>
      <c r="AA5" s="215"/>
      <c r="AB5" s="212"/>
      <c r="AC5" s="212"/>
      <c r="AD5" s="212"/>
      <c r="AE5" s="212"/>
      <c r="AF5" s="205"/>
      <c r="AG5" s="198"/>
      <c r="AH5" s="198"/>
      <c r="AI5" s="198"/>
      <c r="AJ5" s="198"/>
      <c r="AK5" s="198"/>
      <c r="AL5" s="198"/>
      <c r="AM5" s="198"/>
      <c r="AN5" s="198"/>
      <c r="AO5" s="198"/>
      <c r="AP5" s="198"/>
      <c r="AQ5" s="198"/>
      <c r="AR5" s="198"/>
      <c r="AS5" s="198"/>
      <c r="AT5" s="198"/>
      <c r="AU5" s="346"/>
      <c r="AV5" s="346"/>
      <c r="AW5" s="346"/>
      <c r="AX5" s="346"/>
      <c r="AY5" s="346"/>
      <c r="AZ5" s="346"/>
      <c r="BA5" s="346"/>
      <c r="BB5" s="346"/>
      <c r="BC5" s="346"/>
      <c r="BD5" s="346"/>
      <c r="BE5" s="355"/>
      <c r="BF5" s="355"/>
    </row>
    <row r="6" spans="2:64" s="353" customFormat="1" ht="20.25" customHeight="1">
      <c r="B6" s="205"/>
      <c r="C6" s="212"/>
      <c r="D6" s="212"/>
      <c r="E6" s="212"/>
      <c r="F6" s="212"/>
      <c r="G6" s="213"/>
      <c r="H6" s="212"/>
      <c r="I6" s="212"/>
      <c r="J6" s="213"/>
      <c r="K6" s="212"/>
      <c r="L6" s="214"/>
      <c r="M6" s="214"/>
      <c r="N6" s="214"/>
      <c r="O6" s="214"/>
      <c r="P6" s="214"/>
      <c r="Q6" s="214"/>
      <c r="R6" s="214"/>
      <c r="S6" s="212"/>
      <c r="T6" s="212"/>
      <c r="U6" s="212"/>
      <c r="V6" s="212"/>
      <c r="W6" s="212"/>
      <c r="X6" s="212"/>
      <c r="Y6" s="212"/>
      <c r="Z6" s="215"/>
      <c r="AA6" s="215"/>
      <c r="AB6" s="212"/>
      <c r="AC6" s="212"/>
      <c r="AD6" s="212"/>
      <c r="AE6" s="212"/>
      <c r="AF6" s="205"/>
      <c r="AG6" s="198"/>
      <c r="AH6" s="198"/>
      <c r="AI6" s="198"/>
      <c r="AJ6" s="198"/>
      <c r="AK6" s="198"/>
      <c r="AL6" s="198" t="s">
        <v>485</v>
      </c>
      <c r="AM6" s="198"/>
      <c r="AN6" s="198"/>
      <c r="AO6" s="198"/>
      <c r="AP6" s="198"/>
      <c r="AQ6" s="198"/>
      <c r="AR6" s="198"/>
      <c r="AS6" s="198"/>
      <c r="AT6" s="216"/>
      <c r="AU6" s="216"/>
      <c r="AV6" s="217"/>
      <c r="AW6" s="198"/>
      <c r="AX6" s="629">
        <v>40</v>
      </c>
      <c r="AY6" s="630"/>
      <c r="AZ6" s="217" t="s">
        <v>486</v>
      </c>
      <c r="BA6" s="198"/>
      <c r="BB6" s="629">
        <v>160</v>
      </c>
      <c r="BC6" s="630"/>
      <c r="BD6" s="217" t="s">
        <v>487</v>
      </c>
      <c r="BE6" s="198"/>
      <c r="BF6" s="355"/>
    </row>
    <row r="7" spans="2:64" s="353" customFormat="1" ht="6.75" customHeight="1">
      <c r="B7" s="205"/>
      <c r="C7" s="212"/>
      <c r="D7" s="212"/>
      <c r="E7" s="212"/>
      <c r="F7" s="212"/>
      <c r="G7" s="213"/>
      <c r="H7" s="212"/>
      <c r="I7" s="212"/>
      <c r="J7" s="213"/>
      <c r="K7" s="212"/>
      <c r="L7" s="214"/>
      <c r="M7" s="214"/>
      <c r="N7" s="214"/>
      <c r="O7" s="214"/>
      <c r="P7" s="214"/>
      <c r="Q7" s="214"/>
      <c r="R7" s="214"/>
      <c r="S7" s="212"/>
      <c r="T7" s="212"/>
      <c r="U7" s="212"/>
      <c r="V7" s="212"/>
      <c r="W7" s="212"/>
      <c r="X7" s="212"/>
      <c r="Y7" s="212"/>
      <c r="Z7" s="215"/>
      <c r="AA7" s="215"/>
      <c r="AB7" s="212"/>
      <c r="AC7" s="212"/>
      <c r="AD7" s="212"/>
      <c r="AE7" s="212"/>
      <c r="AF7" s="205"/>
      <c r="AG7" s="198"/>
      <c r="AH7" s="198"/>
      <c r="AI7" s="198"/>
      <c r="AJ7" s="198"/>
      <c r="AK7" s="198"/>
      <c r="AL7" s="198"/>
      <c r="AM7" s="198"/>
      <c r="AN7" s="198"/>
      <c r="AO7" s="198"/>
      <c r="AP7" s="198"/>
      <c r="AQ7" s="198"/>
      <c r="AR7" s="198"/>
      <c r="AS7" s="198"/>
      <c r="AT7" s="198"/>
      <c r="AU7" s="346"/>
      <c r="AV7" s="346"/>
      <c r="AW7" s="346"/>
      <c r="AX7" s="346"/>
      <c r="AY7" s="346"/>
      <c r="AZ7" s="346"/>
      <c r="BA7" s="346"/>
      <c r="BB7" s="346"/>
      <c r="BC7" s="346"/>
      <c r="BD7" s="346"/>
      <c r="BE7" s="355"/>
      <c r="BF7" s="355"/>
    </row>
    <row r="8" spans="2:64" s="353" customFormat="1" ht="20.25" customHeight="1">
      <c r="B8" s="218"/>
      <c r="C8" s="218"/>
      <c r="D8" s="218"/>
      <c r="E8" s="218"/>
      <c r="F8" s="218"/>
      <c r="G8" s="219"/>
      <c r="H8" s="219"/>
      <c r="I8" s="219"/>
      <c r="J8" s="218"/>
      <c r="K8" s="218"/>
      <c r="L8" s="219"/>
      <c r="M8" s="219"/>
      <c r="N8" s="219"/>
      <c r="O8" s="218"/>
      <c r="P8" s="219"/>
      <c r="Q8" s="219"/>
      <c r="R8" s="219"/>
      <c r="S8" s="220"/>
      <c r="T8" s="221"/>
      <c r="U8" s="221"/>
      <c r="V8" s="222"/>
      <c r="W8" s="205"/>
      <c r="X8" s="205"/>
      <c r="Y8" s="205"/>
      <c r="Z8" s="215"/>
      <c r="AA8" s="223"/>
      <c r="AB8" s="213"/>
      <c r="AC8" s="215"/>
      <c r="AD8" s="215"/>
      <c r="AE8" s="215"/>
      <c r="AF8" s="224"/>
      <c r="AG8" s="225"/>
      <c r="AH8" s="225"/>
      <c r="AI8" s="225"/>
      <c r="AJ8" s="226"/>
      <c r="AK8" s="214"/>
      <c r="AL8" s="223"/>
      <c r="AM8" s="223"/>
      <c r="AN8" s="213"/>
      <c r="AO8" s="216"/>
      <c r="AP8" s="216"/>
      <c r="AQ8" s="216"/>
      <c r="AR8" s="227"/>
      <c r="AS8" s="227"/>
      <c r="AT8" s="198"/>
      <c r="AU8" s="356"/>
      <c r="AV8" s="356"/>
      <c r="AW8" s="357"/>
      <c r="AX8" s="346"/>
      <c r="AY8" s="346" t="s">
        <v>488</v>
      </c>
      <c r="AZ8" s="346"/>
      <c r="BA8" s="346"/>
      <c r="BB8" s="850">
        <f>DAY(EOMONTH(DATE(AC2,AG2,1),0))</f>
        <v>31</v>
      </c>
      <c r="BC8" s="851"/>
      <c r="BD8" s="346" t="s">
        <v>489</v>
      </c>
      <c r="BE8" s="346"/>
      <c r="BF8" s="346"/>
      <c r="BJ8" s="350"/>
      <c r="BK8" s="350"/>
      <c r="BL8" s="350"/>
    </row>
    <row r="9" spans="2:64" s="353" customFormat="1" ht="6" customHeight="1">
      <c r="B9" s="228"/>
      <c r="C9" s="228"/>
      <c r="D9" s="228"/>
      <c r="E9" s="228"/>
      <c r="F9" s="228"/>
      <c r="G9" s="218"/>
      <c r="H9" s="219"/>
      <c r="I9" s="216"/>
      <c r="J9" s="216"/>
      <c r="K9" s="228"/>
      <c r="L9" s="218"/>
      <c r="M9" s="219"/>
      <c r="N9" s="216"/>
      <c r="O9" s="216"/>
      <c r="P9" s="218"/>
      <c r="Q9" s="216"/>
      <c r="R9" s="228"/>
      <c r="S9" s="216"/>
      <c r="T9" s="216"/>
      <c r="U9" s="216"/>
      <c r="V9" s="216"/>
      <c r="W9" s="205"/>
      <c r="X9" s="205"/>
      <c r="Y9" s="205"/>
      <c r="Z9" s="212"/>
      <c r="AA9" s="226"/>
      <c r="AB9" s="226"/>
      <c r="AC9" s="212"/>
      <c r="AD9" s="212"/>
      <c r="AE9" s="212"/>
      <c r="AF9" s="229"/>
      <c r="AG9" s="215"/>
      <c r="AH9" s="226"/>
      <c r="AI9" s="212"/>
      <c r="AJ9" s="225"/>
      <c r="AK9" s="226"/>
      <c r="AL9" s="226"/>
      <c r="AM9" s="226"/>
      <c r="AN9" s="226"/>
      <c r="AO9" s="212"/>
      <c r="AP9" s="198"/>
      <c r="AQ9" s="230"/>
      <c r="AR9" s="230"/>
      <c r="AS9" s="230"/>
      <c r="AT9" s="198"/>
      <c r="AU9" s="346"/>
      <c r="AV9" s="346"/>
      <c r="AW9" s="346"/>
      <c r="AX9" s="346"/>
      <c r="AY9" s="346"/>
      <c r="AZ9" s="346"/>
      <c r="BA9" s="346"/>
      <c r="BB9" s="346"/>
      <c r="BC9" s="346"/>
      <c r="BD9" s="346"/>
      <c r="BE9" s="346"/>
      <c r="BF9" s="346"/>
      <c r="BJ9" s="350"/>
      <c r="BK9" s="350"/>
      <c r="BL9" s="350"/>
    </row>
    <row r="10" spans="2:64" s="353" customFormat="1" ht="19.2">
      <c r="B10" s="218"/>
      <c r="C10" s="218"/>
      <c r="D10" s="218"/>
      <c r="E10" s="218"/>
      <c r="F10" s="218"/>
      <c r="G10" s="219"/>
      <c r="H10" s="219"/>
      <c r="I10" s="219"/>
      <c r="J10" s="218"/>
      <c r="K10" s="218"/>
      <c r="L10" s="219"/>
      <c r="M10" s="219"/>
      <c r="N10" s="219"/>
      <c r="O10" s="218"/>
      <c r="P10" s="219"/>
      <c r="Q10" s="219"/>
      <c r="R10" s="219"/>
      <c r="S10" s="220"/>
      <c r="T10" s="221"/>
      <c r="U10" s="221"/>
      <c r="V10" s="222"/>
      <c r="W10" s="205"/>
      <c r="X10" s="205"/>
      <c r="Y10" s="205"/>
      <c r="Z10" s="215"/>
      <c r="AA10" s="223"/>
      <c r="AB10" s="213"/>
      <c r="AC10" s="215"/>
      <c r="AD10" s="215"/>
      <c r="AE10" s="215"/>
      <c r="AF10" s="229"/>
      <c r="AG10" s="225"/>
      <c r="AH10" s="225"/>
      <c r="AI10" s="225"/>
      <c r="AJ10" s="226"/>
      <c r="AK10" s="214"/>
      <c r="AL10" s="223"/>
      <c r="AM10" s="198"/>
      <c r="AN10" s="198"/>
      <c r="AO10" s="231"/>
      <c r="AP10" s="231"/>
      <c r="AQ10" s="231"/>
      <c r="AR10" s="217"/>
      <c r="AS10" s="230"/>
      <c r="AT10" s="230"/>
      <c r="AU10" s="358"/>
      <c r="AV10" s="359"/>
      <c r="AW10" s="359"/>
      <c r="AX10" s="360"/>
      <c r="AY10" s="360"/>
      <c r="AZ10" s="355" t="s">
        <v>645</v>
      </c>
      <c r="BA10" s="359"/>
      <c r="BB10" s="629">
        <v>1</v>
      </c>
      <c r="BC10" s="633"/>
      <c r="BD10" s="630"/>
      <c r="BE10" s="361" t="s">
        <v>491</v>
      </c>
      <c r="BF10" s="346"/>
      <c r="BJ10" s="350"/>
      <c r="BK10" s="350"/>
      <c r="BL10" s="350"/>
    </row>
    <row r="11" spans="2:64" s="353" customFormat="1" ht="6" customHeight="1">
      <c r="B11" s="228"/>
      <c r="C11" s="228"/>
      <c r="D11" s="228"/>
      <c r="E11" s="228"/>
      <c r="F11" s="234"/>
      <c r="G11" s="228"/>
      <c r="H11" s="228"/>
      <c r="I11" s="228"/>
      <c r="J11" s="228"/>
      <c r="K11" s="218"/>
      <c r="L11" s="219"/>
      <c r="M11" s="216"/>
      <c r="N11" s="216"/>
      <c r="O11" s="218"/>
      <c r="P11" s="216"/>
      <c r="Q11" s="228"/>
      <c r="R11" s="216"/>
      <c r="S11" s="216"/>
      <c r="T11" s="216"/>
      <c r="U11" s="216"/>
      <c r="V11" s="234"/>
      <c r="W11" s="205"/>
      <c r="X11" s="205"/>
      <c r="Y11" s="205"/>
      <c r="Z11" s="212"/>
      <c r="AA11" s="226"/>
      <c r="AB11" s="226"/>
      <c r="AC11" s="212"/>
      <c r="AD11" s="212"/>
      <c r="AE11" s="212"/>
      <c r="AF11" s="229"/>
      <c r="AG11" s="215"/>
      <c r="AH11" s="225"/>
      <c r="AI11" s="226"/>
      <c r="AJ11" s="225"/>
      <c r="AK11" s="226"/>
      <c r="AL11" s="226"/>
      <c r="AM11" s="226"/>
      <c r="AN11" s="226"/>
      <c r="AO11" s="228"/>
      <c r="AP11" s="228"/>
      <c r="AQ11" s="218"/>
      <c r="AR11" s="235"/>
      <c r="AS11" s="230"/>
      <c r="AT11" s="230"/>
      <c r="AU11" s="358"/>
      <c r="AV11" s="359"/>
      <c r="AW11" s="359"/>
      <c r="AX11" s="360"/>
      <c r="AY11" s="360"/>
      <c r="AZ11" s="359"/>
      <c r="BA11" s="359"/>
      <c r="BB11" s="362"/>
      <c r="BC11" s="362"/>
      <c r="BD11" s="362"/>
      <c r="BE11" s="361"/>
      <c r="BF11" s="346"/>
      <c r="BJ11" s="350"/>
      <c r="BK11" s="350"/>
      <c r="BL11" s="350"/>
    </row>
    <row r="12" spans="2:64" s="353" customFormat="1" ht="20.25" customHeight="1">
      <c r="B12" s="236"/>
      <c r="C12" s="236"/>
      <c r="D12" s="236"/>
      <c r="E12" s="236"/>
      <c r="F12" s="236"/>
      <c r="G12" s="236"/>
      <c r="H12" s="236"/>
      <c r="I12" s="236"/>
      <c r="J12" s="236"/>
      <c r="K12" s="236"/>
      <c r="L12" s="236"/>
      <c r="M12" s="236"/>
      <c r="N12" s="236"/>
      <c r="O12" s="236"/>
      <c r="P12" s="236"/>
      <c r="Q12" s="236"/>
      <c r="R12" s="236"/>
      <c r="S12" s="236"/>
      <c r="T12" s="236"/>
      <c r="U12" s="236"/>
      <c r="V12" s="236"/>
      <c r="W12" s="205"/>
      <c r="X12" s="205"/>
      <c r="Y12" s="205"/>
      <c r="Z12" s="218"/>
      <c r="AA12" s="237"/>
      <c r="AB12" s="237"/>
      <c r="AC12" s="218"/>
      <c r="AD12" s="215"/>
      <c r="AE12" s="215"/>
      <c r="AF12" s="224"/>
      <c r="AG12" s="213"/>
      <c r="AH12" s="225"/>
      <c r="AI12" s="226"/>
      <c r="AJ12" s="225"/>
      <c r="AK12" s="226"/>
      <c r="AL12" s="226"/>
      <c r="AM12" s="226"/>
      <c r="AN12" s="226"/>
      <c r="AO12" s="634"/>
      <c r="AP12" s="634"/>
      <c r="AQ12" s="634"/>
      <c r="AR12" s="217"/>
      <c r="AS12" s="230"/>
      <c r="AT12" s="230"/>
      <c r="AU12" s="358"/>
      <c r="AV12" s="359"/>
      <c r="AW12" s="359"/>
      <c r="AX12" s="360"/>
      <c r="AY12" s="360"/>
      <c r="AZ12" s="359"/>
      <c r="BA12" s="359"/>
      <c r="BB12" s="629">
        <v>1</v>
      </c>
      <c r="BC12" s="633"/>
      <c r="BD12" s="630"/>
      <c r="BE12" s="363" t="s">
        <v>492</v>
      </c>
      <c r="BF12" s="346"/>
      <c r="BJ12" s="350"/>
      <c r="BK12" s="350"/>
      <c r="BL12" s="350"/>
    </row>
    <row r="13" spans="2:64" s="353" customFormat="1" ht="6.75" customHeight="1">
      <c r="B13" s="236"/>
      <c r="C13" s="236"/>
      <c r="D13" s="236"/>
      <c r="E13" s="236"/>
      <c r="F13" s="236"/>
      <c r="G13" s="236"/>
      <c r="H13" s="236"/>
      <c r="I13" s="236"/>
      <c r="J13" s="236"/>
      <c r="K13" s="236"/>
      <c r="L13" s="236"/>
      <c r="M13" s="236"/>
      <c r="N13" s="236"/>
      <c r="O13" s="236"/>
      <c r="P13" s="236"/>
      <c r="Q13" s="236"/>
      <c r="R13" s="236"/>
      <c r="S13" s="236"/>
      <c r="T13" s="236"/>
      <c r="U13" s="236"/>
      <c r="V13" s="236"/>
      <c r="W13" s="205"/>
      <c r="X13" s="205"/>
      <c r="Y13" s="205"/>
      <c r="Z13" s="219"/>
      <c r="AA13" s="239"/>
      <c r="AB13" s="239"/>
      <c r="AC13" s="219"/>
      <c r="AD13" s="225"/>
      <c r="AE13" s="225"/>
      <c r="AF13" s="229"/>
      <c r="AG13" s="198"/>
      <c r="AH13" s="198"/>
      <c r="AI13" s="198"/>
      <c r="AJ13" s="198"/>
      <c r="AK13" s="198"/>
      <c r="AL13" s="198"/>
      <c r="AM13" s="198"/>
      <c r="AN13" s="198"/>
      <c r="AO13" s="228"/>
      <c r="AP13" s="228"/>
      <c r="AQ13" s="228"/>
      <c r="AR13" s="198"/>
      <c r="AS13" s="230"/>
      <c r="AT13" s="230"/>
      <c r="AU13" s="358"/>
      <c r="AV13" s="359"/>
      <c r="AW13" s="359"/>
      <c r="AX13" s="360"/>
      <c r="AY13" s="360"/>
      <c r="AZ13" s="359"/>
      <c r="BA13" s="359"/>
      <c r="BB13" s="362"/>
      <c r="BC13" s="362"/>
      <c r="BD13" s="362"/>
      <c r="BE13" s="361"/>
      <c r="BF13" s="346"/>
      <c r="BJ13" s="350"/>
      <c r="BK13" s="350"/>
      <c r="BL13" s="350"/>
    </row>
    <row r="14" spans="2:64" s="353" customFormat="1" ht="19.2">
      <c r="B14" s="236"/>
      <c r="C14" s="236"/>
      <c r="D14" s="236"/>
      <c r="E14" s="236"/>
      <c r="F14" s="236"/>
      <c r="G14" s="236"/>
      <c r="H14" s="236"/>
      <c r="I14" s="236"/>
      <c r="J14" s="236"/>
      <c r="K14" s="236"/>
      <c r="L14" s="236"/>
      <c r="M14" s="236"/>
      <c r="N14" s="236"/>
      <c r="O14" s="236"/>
      <c r="P14" s="236"/>
      <c r="Q14" s="236"/>
      <c r="R14" s="236"/>
      <c r="S14" s="236"/>
      <c r="T14" s="236"/>
      <c r="U14" s="236"/>
      <c r="V14" s="236"/>
      <c r="W14" s="205"/>
      <c r="X14" s="205"/>
      <c r="Y14" s="205"/>
      <c r="Z14" s="218"/>
      <c r="AA14" s="237"/>
      <c r="AB14" s="237"/>
      <c r="AC14" s="218"/>
      <c r="AD14" s="215"/>
      <c r="AE14" s="215"/>
      <c r="AF14" s="229"/>
      <c r="AG14" s="198"/>
      <c r="AH14" s="198"/>
      <c r="AI14" s="198"/>
      <c r="AJ14" s="198"/>
      <c r="AK14" s="198"/>
      <c r="AL14" s="198"/>
      <c r="AM14" s="198"/>
      <c r="AN14" s="198"/>
      <c r="AO14" s="216"/>
      <c r="AP14" s="216"/>
      <c r="AQ14" s="216"/>
      <c r="AR14" s="198"/>
      <c r="AS14" s="230"/>
      <c r="AT14" s="211" t="s">
        <v>493</v>
      </c>
      <c r="AU14" s="639"/>
      <c r="AV14" s="640"/>
      <c r="AW14" s="641"/>
      <c r="AX14" s="362" t="s">
        <v>494</v>
      </c>
      <c r="AY14" s="639"/>
      <c r="AZ14" s="640"/>
      <c r="BA14" s="641"/>
      <c r="BB14" s="364" t="s">
        <v>495</v>
      </c>
      <c r="BC14" s="853">
        <f>(AY14-AU14)*24</f>
        <v>0</v>
      </c>
      <c r="BD14" s="854"/>
      <c r="BE14" s="365" t="s">
        <v>496</v>
      </c>
      <c r="BF14" s="362"/>
      <c r="BJ14" s="350"/>
      <c r="BK14" s="350"/>
      <c r="BL14" s="350"/>
    </row>
    <row r="15" spans="2:64" s="353" customFormat="1" ht="6.75" customHeight="1">
      <c r="B15" s="205"/>
      <c r="C15" s="227"/>
      <c r="D15" s="227"/>
      <c r="E15" s="227"/>
      <c r="F15" s="227"/>
      <c r="G15" s="212"/>
      <c r="H15" s="212"/>
      <c r="I15" s="214"/>
      <c r="J15" s="215"/>
      <c r="K15" s="225"/>
      <c r="L15" s="226"/>
      <c r="M15" s="226"/>
      <c r="N15" s="215"/>
      <c r="O15" s="226"/>
      <c r="P15" s="212"/>
      <c r="Q15" s="225"/>
      <c r="R15" s="226"/>
      <c r="S15" s="226"/>
      <c r="T15" s="226"/>
      <c r="U15" s="226"/>
      <c r="V15" s="212"/>
      <c r="W15" s="214"/>
      <c r="X15" s="240"/>
      <c r="Y15" s="240"/>
      <c r="Z15" s="213"/>
      <c r="AA15" s="215"/>
      <c r="AB15" s="214"/>
      <c r="AC15" s="215"/>
      <c r="AD15" s="225"/>
      <c r="AE15" s="226"/>
      <c r="AF15" s="229"/>
      <c r="AG15" s="224"/>
      <c r="AH15" s="241"/>
      <c r="AI15" s="229"/>
      <c r="AJ15" s="241"/>
      <c r="AK15" s="229"/>
      <c r="AL15" s="229"/>
      <c r="AM15" s="229"/>
      <c r="AN15" s="229"/>
      <c r="AO15" s="242"/>
      <c r="AP15" s="205"/>
      <c r="AQ15" s="210"/>
      <c r="AR15" s="210"/>
      <c r="AS15" s="210"/>
      <c r="AT15" s="210"/>
      <c r="AU15" s="366"/>
      <c r="AV15" s="367"/>
      <c r="AW15" s="367"/>
      <c r="AX15" s="368"/>
      <c r="AY15" s="368"/>
      <c r="AZ15" s="367"/>
      <c r="BA15" s="367"/>
      <c r="BB15" s="369"/>
      <c r="BC15" s="369"/>
      <c r="BD15" s="369"/>
      <c r="BE15" s="370"/>
      <c r="BJ15" s="350"/>
      <c r="BK15" s="350"/>
      <c r="BL15" s="350"/>
    </row>
    <row r="16" spans="2:64" ht="8.4" customHeight="1" thickBot="1">
      <c r="B16" s="245"/>
      <c r="C16" s="246"/>
      <c r="D16" s="246"/>
      <c r="E16" s="246"/>
      <c r="F16" s="246"/>
      <c r="G16" s="246"/>
      <c r="H16" s="245"/>
      <c r="I16" s="245"/>
      <c r="J16" s="245"/>
      <c r="K16" s="245"/>
      <c r="L16" s="245"/>
      <c r="M16" s="245"/>
      <c r="N16" s="245"/>
      <c r="O16" s="245"/>
      <c r="P16" s="245"/>
      <c r="Q16" s="245"/>
      <c r="R16" s="245"/>
      <c r="S16" s="245"/>
      <c r="T16" s="245"/>
      <c r="U16" s="245"/>
      <c r="V16" s="245"/>
      <c r="W16" s="245"/>
      <c r="X16" s="246"/>
      <c r="Y16" s="245"/>
      <c r="Z16" s="245"/>
      <c r="AA16" s="245"/>
      <c r="AB16" s="245"/>
      <c r="AC16" s="245"/>
      <c r="AD16" s="245"/>
      <c r="AE16" s="245"/>
      <c r="AF16" s="245"/>
      <c r="AG16" s="245"/>
      <c r="AH16" s="245"/>
      <c r="AI16" s="245"/>
      <c r="AJ16" s="245"/>
      <c r="AK16" s="245"/>
      <c r="AL16" s="245"/>
      <c r="AM16" s="245"/>
      <c r="AN16" s="246"/>
      <c r="AO16" s="245"/>
      <c r="AP16" s="245"/>
      <c r="AQ16" s="245"/>
      <c r="AR16" s="245"/>
      <c r="AS16" s="245"/>
      <c r="AT16" s="245"/>
      <c r="BE16" s="372"/>
      <c r="BF16" s="372"/>
      <c r="BG16" s="372"/>
    </row>
    <row r="17" spans="2:58" ht="20.25" customHeight="1">
      <c r="B17" s="855" t="s">
        <v>497</v>
      </c>
      <c r="C17" s="858" t="s">
        <v>646</v>
      </c>
      <c r="D17" s="859"/>
      <c r="E17" s="860"/>
      <c r="F17" s="373"/>
      <c r="G17" s="867" t="s">
        <v>647</v>
      </c>
      <c r="H17" s="870" t="s">
        <v>500</v>
      </c>
      <c r="I17" s="859"/>
      <c r="J17" s="859"/>
      <c r="K17" s="860"/>
      <c r="L17" s="870" t="s">
        <v>648</v>
      </c>
      <c r="M17" s="859"/>
      <c r="N17" s="859"/>
      <c r="O17" s="873"/>
      <c r="P17" s="876"/>
      <c r="Q17" s="877"/>
      <c r="R17" s="878"/>
      <c r="S17" s="674" t="s">
        <v>649</v>
      </c>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6"/>
      <c r="AX17" s="890" t="str">
        <f>IF(BB3="４週","(11) 1～4週目の勤務時間数合計","(11) 1か月の勤務時間数   合計")</f>
        <v>(11) 1～4週目の勤務時間数合計</v>
      </c>
      <c r="AY17" s="891"/>
      <c r="AZ17" s="896" t="s">
        <v>650</v>
      </c>
      <c r="BA17" s="897"/>
      <c r="BB17" s="902" t="s">
        <v>504</v>
      </c>
      <c r="BC17" s="903"/>
      <c r="BD17" s="903"/>
      <c r="BE17" s="903"/>
      <c r="BF17" s="904"/>
    </row>
    <row r="18" spans="2:58" ht="20.25" customHeight="1">
      <c r="B18" s="856"/>
      <c r="C18" s="861"/>
      <c r="D18" s="862"/>
      <c r="E18" s="863"/>
      <c r="F18" s="374"/>
      <c r="G18" s="868"/>
      <c r="H18" s="871"/>
      <c r="I18" s="862"/>
      <c r="J18" s="862"/>
      <c r="K18" s="863"/>
      <c r="L18" s="871"/>
      <c r="M18" s="862"/>
      <c r="N18" s="862"/>
      <c r="O18" s="874"/>
      <c r="P18" s="879"/>
      <c r="Q18" s="880"/>
      <c r="R18" s="881"/>
      <c r="S18" s="911" t="s">
        <v>505</v>
      </c>
      <c r="T18" s="912"/>
      <c r="U18" s="912"/>
      <c r="V18" s="912"/>
      <c r="W18" s="912"/>
      <c r="X18" s="912"/>
      <c r="Y18" s="913"/>
      <c r="Z18" s="911" t="s">
        <v>506</v>
      </c>
      <c r="AA18" s="912"/>
      <c r="AB18" s="912"/>
      <c r="AC18" s="912"/>
      <c r="AD18" s="912"/>
      <c r="AE18" s="912"/>
      <c r="AF18" s="913"/>
      <c r="AG18" s="911" t="s">
        <v>507</v>
      </c>
      <c r="AH18" s="912"/>
      <c r="AI18" s="912"/>
      <c r="AJ18" s="912"/>
      <c r="AK18" s="912"/>
      <c r="AL18" s="912"/>
      <c r="AM18" s="913"/>
      <c r="AN18" s="911" t="s">
        <v>508</v>
      </c>
      <c r="AO18" s="912"/>
      <c r="AP18" s="912"/>
      <c r="AQ18" s="912"/>
      <c r="AR18" s="912"/>
      <c r="AS18" s="912"/>
      <c r="AT18" s="913"/>
      <c r="AU18" s="914" t="s">
        <v>509</v>
      </c>
      <c r="AV18" s="915"/>
      <c r="AW18" s="916"/>
      <c r="AX18" s="892"/>
      <c r="AY18" s="893"/>
      <c r="AZ18" s="898"/>
      <c r="BA18" s="899"/>
      <c r="BB18" s="905"/>
      <c r="BC18" s="906"/>
      <c r="BD18" s="906"/>
      <c r="BE18" s="906"/>
      <c r="BF18" s="907"/>
    </row>
    <row r="19" spans="2:58" ht="20.25" customHeight="1">
      <c r="B19" s="856"/>
      <c r="C19" s="861"/>
      <c r="D19" s="862"/>
      <c r="E19" s="863"/>
      <c r="F19" s="374"/>
      <c r="G19" s="868"/>
      <c r="H19" s="871"/>
      <c r="I19" s="862"/>
      <c r="J19" s="862"/>
      <c r="K19" s="863"/>
      <c r="L19" s="871"/>
      <c r="M19" s="862"/>
      <c r="N19" s="862"/>
      <c r="O19" s="874"/>
      <c r="P19" s="879"/>
      <c r="Q19" s="880"/>
      <c r="R19" s="881"/>
      <c r="S19" s="375">
        <v>1</v>
      </c>
      <c r="T19" s="376">
        <v>2</v>
      </c>
      <c r="U19" s="376">
        <v>3</v>
      </c>
      <c r="V19" s="376">
        <v>4</v>
      </c>
      <c r="W19" s="376">
        <v>5</v>
      </c>
      <c r="X19" s="376">
        <v>6</v>
      </c>
      <c r="Y19" s="377">
        <v>7</v>
      </c>
      <c r="Z19" s="375">
        <v>8</v>
      </c>
      <c r="AA19" s="376">
        <v>9</v>
      </c>
      <c r="AB19" s="376">
        <v>10</v>
      </c>
      <c r="AC19" s="376">
        <v>11</v>
      </c>
      <c r="AD19" s="376">
        <v>12</v>
      </c>
      <c r="AE19" s="376">
        <v>13</v>
      </c>
      <c r="AF19" s="377">
        <v>14</v>
      </c>
      <c r="AG19" s="378">
        <v>15</v>
      </c>
      <c r="AH19" s="376">
        <v>16</v>
      </c>
      <c r="AI19" s="376">
        <v>17</v>
      </c>
      <c r="AJ19" s="376">
        <v>18</v>
      </c>
      <c r="AK19" s="376">
        <v>19</v>
      </c>
      <c r="AL19" s="376">
        <v>20</v>
      </c>
      <c r="AM19" s="377">
        <v>21</v>
      </c>
      <c r="AN19" s="375">
        <v>22</v>
      </c>
      <c r="AO19" s="376">
        <v>23</v>
      </c>
      <c r="AP19" s="376">
        <v>24</v>
      </c>
      <c r="AQ19" s="376">
        <v>25</v>
      </c>
      <c r="AR19" s="376">
        <v>26</v>
      </c>
      <c r="AS19" s="376">
        <v>27</v>
      </c>
      <c r="AT19" s="377">
        <v>28</v>
      </c>
      <c r="AU19" s="379" t="str">
        <f>IF($BB$3="暦月",IF(DAY(DATE($AC$2,$AG$2,29))=29,29,""),"")</f>
        <v/>
      </c>
      <c r="AV19" s="380" t="str">
        <f>IF($BB$3="暦月",IF(DAY(DATE($AC$2,$AG$2,30))=30,30,""),"")</f>
        <v/>
      </c>
      <c r="AW19" s="381" t="str">
        <f>IF($BB$3="暦月",IF(DAY(DATE($AC$2,$AG$2,31))=31,31,""),"")</f>
        <v/>
      </c>
      <c r="AX19" s="892"/>
      <c r="AY19" s="893"/>
      <c r="AZ19" s="898"/>
      <c r="BA19" s="899"/>
      <c r="BB19" s="905"/>
      <c r="BC19" s="906"/>
      <c r="BD19" s="906"/>
      <c r="BE19" s="906"/>
      <c r="BF19" s="907"/>
    </row>
    <row r="20" spans="2:58" ht="20.25" hidden="1" customHeight="1">
      <c r="B20" s="856"/>
      <c r="C20" s="861"/>
      <c r="D20" s="862"/>
      <c r="E20" s="863"/>
      <c r="F20" s="374"/>
      <c r="G20" s="868"/>
      <c r="H20" s="871"/>
      <c r="I20" s="862"/>
      <c r="J20" s="862"/>
      <c r="K20" s="863"/>
      <c r="L20" s="871"/>
      <c r="M20" s="862"/>
      <c r="N20" s="862"/>
      <c r="O20" s="874"/>
      <c r="P20" s="879"/>
      <c r="Q20" s="880"/>
      <c r="R20" s="881"/>
      <c r="S20" s="375">
        <f>WEEKDAY(DATE($AC$2,$AG$2,1))</f>
        <v>2</v>
      </c>
      <c r="T20" s="376">
        <f>WEEKDAY(DATE($AC$2,$AG$2,2))</f>
        <v>3</v>
      </c>
      <c r="U20" s="376">
        <f>WEEKDAY(DATE($AC$2,$AG$2,3))</f>
        <v>4</v>
      </c>
      <c r="V20" s="376">
        <f>WEEKDAY(DATE($AC$2,$AG$2,4))</f>
        <v>5</v>
      </c>
      <c r="W20" s="376">
        <f>WEEKDAY(DATE($AC$2,$AG$2,5))</f>
        <v>6</v>
      </c>
      <c r="X20" s="376">
        <f>WEEKDAY(DATE($AC$2,$AG$2,6))</f>
        <v>7</v>
      </c>
      <c r="Y20" s="377">
        <f>WEEKDAY(DATE($AC$2,$AG$2,7))</f>
        <v>1</v>
      </c>
      <c r="Z20" s="375">
        <f>WEEKDAY(DATE($AC$2,$AG$2,8))</f>
        <v>2</v>
      </c>
      <c r="AA20" s="376">
        <f>WEEKDAY(DATE($AC$2,$AG$2,9))</f>
        <v>3</v>
      </c>
      <c r="AB20" s="376">
        <f>WEEKDAY(DATE($AC$2,$AG$2,10))</f>
        <v>4</v>
      </c>
      <c r="AC20" s="376">
        <f>WEEKDAY(DATE($AC$2,$AG$2,11))</f>
        <v>5</v>
      </c>
      <c r="AD20" s="376">
        <f>WEEKDAY(DATE($AC$2,$AG$2,12))</f>
        <v>6</v>
      </c>
      <c r="AE20" s="376">
        <f>WEEKDAY(DATE($AC$2,$AG$2,13))</f>
        <v>7</v>
      </c>
      <c r="AF20" s="377">
        <f>WEEKDAY(DATE($AC$2,$AG$2,14))</f>
        <v>1</v>
      </c>
      <c r="AG20" s="375">
        <f>WEEKDAY(DATE($AC$2,$AG$2,15))</f>
        <v>2</v>
      </c>
      <c r="AH20" s="376">
        <f>WEEKDAY(DATE($AC$2,$AG$2,16))</f>
        <v>3</v>
      </c>
      <c r="AI20" s="376">
        <f>WEEKDAY(DATE($AC$2,$AG$2,17))</f>
        <v>4</v>
      </c>
      <c r="AJ20" s="376">
        <f>WEEKDAY(DATE($AC$2,$AG$2,18))</f>
        <v>5</v>
      </c>
      <c r="AK20" s="376">
        <f>WEEKDAY(DATE($AC$2,$AG$2,19))</f>
        <v>6</v>
      </c>
      <c r="AL20" s="376">
        <f>WEEKDAY(DATE($AC$2,$AG$2,20))</f>
        <v>7</v>
      </c>
      <c r="AM20" s="377">
        <f>WEEKDAY(DATE($AC$2,$AG$2,21))</f>
        <v>1</v>
      </c>
      <c r="AN20" s="375">
        <f>WEEKDAY(DATE($AC$2,$AG$2,22))</f>
        <v>2</v>
      </c>
      <c r="AO20" s="376">
        <f>WEEKDAY(DATE($AC$2,$AG$2,23))</f>
        <v>3</v>
      </c>
      <c r="AP20" s="376">
        <f>WEEKDAY(DATE($AC$2,$AG$2,24))</f>
        <v>4</v>
      </c>
      <c r="AQ20" s="376">
        <f>WEEKDAY(DATE($AC$2,$AG$2,25))</f>
        <v>5</v>
      </c>
      <c r="AR20" s="376">
        <f>WEEKDAY(DATE($AC$2,$AG$2,26))</f>
        <v>6</v>
      </c>
      <c r="AS20" s="376">
        <f>WEEKDAY(DATE($AC$2,$AG$2,27))</f>
        <v>7</v>
      </c>
      <c r="AT20" s="377">
        <f>WEEKDAY(DATE($AC$2,$AG$2,28))</f>
        <v>1</v>
      </c>
      <c r="AU20" s="375">
        <f>IF(AU19=29,WEEKDAY(DATE($AC$2,$AG$2,29)),0)</f>
        <v>0</v>
      </c>
      <c r="AV20" s="376">
        <f>IF(AV19=30,WEEKDAY(DATE($AC$2,$AG$2,30)),0)</f>
        <v>0</v>
      </c>
      <c r="AW20" s="377">
        <f>IF(AW19=31,WEEKDAY(DATE($AC$2,$AG$2,31)),0)</f>
        <v>0</v>
      </c>
      <c r="AX20" s="892"/>
      <c r="AY20" s="893"/>
      <c r="AZ20" s="898"/>
      <c r="BA20" s="899"/>
      <c r="BB20" s="905"/>
      <c r="BC20" s="906"/>
      <c r="BD20" s="906"/>
      <c r="BE20" s="906"/>
      <c r="BF20" s="907"/>
    </row>
    <row r="21" spans="2:58" ht="22.5" customHeight="1" thickBot="1">
      <c r="B21" s="857"/>
      <c r="C21" s="864"/>
      <c r="D21" s="865"/>
      <c r="E21" s="866"/>
      <c r="F21" s="382"/>
      <c r="G21" s="869"/>
      <c r="H21" s="872"/>
      <c r="I21" s="865"/>
      <c r="J21" s="865"/>
      <c r="K21" s="866"/>
      <c r="L21" s="872"/>
      <c r="M21" s="865"/>
      <c r="N21" s="865"/>
      <c r="O21" s="875"/>
      <c r="P21" s="882"/>
      <c r="Q21" s="883"/>
      <c r="R21" s="884"/>
      <c r="S21" s="383" t="str">
        <f>IF(S20=1,"日",IF(S20=2,"月",IF(S20=3,"火",IF(S20=4,"水",IF(S20=5,"木",IF(S20=6,"金","土"))))))</f>
        <v>月</v>
      </c>
      <c r="T21" s="384" t="str">
        <f t="shared" ref="T21:AT21" si="0">IF(T20=1,"日",IF(T20=2,"月",IF(T20=3,"火",IF(T20=4,"水",IF(T20=5,"木",IF(T20=6,"金","土"))))))</f>
        <v>火</v>
      </c>
      <c r="U21" s="384" t="str">
        <f t="shared" si="0"/>
        <v>水</v>
      </c>
      <c r="V21" s="384" t="str">
        <f t="shared" si="0"/>
        <v>木</v>
      </c>
      <c r="W21" s="384" t="str">
        <f t="shared" si="0"/>
        <v>金</v>
      </c>
      <c r="X21" s="384" t="str">
        <f t="shared" si="0"/>
        <v>土</v>
      </c>
      <c r="Y21" s="385" t="str">
        <f t="shared" si="0"/>
        <v>日</v>
      </c>
      <c r="Z21" s="383" t="str">
        <f>IF(Z20=1,"日",IF(Z20=2,"月",IF(Z20=3,"火",IF(Z20=4,"水",IF(Z20=5,"木",IF(Z20=6,"金","土"))))))</f>
        <v>月</v>
      </c>
      <c r="AA21" s="384" t="str">
        <f t="shared" si="0"/>
        <v>火</v>
      </c>
      <c r="AB21" s="384" t="str">
        <f t="shared" si="0"/>
        <v>水</v>
      </c>
      <c r="AC21" s="384" t="str">
        <f t="shared" si="0"/>
        <v>木</v>
      </c>
      <c r="AD21" s="384" t="str">
        <f t="shared" si="0"/>
        <v>金</v>
      </c>
      <c r="AE21" s="384" t="str">
        <f t="shared" si="0"/>
        <v>土</v>
      </c>
      <c r="AF21" s="385" t="str">
        <f t="shared" si="0"/>
        <v>日</v>
      </c>
      <c r="AG21" s="383" t="str">
        <f>IF(AG20=1,"日",IF(AG20=2,"月",IF(AG20=3,"火",IF(AG20=4,"水",IF(AG20=5,"木",IF(AG20=6,"金","土"))))))</f>
        <v>月</v>
      </c>
      <c r="AH21" s="384" t="str">
        <f t="shared" si="0"/>
        <v>火</v>
      </c>
      <c r="AI21" s="384" t="str">
        <f t="shared" si="0"/>
        <v>水</v>
      </c>
      <c r="AJ21" s="384" t="str">
        <f t="shared" si="0"/>
        <v>木</v>
      </c>
      <c r="AK21" s="384" t="str">
        <f t="shared" si="0"/>
        <v>金</v>
      </c>
      <c r="AL21" s="384" t="str">
        <f t="shared" si="0"/>
        <v>土</v>
      </c>
      <c r="AM21" s="385" t="str">
        <f t="shared" si="0"/>
        <v>日</v>
      </c>
      <c r="AN21" s="383" t="str">
        <f>IF(AN20=1,"日",IF(AN20=2,"月",IF(AN20=3,"火",IF(AN20=4,"水",IF(AN20=5,"木",IF(AN20=6,"金","土"))))))</f>
        <v>月</v>
      </c>
      <c r="AO21" s="384" t="str">
        <f t="shared" si="0"/>
        <v>火</v>
      </c>
      <c r="AP21" s="384" t="str">
        <f t="shared" si="0"/>
        <v>水</v>
      </c>
      <c r="AQ21" s="384" t="str">
        <f t="shared" si="0"/>
        <v>木</v>
      </c>
      <c r="AR21" s="384" t="str">
        <f t="shared" si="0"/>
        <v>金</v>
      </c>
      <c r="AS21" s="384" t="str">
        <f t="shared" si="0"/>
        <v>土</v>
      </c>
      <c r="AT21" s="385" t="str">
        <f t="shared" si="0"/>
        <v>日</v>
      </c>
      <c r="AU21" s="384" t="str">
        <f>IF(AU20=1,"日",IF(AU20=2,"月",IF(AU20=3,"火",IF(AU20=4,"水",IF(AU20=5,"木",IF(AU20=6,"金",IF(AU20=0,"","土")))))))</f>
        <v/>
      </c>
      <c r="AV21" s="384" t="str">
        <f>IF(AV20=1,"日",IF(AV20=2,"月",IF(AV20=3,"火",IF(AV20=4,"水",IF(AV20=5,"木",IF(AV20=6,"金",IF(AV20=0,"","土")))))))</f>
        <v/>
      </c>
      <c r="AW21" s="384" t="str">
        <f>IF(AW20=1,"日",IF(AW20=2,"月",IF(AW20=3,"火",IF(AW20=4,"水",IF(AW20=5,"木",IF(AW20=6,"金",IF(AW20=0,"","土")))))))</f>
        <v/>
      </c>
      <c r="AX21" s="894"/>
      <c r="AY21" s="895"/>
      <c r="AZ21" s="900"/>
      <c r="BA21" s="901"/>
      <c r="BB21" s="908"/>
      <c r="BC21" s="909"/>
      <c r="BD21" s="909"/>
      <c r="BE21" s="909"/>
      <c r="BF21" s="910"/>
    </row>
    <row r="22" spans="2:58" ht="20.25" customHeight="1">
      <c r="B22" s="885">
        <v>1</v>
      </c>
      <c r="C22" s="679"/>
      <c r="D22" s="680"/>
      <c r="E22" s="681"/>
      <c r="F22" s="261"/>
      <c r="G22" s="688"/>
      <c r="H22" s="690"/>
      <c r="I22" s="691"/>
      <c r="J22" s="691"/>
      <c r="K22" s="692"/>
      <c r="L22" s="696"/>
      <c r="M22" s="697"/>
      <c r="N22" s="697"/>
      <c r="O22" s="698"/>
      <c r="P22" s="887" t="s">
        <v>514</v>
      </c>
      <c r="Q22" s="888"/>
      <c r="R22" s="889"/>
      <c r="S22" s="262"/>
      <c r="T22" s="263"/>
      <c r="U22" s="263"/>
      <c r="V22" s="263"/>
      <c r="W22" s="263"/>
      <c r="X22" s="263"/>
      <c r="Y22" s="264"/>
      <c r="Z22" s="262"/>
      <c r="AA22" s="263"/>
      <c r="AB22" s="263"/>
      <c r="AC22" s="263"/>
      <c r="AD22" s="263"/>
      <c r="AE22" s="263"/>
      <c r="AF22" s="264"/>
      <c r="AG22" s="262"/>
      <c r="AH22" s="263"/>
      <c r="AI22" s="263"/>
      <c r="AJ22" s="263"/>
      <c r="AK22" s="263"/>
      <c r="AL22" s="263"/>
      <c r="AM22" s="264"/>
      <c r="AN22" s="262"/>
      <c r="AO22" s="263"/>
      <c r="AP22" s="263"/>
      <c r="AQ22" s="263"/>
      <c r="AR22" s="263"/>
      <c r="AS22" s="263"/>
      <c r="AT22" s="264"/>
      <c r="AU22" s="262"/>
      <c r="AV22" s="263"/>
      <c r="AW22" s="263"/>
      <c r="AX22" s="917"/>
      <c r="AY22" s="918"/>
      <c r="AZ22" s="919"/>
      <c r="BA22" s="920"/>
      <c r="BB22" s="736"/>
      <c r="BC22" s="737"/>
      <c r="BD22" s="737"/>
      <c r="BE22" s="737"/>
      <c r="BF22" s="738"/>
    </row>
    <row r="23" spans="2:58" ht="20.25" customHeight="1">
      <c r="B23" s="886"/>
      <c r="C23" s="682"/>
      <c r="D23" s="683"/>
      <c r="E23" s="684"/>
      <c r="F23" s="265"/>
      <c r="G23" s="689"/>
      <c r="H23" s="693"/>
      <c r="I23" s="694"/>
      <c r="J23" s="694"/>
      <c r="K23" s="695"/>
      <c r="L23" s="699"/>
      <c r="M23" s="700"/>
      <c r="N23" s="700"/>
      <c r="O23" s="701"/>
      <c r="P23" s="921" t="s">
        <v>526</v>
      </c>
      <c r="Q23" s="922"/>
      <c r="R23" s="923"/>
      <c r="S23" s="386" t="str">
        <f>IF(S22="","",VLOOKUP(S22,'シフト記号表（勤務時間帯）'!$C$6:$K$35,9,FALSE))</f>
        <v/>
      </c>
      <c r="T23" s="387" t="str">
        <f>IF(T22="","",VLOOKUP(T22,'シフト記号表（勤務時間帯）'!$C$6:$K$35,9,FALSE))</f>
        <v/>
      </c>
      <c r="U23" s="387" t="str">
        <f>IF(U22="","",VLOOKUP(U22,'シフト記号表（勤務時間帯）'!$C$6:$K$35,9,FALSE))</f>
        <v/>
      </c>
      <c r="V23" s="387" t="str">
        <f>IF(V22="","",VLOOKUP(V22,'シフト記号表（勤務時間帯）'!$C$6:$K$35,9,FALSE))</f>
        <v/>
      </c>
      <c r="W23" s="387" t="str">
        <f>IF(W22="","",VLOOKUP(W22,'シフト記号表（勤務時間帯）'!$C$6:$K$35,9,FALSE))</f>
        <v/>
      </c>
      <c r="X23" s="387" t="str">
        <f>IF(X22="","",VLOOKUP(X22,'シフト記号表（勤務時間帯）'!$C$6:$K$35,9,FALSE))</f>
        <v/>
      </c>
      <c r="Y23" s="388" t="str">
        <f>IF(Y22="","",VLOOKUP(Y22,'シフト記号表（勤務時間帯）'!$C$6:$K$35,9,FALSE))</f>
        <v/>
      </c>
      <c r="Z23" s="386" t="str">
        <f>IF(Z22="","",VLOOKUP(Z22,'シフト記号表（勤務時間帯）'!$C$6:$K$35,9,FALSE))</f>
        <v/>
      </c>
      <c r="AA23" s="387" t="str">
        <f>IF(AA22="","",VLOOKUP(AA22,'シフト記号表（勤務時間帯）'!$C$6:$K$35,9,FALSE))</f>
        <v/>
      </c>
      <c r="AB23" s="387" t="str">
        <f>IF(AB22="","",VLOOKUP(AB22,'シフト記号表（勤務時間帯）'!$C$6:$K$35,9,FALSE))</f>
        <v/>
      </c>
      <c r="AC23" s="387" t="str">
        <f>IF(AC22="","",VLOOKUP(AC22,'シフト記号表（勤務時間帯）'!$C$6:$K$35,9,FALSE))</f>
        <v/>
      </c>
      <c r="AD23" s="387" t="str">
        <f>IF(AD22="","",VLOOKUP(AD22,'シフト記号表（勤務時間帯）'!$C$6:$K$35,9,FALSE))</f>
        <v/>
      </c>
      <c r="AE23" s="387" t="str">
        <f>IF(AE22="","",VLOOKUP(AE22,'シフト記号表（勤務時間帯）'!$C$6:$K$35,9,FALSE))</f>
        <v/>
      </c>
      <c r="AF23" s="388" t="str">
        <f>IF(AF22="","",VLOOKUP(AF22,'シフト記号表（勤務時間帯）'!$C$6:$K$35,9,FALSE))</f>
        <v/>
      </c>
      <c r="AG23" s="386" t="str">
        <f>IF(AG22="","",VLOOKUP(AG22,'シフト記号表（勤務時間帯）'!$C$6:$K$35,9,FALSE))</f>
        <v/>
      </c>
      <c r="AH23" s="387" t="str">
        <f>IF(AH22="","",VLOOKUP(AH22,'シフト記号表（勤務時間帯）'!$C$6:$K$35,9,FALSE))</f>
        <v/>
      </c>
      <c r="AI23" s="387" t="str">
        <f>IF(AI22="","",VLOOKUP(AI22,'シフト記号表（勤務時間帯）'!$C$6:$K$35,9,FALSE))</f>
        <v/>
      </c>
      <c r="AJ23" s="387" t="str">
        <f>IF(AJ22="","",VLOOKUP(AJ22,'シフト記号表（勤務時間帯）'!$C$6:$K$35,9,FALSE))</f>
        <v/>
      </c>
      <c r="AK23" s="387" t="str">
        <f>IF(AK22="","",VLOOKUP(AK22,'シフト記号表（勤務時間帯）'!$C$6:$K$35,9,FALSE))</f>
        <v/>
      </c>
      <c r="AL23" s="387" t="str">
        <f>IF(AL22="","",VLOOKUP(AL22,'シフト記号表（勤務時間帯）'!$C$6:$K$35,9,FALSE))</f>
        <v/>
      </c>
      <c r="AM23" s="388" t="str">
        <f>IF(AM22="","",VLOOKUP(AM22,'シフト記号表（勤務時間帯）'!$C$6:$K$35,9,FALSE))</f>
        <v/>
      </c>
      <c r="AN23" s="386" t="str">
        <f>IF(AN22="","",VLOOKUP(AN22,'シフト記号表（勤務時間帯）'!$C$6:$K$35,9,FALSE))</f>
        <v/>
      </c>
      <c r="AO23" s="387" t="str">
        <f>IF(AO22="","",VLOOKUP(AO22,'シフト記号表（勤務時間帯）'!$C$6:$K$35,9,FALSE))</f>
        <v/>
      </c>
      <c r="AP23" s="387" t="str">
        <f>IF(AP22="","",VLOOKUP(AP22,'シフト記号表（勤務時間帯）'!$C$6:$K$35,9,FALSE))</f>
        <v/>
      </c>
      <c r="AQ23" s="387" t="str">
        <f>IF(AQ22="","",VLOOKUP(AQ22,'シフト記号表（勤務時間帯）'!$C$6:$K$35,9,FALSE))</f>
        <v/>
      </c>
      <c r="AR23" s="387" t="str">
        <f>IF(AR22="","",VLOOKUP(AR22,'シフト記号表（勤務時間帯）'!$C$6:$K$35,9,FALSE))</f>
        <v/>
      </c>
      <c r="AS23" s="387" t="str">
        <f>IF(AS22="","",VLOOKUP(AS22,'シフト記号表（勤務時間帯）'!$C$6:$K$35,9,FALSE))</f>
        <v/>
      </c>
      <c r="AT23" s="388" t="str">
        <f>IF(AT22="","",VLOOKUP(AT22,'シフト記号表（勤務時間帯）'!$C$6:$K$35,9,FALSE))</f>
        <v/>
      </c>
      <c r="AU23" s="386" t="str">
        <f>IF(AU22="","",VLOOKUP(AU22,'シフト記号表（勤務時間帯）'!$C$6:$K$35,9,FALSE))</f>
        <v/>
      </c>
      <c r="AV23" s="387" t="str">
        <f>IF(AV22="","",VLOOKUP(AV22,'シフト記号表（勤務時間帯）'!$C$6:$K$35,9,FALSE))</f>
        <v/>
      </c>
      <c r="AW23" s="387" t="str">
        <f>IF(AW22="","",VLOOKUP(AW22,'シフト記号表（勤務時間帯）'!$C$6:$K$35,9,FALSE))</f>
        <v/>
      </c>
      <c r="AX23" s="924">
        <f>IF($BB$3="４週",SUM(S23:AT23),IF($BB$3="暦月",SUM(S23:AW23),""))</f>
        <v>0</v>
      </c>
      <c r="AY23" s="925"/>
      <c r="AZ23" s="926">
        <f>IF($BB$3="４週",AX23/4,IF($BB$3="暦月",'地密通所（1枚版）'!AX23/('地密通所（1枚版）'!$BB$8/7),""))</f>
        <v>0</v>
      </c>
      <c r="BA23" s="927"/>
      <c r="BB23" s="739"/>
      <c r="BC23" s="740"/>
      <c r="BD23" s="740"/>
      <c r="BE23" s="740"/>
      <c r="BF23" s="741"/>
    </row>
    <row r="24" spans="2:58" ht="20.25" customHeight="1">
      <c r="B24" s="886"/>
      <c r="C24" s="685"/>
      <c r="D24" s="686"/>
      <c r="E24" s="687"/>
      <c r="F24" s="269">
        <f>C22</f>
        <v>0</v>
      </c>
      <c r="G24" s="689"/>
      <c r="H24" s="693"/>
      <c r="I24" s="694"/>
      <c r="J24" s="694"/>
      <c r="K24" s="695"/>
      <c r="L24" s="699"/>
      <c r="M24" s="700"/>
      <c r="N24" s="700"/>
      <c r="O24" s="701"/>
      <c r="P24" s="928" t="s">
        <v>527</v>
      </c>
      <c r="Q24" s="929"/>
      <c r="R24" s="930"/>
      <c r="S24" s="389" t="str">
        <f>IF(S22="","",VLOOKUP(S22,'シフト記号表（勤務時間帯）'!$C$6:$U$35,19,FALSE))</f>
        <v/>
      </c>
      <c r="T24" s="390" t="str">
        <f>IF(T22="","",VLOOKUP(T22,'シフト記号表（勤務時間帯）'!$C$6:$U$35,19,FALSE))</f>
        <v/>
      </c>
      <c r="U24" s="390" t="str">
        <f>IF(U22="","",VLOOKUP(U22,'シフト記号表（勤務時間帯）'!$C$6:$U$35,19,FALSE))</f>
        <v/>
      </c>
      <c r="V24" s="390" t="str">
        <f>IF(V22="","",VLOOKUP(V22,'シフト記号表（勤務時間帯）'!$C$6:$U$35,19,FALSE))</f>
        <v/>
      </c>
      <c r="W24" s="390" t="str">
        <f>IF(W22="","",VLOOKUP(W22,'シフト記号表（勤務時間帯）'!$C$6:$U$35,19,FALSE))</f>
        <v/>
      </c>
      <c r="X24" s="390" t="str">
        <f>IF(X22="","",VLOOKUP(X22,'シフト記号表（勤務時間帯）'!$C$6:$U$35,19,FALSE))</f>
        <v/>
      </c>
      <c r="Y24" s="391" t="str">
        <f>IF(Y22="","",VLOOKUP(Y22,'シフト記号表（勤務時間帯）'!$C$6:$U$35,19,FALSE))</f>
        <v/>
      </c>
      <c r="Z24" s="389" t="str">
        <f>IF(Z22="","",VLOOKUP(Z22,'シフト記号表（勤務時間帯）'!$C$6:$U$35,19,FALSE))</f>
        <v/>
      </c>
      <c r="AA24" s="390" t="str">
        <f>IF(AA22="","",VLOOKUP(AA22,'シフト記号表（勤務時間帯）'!$C$6:$U$35,19,FALSE))</f>
        <v/>
      </c>
      <c r="AB24" s="390" t="str">
        <f>IF(AB22="","",VLOOKUP(AB22,'シフト記号表（勤務時間帯）'!$C$6:$U$35,19,FALSE))</f>
        <v/>
      </c>
      <c r="AC24" s="390" t="str">
        <f>IF(AC22="","",VLOOKUP(AC22,'シフト記号表（勤務時間帯）'!$C$6:$U$35,19,FALSE))</f>
        <v/>
      </c>
      <c r="AD24" s="390" t="str">
        <f>IF(AD22="","",VLOOKUP(AD22,'シフト記号表（勤務時間帯）'!$C$6:$U$35,19,FALSE))</f>
        <v/>
      </c>
      <c r="AE24" s="390" t="str">
        <f>IF(AE22="","",VLOOKUP(AE22,'シフト記号表（勤務時間帯）'!$C$6:$U$35,19,FALSE))</f>
        <v/>
      </c>
      <c r="AF24" s="391" t="str">
        <f>IF(AF22="","",VLOOKUP(AF22,'シフト記号表（勤務時間帯）'!$C$6:$U$35,19,FALSE))</f>
        <v/>
      </c>
      <c r="AG24" s="389" t="str">
        <f>IF(AG22="","",VLOOKUP(AG22,'シフト記号表（勤務時間帯）'!$C$6:$U$35,19,FALSE))</f>
        <v/>
      </c>
      <c r="AH24" s="390" t="str">
        <f>IF(AH22="","",VLOOKUP(AH22,'シフト記号表（勤務時間帯）'!$C$6:$U$35,19,FALSE))</f>
        <v/>
      </c>
      <c r="AI24" s="390" t="str">
        <f>IF(AI22="","",VLOOKUP(AI22,'シフト記号表（勤務時間帯）'!$C$6:$U$35,19,FALSE))</f>
        <v/>
      </c>
      <c r="AJ24" s="390" t="str">
        <f>IF(AJ22="","",VLOOKUP(AJ22,'シフト記号表（勤務時間帯）'!$C$6:$U$35,19,FALSE))</f>
        <v/>
      </c>
      <c r="AK24" s="390" t="str">
        <f>IF(AK22="","",VLOOKUP(AK22,'シフト記号表（勤務時間帯）'!$C$6:$U$35,19,FALSE))</f>
        <v/>
      </c>
      <c r="AL24" s="390" t="str">
        <f>IF(AL22="","",VLOOKUP(AL22,'シフト記号表（勤務時間帯）'!$C$6:$U$35,19,FALSE))</f>
        <v/>
      </c>
      <c r="AM24" s="391" t="str">
        <f>IF(AM22="","",VLOOKUP(AM22,'シフト記号表（勤務時間帯）'!$C$6:$U$35,19,FALSE))</f>
        <v/>
      </c>
      <c r="AN24" s="389" t="str">
        <f>IF(AN22="","",VLOOKUP(AN22,'シフト記号表（勤務時間帯）'!$C$6:$U$35,19,FALSE))</f>
        <v/>
      </c>
      <c r="AO24" s="390" t="str">
        <f>IF(AO22="","",VLOOKUP(AO22,'シフト記号表（勤務時間帯）'!$C$6:$U$35,19,FALSE))</f>
        <v/>
      </c>
      <c r="AP24" s="390" t="str">
        <f>IF(AP22="","",VLOOKUP(AP22,'シフト記号表（勤務時間帯）'!$C$6:$U$35,19,FALSE))</f>
        <v/>
      </c>
      <c r="AQ24" s="390" t="str">
        <f>IF(AQ22="","",VLOOKUP(AQ22,'シフト記号表（勤務時間帯）'!$C$6:$U$35,19,FALSE))</f>
        <v/>
      </c>
      <c r="AR24" s="390" t="str">
        <f>IF(AR22="","",VLOOKUP(AR22,'シフト記号表（勤務時間帯）'!$C$6:$U$35,19,FALSE))</f>
        <v/>
      </c>
      <c r="AS24" s="390" t="str">
        <f>IF(AS22="","",VLOOKUP(AS22,'シフト記号表（勤務時間帯）'!$C$6:$U$35,19,FALSE))</f>
        <v/>
      </c>
      <c r="AT24" s="391" t="str">
        <f>IF(AT22="","",VLOOKUP(AT22,'シフト記号表（勤務時間帯）'!$C$6:$U$35,19,FALSE))</f>
        <v/>
      </c>
      <c r="AU24" s="389" t="str">
        <f>IF(AU22="","",VLOOKUP(AU22,'シフト記号表（勤務時間帯）'!$C$6:$U$35,19,FALSE))</f>
        <v/>
      </c>
      <c r="AV24" s="390" t="str">
        <f>IF(AV22="","",VLOOKUP(AV22,'シフト記号表（勤務時間帯）'!$C$6:$U$35,19,FALSE))</f>
        <v/>
      </c>
      <c r="AW24" s="390" t="str">
        <f>IF(AW22="","",VLOOKUP(AW22,'シフト記号表（勤務時間帯）'!$C$6:$U$35,19,FALSE))</f>
        <v/>
      </c>
      <c r="AX24" s="931">
        <f>IF($BB$3="４週",SUM(S24:AT24),IF($BB$3="暦月",SUM(S24:AW24),""))</f>
        <v>0</v>
      </c>
      <c r="AY24" s="932"/>
      <c r="AZ24" s="933">
        <f>IF($BB$3="４週",AX24/4,IF($BB$3="暦月",'地密通所（1枚版）'!AX24/('地密通所（1枚版）'!$BB$8/7),""))</f>
        <v>0</v>
      </c>
      <c r="BA24" s="934"/>
      <c r="BB24" s="742"/>
      <c r="BC24" s="743"/>
      <c r="BD24" s="743"/>
      <c r="BE24" s="743"/>
      <c r="BF24" s="744"/>
    </row>
    <row r="25" spans="2:58" ht="20.25" customHeight="1">
      <c r="B25" s="886">
        <f>B22+1</f>
        <v>2</v>
      </c>
      <c r="C25" s="759"/>
      <c r="D25" s="760"/>
      <c r="E25" s="761"/>
      <c r="F25" s="273"/>
      <c r="G25" s="762"/>
      <c r="H25" s="764"/>
      <c r="I25" s="694"/>
      <c r="J25" s="694"/>
      <c r="K25" s="695"/>
      <c r="L25" s="765"/>
      <c r="M25" s="766"/>
      <c r="N25" s="766"/>
      <c r="O25" s="767"/>
      <c r="P25" s="935" t="s">
        <v>651</v>
      </c>
      <c r="Q25" s="936"/>
      <c r="R25" s="937"/>
      <c r="S25" s="262"/>
      <c r="T25" s="263"/>
      <c r="U25" s="263"/>
      <c r="V25" s="263"/>
      <c r="W25" s="263"/>
      <c r="X25" s="263"/>
      <c r="Y25" s="264"/>
      <c r="Z25" s="262"/>
      <c r="AA25" s="263"/>
      <c r="AB25" s="263"/>
      <c r="AC25" s="263"/>
      <c r="AD25" s="263"/>
      <c r="AE25" s="263"/>
      <c r="AF25" s="264"/>
      <c r="AG25" s="262"/>
      <c r="AH25" s="263"/>
      <c r="AI25" s="263"/>
      <c r="AJ25" s="263"/>
      <c r="AK25" s="263"/>
      <c r="AL25" s="263"/>
      <c r="AM25" s="264"/>
      <c r="AN25" s="262"/>
      <c r="AO25" s="263"/>
      <c r="AP25" s="263"/>
      <c r="AQ25" s="263"/>
      <c r="AR25" s="263"/>
      <c r="AS25" s="263"/>
      <c r="AT25" s="264"/>
      <c r="AU25" s="262"/>
      <c r="AV25" s="263"/>
      <c r="AW25" s="263"/>
      <c r="AX25" s="938"/>
      <c r="AY25" s="939"/>
      <c r="AZ25" s="940"/>
      <c r="BA25" s="941"/>
      <c r="BB25" s="778"/>
      <c r="BC25" s="779"/>
      <c r="BD25" s="779"/>
      <c r="BE25" s="779"/>
      <c r="BF25" s="780"/>
    </row>
    <row r="26" spans="2:58" ht="20.25" customHeight="1">
      <c r="B26" s="886"/>
      <c r="C26" s="682"/>
      <c r="D26" s="683"/>
      <c r="E26" s="684"/>
      <c r="F26" s="265"/>
      <c r="G26" s="689"/>
      <c r="H26" s="693"/>
      <c r="I26" s="694"/>
      <c r="J26" s="694"/>
      <c r="K26" s="695"/>
      <c r="L26" s="699"/>
      <c r="M26" s="700"/>
      <c r="N26" s="700"/>
      <c r="O26" s="701"/>
      <c r="P26" s="921" t="s">
        <v>526</v>
      </c>
      <c r="Q26" s="922"/>
      <c r="R26" s="923"/>
      <c r="S26" s="386" t="str">
        <f>IF(S25="","",VLOOKUP(S25,'シフト記号表（勤務時間帯）'!$C$6:$K$35,9,FALSE))</f>
        <v/>
      </c>
      <c r="T26" s="387" t="str">
        <f>IF(T25="","",VLOOKUP(T25,'シフト記号表（勤務時間帯）'!$C$6:$K$35,9,FALSE))</f>
        <v/>
      </c>
      <c r="U26" s="387" t="str">
        <f>IF(U25="","",VLOOKUP(U25,'シフト記号表（勤務時間帯）'!$C$6:$K$35,9,FALSE))</f>
        <v/>
      </c>
      <c r="V26" s="387" t="str">
        <f>IF(V25="","",VLOOKUP(V25,'シフト記号表（勤務時間帯）'!$C$6:$K$35,9,FALSE))</f>
        <v/>
      </c>
      <c r="W26" s="387" t="str">
        <f>IF(W25="","",VLOOKUP(W25,'シフト記号表（勤務時間帯）'!$C$6:$K$35,9,FALSE))</f>
        <v/>
      </c>
      <c r="X26" s="387" t="str">
        <f>IF(X25="","",VLOOKUP(X25,'シフト記号表（勤務時間帯）'!$C$6:$K$35,9,FALSE))</f>
        <v/>
      </c>
      <c r="Y26" s="388" t="str">
        <f>IF(Y25="","",VLOOKUP(Y25,'シフト記号表（勤務時間帯）'!$C$6:$K$35,9,FALSE))</f>
        <v/>
      </c>
      <c r="Z26" s="386" t="str">
        <f>IF(Z25="","",VLOOKUP(Z25,'シフト記号表（勤務時間帯）'!$C$6:$K$35,9,FALSE))</f>
        <v/>
      </c>
      <c r="AA26" s="387" t="str">
        <f>IF(AA25="","",VLOOKUP(AA25,'シフト記号表（勤務時間帯）'!$C$6:$K$35,9,FALSE))</f>
        <v/>
      </c>
      <c r="AB26" s="387" t="str">
        <f>IF(AB25="","",VLOOKUP(AB25,'シフト記号表（勤務時間帯）'!$C$6:$K$35,9,FALSE))</f>
        <v/>
      </c>
      <c r="AC26" s="387" t="str">
        <f>IF(AC25="","",VLOOKUP(AC25,'シフト記号表（勤務時間帯）'!$C$6:$K$35,9,FALSE))</f>
        <v/>
      </c>
      <c r="AD26" s="387" t="str">
        <f>IF(AD25="","",VLOOKUP(AD25,'シフト記号表（勤務時間帯）'!$C$6:$K$35,9,FALSE))</f>
        <v/>
      </c>
      <c r="AE26" s="387" t="str">
        <f>IF(AE25="","",VLOOKUP(AE25,'シフト記号表（勤務時間帯）'!$C$6:$K$35,9,FALSE))</f>
        <v/>
      </c>
      <c r="AF26" s="388" t="str">
        <f>IF(AF25="","",VLOOKUP(AF25,'シフト記号表（勤務時間帯）'!$C$6:$K$35,9,FALSE))</f>
        <v/>
      </c>
      <c r="AG26" s="386" t="str">
        <f>IF(AG25="","",VLOOKUP(AG25,'シフト記号表（勤務時間帯）'!$C$6:$K$35,9,FALSE))</f>
        <v/>
      </c>
      <c r="AH26" s="387" t="str">
        <f>IF(AH25="","",VLOOKUP(AH25,'シフト記号表（勤務時間帯）'!$C$6:$K$35,9,FALSE))</f>
        <v/>
      </c>
      <c r="AI26" s="387" t="str">
        <f>IF(AI25="","",VLOOKUP(AI25,'シフト記号表（勤務時間帯）'!$C$6:$K$35,9,FALSE))</f>
        <v/>
      </c>
      <c r="AJ26" s="387" t="str">
        <f>IF(AJ25="","",VLOOKUP(AJ25,'シフト記号表（勤務時間帯）'!$C$6:$K$35,9,FALSE))</f>
        <v/>
      </c>
      <c r="AK26" s="387" t="str">
        <f>IF(AK25="","",VLOOKUP(AK25,'シフト記号表（勤務時間帯）'!$C$6:$K$35,9,FALSE))</f>
        <v/>
      </c>
      <c r="AL26" s="387" t="str">
        <f>IF(AL25="","",VLOOKUP(AL25,'シフト記号表（勤務時間帯）'!$C$6:$K$35,9,FALSE))</f>
        <v/>
      </c>
      <c r="AM26" s="388" t="str">
        <f>IF(AM25="","",VLOOKUP(AM25,'シフト記号表（勤務時間帯）'!$C$6:$K$35,9,FALSE))</f>
        <v/>
      </c>
      <c r="AN26" s="386" t="str">
        <f>IF(AN25="","",VLOOKUP(AN25,'シフト記号表（勤務時間帯）'!$C$6:$K$35,9,FALSE))</f>
        <v/>
      </c>
      <c r="AO26" s="387" t="str">
        <f>IF(AO25="","",VLOOKUP(AO25,'シフト記号表（勤務時間帯）'!$C$6:$K$35,9,FALSE))</f>
        <v/>
      </c>
      <c r="AP26" s="387" t="str">
        <f>IF(AP25="","",VLOOKUP(AP25,'シフト記号表（勤務時間帯）'!$C$6:$K$35,9,FALSE))</f>
        <v/>
      </c>
      <c r="AQ26" s="387" t="str">
        <f>IF(AQ25="","",VLOOKUP(AQ25,'シフト記号表（勤務時間帯）'!$C$6:$K$35,9,FALSE))</f>
        <v/>
      </c>
      <c r="AR26" s="387" t="str">
        <f>IF(AR25="","",VLOOKUP(AR25,'シフト記号表（勤務時間帯）'!$C$6:$K$35,9,FALSE))</f>
        <v/>
      </c>
      <c r="AS26" s="387" t="str">
        <f>IF(AS25="","",VLOOKUP(AS25,'シフト記号表（勤務時間帯）'!$C$6:$K$35,9,FALSE))</f>
        <v/>
      </c>
      <c r="AT26" s="388" t="str">
        <f>IF(AT25="","",VLOOKUP(AT25,'シフト記号表（勤務時間帯）'!$C$6:$K$35,9,FALSE))</f>
        <v/>
      </c>
      <c r="AU26" s="386" t="str">
        <f>IF(AU25="","",VLOOKUP(AU25,'シフト記号表（勤務時間帯）'!$C$6:$K$35,9,FALSE))</f>
        <v/>
      </c>
      <c r="AV26" s="387" t="str">
        <f>IF(AV25="","",VLOOKUP(AV25,'シフト記号表（勤務時間帯）'!$C$6:$K$35,9,FALSE))</f>
        <v/>
      </c>
      <c r="AW26" s="387" t="str">
        <f>IF(AW25="","",VLOOKUP(AW25,'シフト記号表（勤務時間帯）'!$C$6:$K$35,9,FALSE))</f>
        <v/>
      </c>
      <c r="AX26" s="924">
        <f>IF($BB$3="４週",SUM(S26:AT26),IF($BB$3="暦月",SUM(S26:AW26),""))</f>
        <v>0</v>
      </c>
      <c r="AY26" s="925"/>
      <c r="AZ26" s="926">
        <f>IF($BB$3="４週",AX26/4,IF($BB$3="暦月",'地密通所（1枚版）'!AX26/('地密通所（1枚版）'!$BB$8/7),""))</f>
        <v>0</v>
      </c>
      <c r="BA26" s="927"/>
      <c r="BB26" s="739"/>
      <c r="BC26" s="740"/>
      <c r="BD26" s="740"/>
      <c r="BE26" s="740"/>
      <c r="BF26" s="741"/>
    </row>
    <row r="27" spans="2:58" ht="20.25" customHeight="1">
      <c r="B27" s="886"/>
      <c r="C27" s="685"/>
      <c r="D27" s="686"/>
      <c r="E27" s="687"/>
      <c r="F27" s="265">
        <f>C25</f>
        <v>0</v>
      </c>
      <c r="G27" s="763"/>
      <c r="H27" s="693"/>
      <c r="I27" s="694"/>
      <c r="J27" s="694"/>
      <c r="K27" s="695"/>
      <c r="L27" s="768"/>
      <c r="M27" s="769"/>
      <c r="N27" s="769"/>
      <c r="O27" s="770"/>
      <c r="P27" s="928" t="s">
        <v>527</v>
      </c>
      <c r="Q27" s="929"/>
      <c r="R27" s="930"/>
      <c r="S27" s="389" t="str">
        <f>IF(S25="","",VLOOKUP(S25,'シフト記号表（勤務時間帯）'!$C$6:$U$35,19,FALSE))</f>
        <v/>
      </c>
      <c r="T27" s="390" t="str">
        <f>IF(T25="","",VLOOKUP(T25,'シフト記号表（勤務時間帯）'!$C$6:$U$35,19,FALSE))</f>
        <v/>
      </c>
      <c r="U27" s="390" t="str">
        <f>IF(U25="","",VLOOKUP(U25,'シフト記号表（勤務時間帯）'!$C$6:$U$35,19,FALSE))</f>
        <v/>
      </c>
      <c r="V27" s="390" t="str">
        <f>IF(V25="","",VLOOKUP(V25,'シフト記号表（勤務時間帯）'!$C$6:$U$35,19,FALSE))</f>
        <v/>
      </c>
      <c r="W27" s="390" t="str">
        <f>IF(W25="","",VLOOKUP(W25,'シフト記号表（勤務時間帯）'!$C$6:$U$35,19,FALSE))</f>
        <v/>
      </c>
      <c r="X27" s="390" t="str">
        <f>IF(X25="","",VLOOKUP(X25,'シフト記号表（勤務時間帯）'!$C$6:$U$35,19,FALSE))</f>
        <v/>
      </c>
      <c r="Y27" s="391" t="str">
        <f>IF(Y25="","",VLOOKUP(Y25,'シフト記号表（勤務時間帯）'!$C$6:$U$35,19,FALSE))</f>
        <v/>
      </c>
      <c r="Z27" s="389" t="str">
        <f>IF(Z25="","",VLOOKUP(Z25,'シフト記号表（勤務時間帯）'!$C$6:$U$35,19,FALSE))</f>
        <v/>
      </c>
      <c r="AA27" s="390" t="str">
        <f>IF(AA25="","",VLOOKUP(AA25,'シフト記号表（勤務時間帯）'!$C$6:$U$35,19,FALSE))</f>
        <v/>
      </c>
      <c r="AB27" s="390" t="str">
        <f>IF(AB25="","",VLOOKUP(AB25,'シフト記号表（勤務時間帯）'!$C$6:$U$35,19,FALSE))</f>
        <v/>
      </c>
      <c r="AC27" s="390" t="str">
        <f>IF(AC25="","",VLOOKUP(AC25,'シフト記号表（勤務時間帯）'!$C$6:$U$35,19,FALSE))</f>
        <v/>
      </c>
      <c r="AD27" s="390" t="str">
        <f>IF(AD25="","",VLOOKUP(AD25,'シフト記号表（勤務時間帯）'!$C$6:$U$35,19,FALSE))</f>
        <v/>
      </c>
      <c r="AE27" s="390" t="str">
        <f>IF(AE25="","",VLOOKUP(AE25,'シフト記号表（勤務時間帯）'!$C$6:$U$35,19,FALSE))</f>
        <v/>
      </c>
      <c r="AF27" s="391" t="str">
        <f>IF(AF25="","",VLOOKUP(AF25,'シフト記号表（勤務時間帯）'!$C$6:$U$35,19,FALSE))</f>
        <v/>
      </c>
      <c r="AG27" s="389" t="str">
        <f>IF(AG25="","",VLOOKUP(AG25,'シフト記号表（勤務時間帯）'!$C$6:$U$35,19,FALSE))</f>
        <v/>
      </c>
      <c r="AH27" s="390" t="str">
        <f>IF(AH25="","",VLOOKUP(AH25,'シフト記号表（勤務時間帯）'!$C$6:$U$35,19,FALSE))</f>
        <v/>
      </c>
      <c r="AI27" s="390" t="str">
        <f>IF(AI25="","",VLOOKUP(AI25,'シフト記号表（勤務時間帯）'!$C$6:$U$35,19,FALSE))</f>
        <v/>
      </c>
      <c r="AJ27" s="390" t="str">
        <f>IF(AJ25="","",VLOOKUP(AJ25,'シフト記号表（勤務時間帯）'!$C$6:$U$35,19,FALSE))</f>
        <v/>
      </c>
      <c r="AK27" s="390" t="str">
        <f>IF(AK25="","",VLOOKUP(AK25,'シフト記号表（勤務時間帯）'!$C$6:$U$35,19,FALSE))</f>
        <v/>
      </c>
      <c r="AL27" s="390" t="str">
        <f>IF(AL25="","",VLOOKUP(AL25,'シフト記号表（勤務時間帯）'!$C$6:$U$35,19,FALSE))</f>
        <v/>
      </c>
      <c r="AM27" s="391" t="str">
        <f>IF(AM25="","",VLOOKUP(AM25,'シフト記号表（勤務時間帯）'!$C$6:$U$35,19,FALSE))</f>
        <v/>
      </c>
      <c r="AN27" s="389" t="str">
        <f>IF(AN25="","",VLOOKUP(AN25,'シフト記号表（勤務時間帯）'!$C$6:$U$35,19,FALSE))</f>
        <v/>
      </c>
      <c r="AO27" s="390" t="str">
        <f>IF(AO25="","",VLOOKUP(AO25,'シフト記号表（勤務時間帯）'!$C$6:$U$35,19,FALSE))</f>
        <v/>
      </c>
      <c r="AP27" s="390" t="str">
        <f>IF(AP25="","",VLOOKUP(AP25,'シフト記号表（勤務時間帯）'!$C$6:$U$35,19,FALSE))</f>
        <v/>
      </c>
      <c r="AQ27" s="390" t="str">
        <f>IF(AQ25="","",VLOOKUP(AQ25,'シフト記号表（勤務時間帯）'!$C$6:$U$35,19,FALSE))</f>
        <v/>
      </c>
      <c r="AR27" s="390" t="str">
        <f>IF(AR25="","",VLOOKUP(AR25,'シフト記号表（勤務時間帯）'!$C$6:$U$35,19,FALSE))</f>
        <v/>
      </c>
      <c r="AS27" s="390" t="str">
        <f>IF(AS25="","",VLOOKUP(AS25,'シフト記号表（勤務時間帯）'!$C$6:$U$35,19,FALSE))</f>
        <v/>
      </c>
      <c r="AT27" s="391" t="str">
        <f>IF(AT25="","",VLOOKUP(AT25,'シフト記号表（勤務時間帯）'!$C$6:$U$35,19,FALSE))</f>
        <v/>
      </c>
      <c r="AU27" s="389" t="str">
        <f>IF(AU25="","",VLOOKUP(AU25,'シフト記号表（勤務時間帯）'!$C$6:$U$35,19,FALSE))</f>
        <v/>
      </c>
      <c r="AV27" s="390" t="str">
        <f>IF(AV25="","",VLOOKUP(AV25,'シフト記号表（勤務時間帯）'!$C$6:$U$35,19,FALSE))</f>
        <v/>
      </c>
      <c r="AW27" s="390" t="str">
        <f>IF(AW25="","",VLOOKUP(AW25,'シフト記号表（勤務時間帯）'!$C$6:$U$35,19,FALSE))</f>
        <v/>
      </c>
      <c r="AX27" s="931">
        <f>IF($BB$3="４週",SUM(S27:AT27),IF($BB$3="暦月",SUM(S27:AW27),""))</f>
        <v>0</v>
      </c>
      <c r="AY27" s="932"/>
      <c r="AZ27" s="933">
        <f>IF($BB$3="４週",AX27/4,IF($BB$3="暦月",'地密通所（1枚版）'!AX27/('地密通所（1枚版）'!$BB$8/7),""))</f>
        <v>0</v>
      </c>
      <c r="BA27" s="934"/>
      <c r="BB27" s="742"/>
      <c r="BC27" s="743"/>
      <c r="BD27" s="743"/>
      <c r="BE27" s="743"/>
      <c r="BF27" s="744"/>
    </row>
    <row r="28" spans="2:58" ht="20.25" customHeight="1">
      <c r="B28" s="886">
        <f>B25+1</f>
        <v>3</v>
      </c>
      <c r="C28" s="781"/>
      <c r="D28" s="782"/>
      <c r="E28" s="783"/>
      <c r="F28" s="273"/>
      <c r="G28" s="762"/>
      <c r="H28" s="764"/>
      <c r="I28" s="694"/>
      <c r="J28" s="694"/>
      <c r="K28" s="695"/>
      <c r="L28" s="765"/>
      <c r="M28" s="766"/>
      <c r="N28" s="766"/>
      <c r="O28" s="767"/>
      <c r="P28" s="935" t="s">
        <v>652</v>
      </c>
      <c r="Q28" s="936"/>
      <c r="R28" s="937"/>
      <c r="S28" s="262"/>
      <c r="T28" s="263"/>
      <c r="U28" s="263"/>
      <c r="V28" s="263"/>
      <c r="W28" s="263"/>
      <c r="X28" s="263"/>
      <c r="Y28" s="264"/>
      <c r="Z28" s="262"/>
      <c r="AA28" s="263"/>
      <c r="AB28" s="263"/>
      <c r="AC28" s="263"/>
      <c r="AD28" s="263"/>
      <c r="AE28" s="263"/>
      <c r="AF28" s="264"/>
      <c r="AG28" s="262"/>
      <c r="AH28" s="263"/>
      <c r="AI28" s="263"/>
      <c r="AJ28" s="263"/>
      <c r="AK28" s="263"/>
      <c r="AL28" s="263"/>
      <c r="AM28" s="264"/>
      <c r="AN28" s="262"/>
      <c r="AO28" s="263"/>
      <c r="AP28" s="263"/>
      <c r="AQ28" s="263"/>
      <c r="AR28" s="263"/>
      <c r="AS28" s="263"/>
      <c r="AT28" s="264"/>
      <c r="AU28" s="262"/>
      <c r="AV28" s="263"/>
      <c r="AW28" s="263"/>
      <c r="AX28" s="938"/>
      <c r="AY28" s="939"/>
      <c r="AZ28" s="940"/>
      <c r="BA28" s="941"/>
      <c r="BB28" s="778"/>
      <c r="BC28" s="779"/>
      <c r="BD28" s="779"/>
      <c r="BE28" s="779"/>
      <c r="BF28" s="780"/>
    </row>
    <row r="29" spans="2:58" ht="20.25" customHeight="1">
      <c r="B29" s="886"/>
      <c r="C29" s="784"/>
      <c r="D29" s="785"/>
      <c r="E29" s="786"/>
      <c r="F29" s="265"/>
      <c r="G29" s="689"/>
      <c r="H29" s="693"/>
      <c r="I29" s="694"/>
      <c r="J29" s="694"/>
      <c r="K29" s="695"/>
      <c r="L29" s="699"/>
      <c r="M29" s="700"/>
      <c r="N29" s="700"/>
      <c r="O29" s="701"/>
      <c r="P29" s="921" t="s">
        <v>526</v>
      </c>
      <c r="Q29" s="922"/>
      <c r="R29" s="923"/>
      <c r="S29" s="386" t="str">
        <f>IF(S28="","",VLOOKUP(S28,'シフト記号表（勤務時間帯）'!$C$6:$K$35,9,FALSE))</f>
        <v/>
      </c>
      <c r="T29" s="387" t="str">
        <f>IF(T28="","",VLOOKUP(T28,'シフト記号表（勤務時間帯）'!$C$6:$K$35,9,FALSE))</f>
        <v/>
      </c>
      <c r="U29" s="387" t="str">
        <f>IF(U28="","",VLOOKUP(U28,'シフト記号表（勤務時間帯）'!$C$6:$K$35,9,FALSE))</f>
        <v/>
      </c>
      <c r="V29" s="387" t="str">
        <f>IF(V28="","",VLOOKUP(V28,'シフト記号表（勤務時間帯）'!$C$6:$K$35,9,FALSE))</f>
        <v/>
      </c>
      <c r="W29" s="387" t="str">
        <f>IF(W28="","",VLOOKUP(W28,'シフト記号表（勤務時間帯）'!$C$6:$K$35,9,FALSE))</f>
        <v/>
      </c>
      <c r="X29" s="387" t="str">
        <f>IF(X28="","",VLOOKUP(X28,'シフト記号表（勤務時間帯）'!$C$6:$K$35,9,FALSE))</f>
        <v/>
      </c>
      <c r="Y29" s="388" t="str">
        <f>IF(Y28="","",VLOOKUP(Y28,'シフト記号表（勤務時間帯）'!$C$6:$K$35,9,FALSE))</f>
        <v/>
      </c>
      <c r="Z29" s="386" t="str">
        <f>IF(Z28="","",VLOOKUP(Z28,'シフト記号表（勤務時間帯）'!$C$6:$K$35,9,FALSE))</f>
        <v/>
      </c>
      <c r="AA29" s="387" t="str">
        <f>IF(AA28="","",VLOOKUP(AA28,'シフト記号表（勤務時間帯）'!$C$6:$K$35,9,FALSE))</f>
        <v/>
      </c>
      <c r="AB29" s="387" t="str">
        <f>IF(AB28="","",VLOOKUP(AB28,'シフト記号表（勤務時間帯）'!$C$6:$K$35,9,FALSE))</f>
        <v/>
      </c>
      <c r="AC29" s="387" t="str">
        <f>IF(AC28="","",VLOOKUP(AC28,'シフト記号表（勤務時間帯）'!$C$6:$K$35,9,FALSE))</f>
        <v/>
      </c>
      <c r="AD29" s="387" t="str">
        <f>IF(AD28="","",VLOOKUP(AD28,'シフト記号表（勤務時間帯）'!$C$6:$K$35,9,FALSE))</f>
        <v/>
      </c>
      <c r="AE29" s="387" t="str">
        <f>IF(AE28="","",VLOOKUP(AE28,'シフト記号表（勤務時間帯）'!$C$6:$K$35,9,FALSE))</f>
        <v/>
      </c>
      <c r="AF29" s="388" t="str">
        <f>IF(AF28="","",VLOOKUP(AF28,'シフト記号表（勤務時間帯）'!$C$6:$K$35,9,FALSE))</f>
        <v/>
      </c>
      <c r="AG29" s="386" t="str">
        <f>IF(AG28="","",VLOOKUP(AG28,'シフト記号表（勤務時間帯）'!$C$6:$K$35,9,FALSE))</f>
        <v/>
      </c>
      <c r="AH29" s="387" t="str">
        <f>IF(AH28="","",VLOOKUP(AH28,'シフト記号表（勤務時間帯）'!$C$6:$K$35,9,FALSE))</f>
        <v/>
      </c>
      <c r="AI29" s="387" t="str">
        <f>IF(AI28="","",VLOOKUP(AI28,'シフト記号表（勤務時間帯）'!$C$6:$K$35,9,FALSE))</f>
        <v/>
      </c>
      <c r="AJ29" s="387" t="str">
        <f>IF(AJ28="","",VLOOKUP(AJ28,'シフト記号表（勤務時間帯）'!$C$6:$K$35,9,FALSE))</f>
        <v/>
      </c>
      <c r="AK29" s="387" t="str">
        <f>IF(AK28="","",VLOOKUP(AK28,'シフト記号表（勤務時間帯）'!$C$6:$K$35,9,FALSE))</f>
        <v/>
      </c>
      <c r="AL29" s="387" t="str">
        <f>IF(AL28="","",VLOOKUP(AL28,'シフト記号表（勤務時間帯）'!$C$6:$K$35,9,FALSE))</f>
        <v/>
      </c>
      <c r="AM29" s="388" t="str">
        <f>IF(AM28="","",VLOOKUP(AM28,'シフト記号表（勤務時間帯）'!$C$6:$K$35,9,FALSE))</f>
        <v/>
      </c>
      <c r="AN29" s="386" t="str">
        <f>IF(AN28="","",VLOOKUP(AN28,'シフト記号表（勤務時間帯）'!$C$6:$K$35,9,FALSE))</f>
        <v/>
      </c>
      <c r="AO29" s="387" t="str">
        <f>IF(AO28="","",VLOOKUP(AO28,'シフト記号表（勤務時間帯）'!$C$6:$K$35,9,FALSE))</f>
        <v/>
      </c>
      <c r="AP29" s="387" t="str">
        <f>IF(AP28="","",VLOOKUP(AP28,'シフト記号表（勤務時間帯）'!$C$6:$K$35,9,FALSE))</f>
        <v/>
      </c>
      <c r="AQ29" s="387" t="str">
        <f>IF(AQ28="","",VLOOKUP(AQ28,'シフト記号表（勤務時間帯）'!$C$6:$K$35,9,FALSE))</f>
        <v/>
      </c>
      <c r="AR29" s="387" t="str">
        <f>IF(AR28="","",VLOOKUP(AR28,'シフト記号表（勤務時間帯）'!$C$6:$K$35,9,FALSE))</f>
        <v/>
      </c>
      <c r="AS29" s="387" t="str">
        <f>IF(AS28="","",VLOOKUP(AS28,'シフト記号表（勤務時間帯）'!$C$6:$K$35,9,FALSE))</f>
        <v/>
      </c>
      <c r="AT29" s="388" t="str">
        <f>IF(AT28="","",VLOOKUP(AT28,'シフト記号表（勤務時間帯）'!$C$6:$K$35,9,FALSE))</f>
        <v/>
      </c>
      <c r="AU29" s="386" t="str">
        <f>IF(AU28="","",VLOOKUP(AU28,'シフト記号表（勤務時間帯）'!$C$6:$K$35,9,FALSE))</f>
        <v/>
      </c>
      <c r="AV29" s="387" t="str">
        <f>IF(AV28="","",VLOOKUP(AV28,'シフト記号表（勤務時間帯）'!$C$6:$K$35,9,FALSE))</f>
        <v/>
      </c>
      <c r="AW29" s="387" t="str">
        <f>IF(AW28="","",VLOOKUP(AW28,'シフト記号表（勤務時間帯）'!$C$6:$K$35,9,FALSE))</f>
        <v/>
      </c>
      <c r="AX29" s="924">
        <f>IF($BB$3="４週",SUM(S29:AT29),IF($BB$3="暦月",SUM(S29:AW29),""))</f>
        <v>0</v>
      </c>
      <c r="AY29" s="925"/>
      <c r="AZ29" s="926">
        <f>IF($BB$3="４週",AX29/4,IF($BB$3="暦月",'地密通所（1枚版）'!AX29/('地密通所（1枚版）'!$BB$8/7),""))</f>
        <v>0</v>
      </c>
      <c r="BA29" s="927"/>
      <c r="BB29" s="739"/>
      <c r="BC29" s="740"/>
      <c r="BD29" s="740"/>
      <c r="BE29" s="740"/>
      <c r="BF29" s="741"/>
    </row>
    <row r="30" spans="2:58" ht="20.25" customHeight="1">
      <c r="B30" s="886"/>
      <c r="C30" s="787"/>
      <c r="D30" s="788"/>
      <c r="E30" s="789"/>
      <c r="F30" s="265">
        <f>C28</f>
        <v>0</v>
      </c>
      <c r="G30" s="763"/>
      <c r="H30" s="693"/>
      <c r="I30" s="694"/>
      <c r="J30" s="694"/>
      <c r="K30" s="695"/>
      <c r="L30" s="768"/>
      <c r="M30" s="769"/>
      <c r="N30" s="769"/>
      <c r="O30" s="770"/>
      <c r="P30" s="928" t="s">
        <v>527</v>
      </c>
      <c r="Q30" s="929"/>
      <c r="R30" s="930"/>
      <c r="S30" s="389" t="str">
        <f>IF(S28="","",VLOOKUP(S28,'シフト記号表（勤務時間帯）'!$C$6:$U$35,19,FALSE))</f>
        <v/>
      </c>
      <c r="T30" s="390" t="str">
        <f>IF(T28="","",VLOOKUP(T28,'シフト記号表（勤務時間帯）'!$C$6:$U$35,19,FALSE))</f>
        <v/>
      </c>
      <c r="U30" s="390" t="str">
        <f>IF(U28="","",VLOOKUP(U28,'シフト記号表（勤務時間帯）'!$C$6:$U$35,19,FALSE))</f>
        <v/>
      </c>
      <c r="V30" s="390" t="str">
        <f>IF(V28="","",VLOOKUP(V28,'シフト記号表（勤務時間帯）'!$C$6:$U$35,19,FALSE))</f>
        <v/>
      </c>
      <c r="W30" s="390" t="str">
        <f>IF(W28="","",VLOOKUP(W28,'シフト記号表（勤務時間帯）'!$C$6:$U$35,19,FALSE))</f>
        <v/>
      </c>
      <c r="X30" s="390" t="str">
        <f>IF(X28="","",VLOOKUP(X28,'シフト記号表（勤務時間帯）'!$C$6:$U$35,19,FALSE))</f>
        <v/>
      </c>
      <c r="Y30" s="391" t="str">
        <f>IF(Y28="","",VLOOKUP(Y28,'シフト記号表（勤務時間帯）'!$C$6:$U$35,19,FALSE))</f>
        <v/>
      </c>
      <c r="Z30" s="389" t="str">
        <f>IF(Z28="","",VLOOKUP(Z28,'シフト記号表（勤務時間帯）'!$C$6:$U$35,19,FALSE))</f>
        <v/>
      </c>
      <c r="AA30" s="390" t="str">
        <f>IF(AA28="","",VLOOKUP(AA28,'シフト記号表（勤務時間帯）'!$C$6:$U$35,19,FALSE))</f>
        <v/>
      </c>
      <c r="AB30" s="390" t="str">
        <f>IF(AB28="","",VLOOKUP(AB28,'シフト記号表（勤務時間帯）'!$C$6:$U$35,19,FALSE))</f>
        <v/>
      </c>
      <c r="AC30" s="390" t="str">
        <f>IF(AC28="","",VLOOKUP(AC28,'シフト記号表（勤務時間帯）'!$C$6:$U$35,19,FALSE))</f>
        <v/>
      </c>
      <c r="AD30" s="390" t="str">
        <f>IF(AD28="","",VLOOKUP(AD28,'シフト記号表（勤務時間帯）'!$C$6:$U$35,19,FALSE))</f>
        <v/>
      </c>
      <c r="AE30" s="390" t="str">
        <f>IF(AE28="","",VLOOKUP(AE28,'シフト記号表（勤務時間帯）'!$C$6:$U$35,19,FALSE))</f>
        <v/>
      </c>
      <c r="AF30" s="391" t="str">
        <f>IF(AF28="","",VLOOKUP(AF28,'シフト記号表（勤務時間帯）'!$C$6:$U$35,19,FALSE))</f>
        <v/>
      </c>
      <c r="AG30" s="389" t="str">
        <f>IF(AG28="","",VLOOKUP(AG28,'シフト記号表（勤務時間帯）'!$C$6:$U$35,19,FALSE))</f>
        <v/>
      </c>
      <c r="AH30" s="390" t="str">
        <f>IF(AH28="","",VLOOKUP(AH28,'シフト記号表（勤務時間帯）'!$C$6:$U$35,19,FALSE))</f>
        <v/>
      </c>
      <c r="AI30" s="390" t="str">
        <f>IF(AI28="","",VLOOKUP(AI28,'シフト記号表（勤務時間帯）'!$C$6:$U$35,19,FALSE))</f>
        <v/>
      </c>
      <c r="AJ30" s="390" t="str">
        <f>IF(AJ28="","",VLOOKUP(AJ28,'シフト記号表（勤務時間帯）'!$C$6:$U$35,19,FALSE))</f>
        <v/>
      </c>
      <c r="AK30" s="390" t="str">
        <f>IF(AK28="","",VLOOKUP(AK28,'シフト記号表（勤務時間帯）'!$C$6:$U$35,19,FALSE))</f>
        <v/>
      </c>
      <c r="AL30" s="390" t="str">
        <f>IF(AL28="","",VLOOKUP(AL28,'シフト記号表（勤務時間帯）'!$C$6:$U$35,19,FALSE))</f>
        <v/>
      </c>
      <c r="AM30" s="391" t="str">
        <f>IF(AM28="","",VLOOKUP(AM28,'シフト記号表（勤務時間帯）'!$C$6:$U$35,19,FALSE))</f>
        <v/>
      </c>
      <c r="AN30" s="389" t="str">
        <f>IF(AN28="","",VLOOKUP(AN28,'シフト記号表（勤務時間帯）'!$C$6:$U$35,19,FALSE))</f>
        <v/>
      </c>
      <c r="AO30" s="390" t="str">
        <f>IF(AO28="","",VLOOKUP(AO28,'シフト記号表（勤務時間帯）'!$C$6:$U$35,19,FALSE))</f>
        <v/>
      </c>
      <c r="AP30" s="390" t="str">
        <f>IF(AP28="","",VLOOKUP(AP28,'シフト記号表（勤務時間帯）'!$C$6:$U$35,19,FALSE))</f>
        <v/>
      </c>
      <c r="AQ30" s="390" t="str">
        <f>IF(AQ28="","",VLOOKUP(AQ28,'シフト記号表（勤務時間帯）'!$C$6:$U$35,19,FALSE))</f>
        <v/>
      </c>
      <c r="AR30" s="390" t="str">
        <f>IF(AR28="","",VLOOKUP(AR28,'シフト記号表（勤務時間帯）'!$C$6:$U$35,19,FALSE))</f>
        <v/>
      </c>
      <c r="AS30" s="390" t="str">
        <f>IF(AS28="","",VLOOKUP(AS28,'シフト記号表（勤務時間帯）'!$C$6:$U$35,19,FALSE))</f>
        <v/>
      </c>
      <c r="AT30" s="391" t="str">
        <f>IF(AT28="","",VLOOKUP(AT28,'シフト記号表（勤務時間帯）'!$C$6:$U$35,19,FALSE))</f>
        <v/>
      </c>
      <c r="AU30" s="389" t="str">
        <f>IF(AU28="","",VLOOKUP(AU28,'シフト記号表（勤務時間帯）'!$C$6:$U$35,19,FALSE))</f>
        <v/>
      </c>
      <c r="AV30" s="390" t="str">
        <f>IF(AV28="","",VLOOKUP(AV28,'シフト記号表（勤務時間帯）'!$C$6:$U$35,19,FALSE))</f>
        <v/>
      </c>
      <c r="AW30" s="390" t="str">
        <f>IF(AW28="","",VLOOKUP(AW28,'シフト記号表（勤務時間帯）'!$C$6:$U$35,19,FALSE))</f>
        <v/>
      </c>
      <c r="AX30" s="931">
        <f>IF($BB$3="４週",SUM(S30:AT30),IF($BB$3="暦月",SUM(S30:AW30),""))</f>
        <v>0</v>
      </c>
      <c r="AY30" s="932"/>
      <c r="AZ30" s="933">
        <f>IF($BB$3="４週",AX30/4,IF($BB$3="暦月",'地密通所（1枚版）'!AX30/('地密通所（1枚版）'!$BB$8/7),""))</f>
        <v>0</v>
      </c>
      <c r="BA30" s="934"/>
      <c r="BB30" s="742"/>
      <c r="BC30" s="743"/>
      <c r="BD30" s="743"/>
      <c r="BE30" s="743"/>
      <c r="BF30" s="744"/>
    </row>
    <row r="31" spans="2:58" ht="20.25" customHeight="1">
      <c r="B31" s="886">
        <f>B28+1</f>
        <v>4</v>
      </c>
      <c r="C31" s="781"/>
      <c r="D31" s="782"/>
      <c r="E31" s="783"/>
      <c r="F31" s="273"/>
      <c r="G31" s="762"/>
      <c r="H31" s="764"/>
      <c r="I31" s="694"/>
      <c r="J31" s="694"/>
      <c r="K31" s="695"/>
      <c r="L31" s="765"/>
      <c r="M31" s="766"/>
      <c r="N31" s="766"/>
      <c r="O31" s="767"/>
      <c r="P31" s="935" t="s">
        <v>653</v>
      </c>
      <c r="Q31" s="936"/>
      <c r="R31" s="937"/>
      <c r="S31" s="262"/>
      <c r="T31" s="263"/>
      <c r="U31" s="263"/>
      <c r="V31" s="263"/>
      <c r="W31" s="263"/>
      <c r="X31" s="263"/>
      <c r="Y31" s="264"/>
      <c r="Z31" s="262"/>
      <c r="AA31" s="263"/>
      <c r="AB31" s="263"/>
      <c r="AC31" s="263"/>
      <c r="AD31" s="263"/>
      <c r="AE31" s="263"/>
      <c r="AF31" s="264"/>
      <c r="AG31" s="262"/>
      <c r="AH31" s="263"/>
      <c r="AI31" s="263"/>
      <c r="AJ31" s="263"/>
      <c r="AK31" s="263"/>
      <c r="AL31" s="263"/>
      <c r="AM31" s="264"/>
      <c r="AN31" s="262"/>
      <c r="AO31" s="263"/>
      <c r="AP31" s="263"/>
      <c r="AQ31" s="263"/>
      <c r="AR31" s="263"/>
      <c r="AS31" s="263"/>
      <c r="AT31" s="264"/>
      <c r="AU31" s="262"/>
      <c r="AV31" s="263"/>
      <c r="AW31" s="263"/>
      <c r="AX31" s="938"/>
      <c r="AY31" s="939"/>
      <c r="AZ31" s="940"/>
      <c r="BA31" s="941"/>
      <c r="BB31" s="778"/>
      <c r="BC31" s="779"/>
      <c r="BD31" s="779"/>
      <c r="BE31" s="779"/>
      <c r="BF31" s="780"/>
    </row>
    <row r="32" spans="2:58" ht="20.25" customHeight="1">
      <c r="B32" s="886"/>
      <c r="C32" s="784"/>
      <c r="D32" s="785"/>
      <c r="E32" s="786"/>
      <c r="F32" s="265"/>
      <c r="G32" s="689"/>
      <c r="H32" s="693"/>
      <c r="I32" s="694"/>
      <c r="J32" s="694"/>
      <c r="K32" s="695"/>
      <c r="L32" s="699"/>
      <c r="M32" s="700"/>
      <c r="N32" s="700"/>
      <c r="O32" s="701"/>
      <c r="P32" s="921" t="s">
        <v>526</v>
      </c>
      <c r="Q32" s="922"/>
      <c r="R32" s="923"/>
      <c r="S32" s="386" t="str">
        <f>IF(S31="","",VLOOKUP(S31,'シフト記号表（勤務時間帯）'!$C$6:$K$35,9,FALSE))</f>
        <v/>
      </c>
      <c r="T32" s="387" t="str">
        <f>IF(T31="","",VLOOKUP(T31,'シフト記号表（勤務時間帯）'!$C$6:$K$35,9,FALSE))</f>
        <v/>
      </c>
      <c r="U32" s="387" t="str">
        <f>IF(U31="","",VLOOKUP(U31,'シフト記号表（勤務時間帯）'!$C$6:$K$35,9,FALSE))</f>
        <v/>
      </c>
      <c r="V32" s="387" t="str">
        <f>IF(V31="","",VLOOKUP(V31,'シフト記号表（勤務時間帯）'!$C$6:$K$35,9,FALSE))</f>
        <v/>
      </c>
      <c r="W32" s="387" t="str">
        <f>IF(W31="","",VLOOKUP(W31,'シフト記号表（勤務時間帯）'!$C$6:$K$35,9,FALSE))</f>
        <v/>
      </c>
      <c r="X32" s="387" t="str">
        <f>IF(X31="","",VLOOKUP(X31,'シフト記号表（勤務時間帯）'!$C$6:$K$35,9,FALSE))</f>
        <v/>
      </c>
      <c r="Y32" s="388" t="str">
        <f>IF(Y31="","",VLOOKUP(Y31,'シフト記号表（勤務時間帯）'!$C$6:$K$35,9,FALSE))</f>
        <v/>
      </c>
      <c r="Z32" s="386" t="str">
        <f>IF(Z31="","",VLOOKUP(Z31,'シフト記号表（勤務時間帯）'!$C$6:$K$35,9,FALSE))</f>
        <v/>
      </c>
      <c r="AA32" s="387" t="str">
        <f>IF(AA31="","",VLOOKUP(AA31,'シフト記号表（勤務時間帯）'!$C$6:$K$35,9,FALSE))</f>
        <v/>
      </c>
      <c r="AB32" s="387" t="str">
        <f>IF(AB31="","",VLOOKUP(AB31,'シフト記号表（勤務時間帯）'!$C$6:$K$35,9,FALSE))</f>
        <v/>
      </c>
      <c r="AC32" s="387" t="str">
        <f>IF(AC31="","",VLOOKUP(AC31,'シフト記号表（勤務時間帯）'!$C$6:$K$35,9,FALSE))</f>
        <v/>
      </c>
      <c r="AD32" s="387" t="str">
        <f>IF(AD31="","",VLOOKUP(AD31,'シフト記号表（勤務時間帯）'!$C$6:$K$35,9,FALSE))</f>
        <v/>
      </c>
      <c r="AE32" s="387" t="str">
        <f>IF(AE31="","",VLOOKUP(AE31,'シフト記号表（勤務時間帯）'!$C$6:$K$35,9,FALSE))</f>
        <v/>
      </c>
      <c r="AF32" s="388" t="str">
        <f>IF(AF31="","",VLOOKUP(AF31,'シフト記号表（勤務時間帯）'!$C$6:$K$35,9,FALSE))</f>
        <v/>
      </c>
      <c r="AG32" s="386" t="str">
        <f>IF(AG31="","",VLOOKUP(AG31,'シフト記号表（勤務時間帯）'!$C$6:$K$35,9,FALSE))</f>
        <v/>
      </c>
      <c r="AH32" s="387" t="str">
        <f>IF(AH31="","",VLOOKUP(AH31,'シフト記号表（勤務時間帯）'!$C$6:$K$35,9,FALSE))</f>
        <v/>
      </c>
      <c r="AI32" s="387" t="str">
        <f>IF(AI31="","",VLOOKUP(AI31,'シフト記号表（勤務時間帯）'!$C$6:$K$35,9,FALSE))</f>
        <v/>
      </c>
      <c r="AJ32" s="387" t="str">
        <f>IF(AJ31="","",VLOOKUP(AJ31,'シフト記号表（勤務時間帯）'!$C$6:$K$35,9,FALSE))</f>
        <v/>
      </c>
      <c r="AK32" s="387" t="str">
        <f>IF(AK31="","",VLOOKUP(AK31,'シフト記号表（勤務時間帯）'!$C$6:$K$35,9,FALSE))</f>
        <v/>
      </c>
      <c r="AL32" s="387" t="str">
        <f>IF(AL31="","",VLOOKUP(AL31,'シフト記号表（勤務時間帯）'!$C$6:$K$35,9,FALSE))</f>
        <v/>
      </c>
      <c r="AM32" s="388" t="str">
        <f>IF(AM31="","",VLOOKUP(AM31,'シフト記号表（勤務時間帯）'!$C$6:$K$35,9,FALSE))</f>
        <v/>
      </c>
      <c r="AN32" s="386" t="str">
        <f>IF(AN31="","",VLOOKUP(AN31,'シフト記号表（勤務時間帯）'!$C$6:$K$35,9,FALSE))</f>
        <v/>
      </c>
      <c r="AO32" s="387" t="str">
        <f>IF(AO31="","",VLOOKUP(AO31,'シフト記号表（勤務時間帯）'!$C$6:$K$35,9,FALSE))</f>
        <v/>
      </c>
      <c r="AP32" s="387" t="str">
        <f>IF(AP31="","",VLOOKUP(AP31,'シフト記号表（勤務時間帯）'!$C$6:$K$35,9,FALSE))</f>
        <v/>
      </c>
      <c r="AQ32" s="387" t="str">
        <f>IF(AQ31="","",VLOOKUP(AQ31,'シフト記号表（勤務時間帯）'!$C$6:$K$35,9,FALSE))</f>
        <v/>
      </c>
      <c r="AR32" s="387" t="str">
        <f>IF(AR31="","",VLOOKUP(AR31,'シフト記号表（勤務時間帯）'!$C$6:$K$35,9,FALSE))</f>
        <v/>
      </c>
      <c r="AS32" s="387" t="str">
        <f>IF(AS31="","",VLOOKUP(AS31,'シフト記号表（勤務時間帯）'!$C$6:$K$35,9,FALSE))</f>
        <v/>
      </c>
      <c r="AT32" s="388" t="str">
        <f>IF(AT31="","",VLOOKUP(AT31,'シフト記号表（勤務時間帯）'!$C$6:$K$35,9,FALSE))</f>
        <v/>
      </c>
      <c r="AU32" s="386" t="str">
        <f>IF(AU31="","",VLOOKUP(AU31,'シフト記号表（勤務時間帯）'!$C$6:$K$35,9,FALSE))</f>
        <v/>
      </c>
      <c r="AV32" s="387" t="str">
        <f>IF(AV31="","",VLOOKUP(AV31,'シフト記号表（勤務時間帯）'!$C$6:$K$35,9,FALSE))</f>
        <v/>
      </c>
      <c r="AW32" s="387" t="str">
        <f>IF(AW31="","",VLOOKUP(AW31,'シフト記号表（勤務時間帯）'!$C$6:$K$35,9,FALSE))</f>
        <v/>
      </c>
      <c r="AX32" s="924">
        <f>IF($BB$3="４週",SUM(S32:AT32),IF($BB$3="暦月",SUM(S32:AW32),""))</f>
        <v>0</v>
      </c>
      <c r="AY32" s="925"/>
      <c r="AZ32" s="926">
        <f>IF($BB$3="４週",AX32/4,IF($BB$3="暦月",'地密通所（1枚版）'!AX32/('地密通所（1枚版）'!$BB$8/7),""))</f>
        <v>0</v>
      </c>
      <c r="BA32" s="927"/>
      <c r="BB32" s="739"/>
      <c r="BC32" s="740"/>
      <c r="BD32" s="740"/>
      <c r="BE32" s="740"/>
      <c r="BF32" s="741"/>
    </row>
    <row r="33" spans="2:58" ht="20.25" customHeight="1">
      <c r="B33" s="886"/>
      <c r="C33" s="787"/>
      <c r="D33" s="788"/>
      <c r="E33" s="789"/>
      <c r="F33" s="265">
        <f>C31</f>
        <v>0</v>
      </c>
      <c r="G33" s="763"/>
      <c r="H33" s="693"/>
      <c r="I33" s="694"/>
      <c r="J33" s="694"/>
      <c r="K33" s="695"/>
      <c r="L33" s="768"/>
      <c r="M33" s="769"/>
      <c r="N33" s="769"/>
      <c r="O33" s="770"/>
      <c r="P33" s="928" t="s">
        <v>527</v>
      </c>
      <c r="Q33" s="929"/>
      <c r="R33" s="930"/>
      <c r="S33" s="389" t="str">
        <f>IF(S31="","",VLOOKUP(S31,'シフト記号表（勤務時間帯）'!$C$6:$U$35,19,FALSE))</f>
        <v/>
      </c>
      <c r="T33" s="390" t="str">
        <f>IF(T31="","",VLOOKUP(T31,'シフト記号表（勤務時間帯）'!$C$6:$U$35,19,FALSE))</f>
        <v/>
      </c>
      <c r="U33" s="390" t="str">
        <f>IF(U31="","",VLOOKUP(U31,'シフト記号表（勤務時間帯）'!$C$6:$U$35,19,FALSE))</f>
        <v/>
      </c>
      <c r="V33" s="390" t="str">
        <f>IF(V31="","",VLOOKUP(V31,'シフト記号表（勤務時間帯）'!$C$6:$U$35,19,FALSE))</f>
        <v/>
      </c>
      <c r="W33" s="390" t="str">
        <f>IF(W31="","",VLOOKUP(W31,'シフト記号表（勤務時間帯）'!$C$6:$U$35,19,FALSE))</f>
        <v/>
      </c>
      <c r="X33" s="390" t="str">
        <f>IF(X31="","",VLOOKUP(X31,'シフト記号表（勤務時間帯）'!$C$6:$U$35,19,FALSE))</f>
        <v/>
      </c>
      <c r="Y33" s="391" t="str">
        <f>IF(Y31="","",VLOOKUP(Y31,'シフト記号表（勤務時間帯）'!$C$6:$U$35,19,FALSE))</f>
        <v/>
      </c>
      <c r="Z33" s="389" t="str">
        <f>IF(Z31="","",VLOOKUP(Z31,'シフト記号表（勤務時間帯）'!$C$6:$U$35,19,FALSE))</f>
        <v/>
      </c>
      <c r="AA33" s="390" t="str">
        <f>IF(AA31="","",VLOOKUP(AA31,'シフト記号表（勤務時間帯）'!$C$6:$U$35,19,FALSE))</f>
        <v/>
      </c>
      <c r="AB33" s="390" t="str">
        <f>IF(AB31="","",VLOOKUP(AB31,'シフト記号表（勤務時間帯）'!$C$6:$U$35,19,FALSE))</f>
        <v/>
      </c>
      <c r="AC33" s="390" t="str">
        <f>IF(AC31="","",VLOOKUP(AC31,'シフト記号表（勤務時間帯）'!$C$6:$U$35,19,FALSE))</f>
        <v/>
      </c>
      <c r="AD33" s="390" t="str">
        <f>IF(AD31="","",VLOOKUP(AD31,'シフト記号表（勤務時間帯）'!$C$6:$U$35,19,FALSE))</f>
        <v/>
      </c>
      <c r="AE33" s="390" t="str">
        <f>IF(AE31="","",VLOOKUP(AE31,'シフト記号表（勤務時間帯）'!$C$6:$U$35,19,FALSE))</f>
        <v/>
      </c>
      <c r="AF33" s="391" t="str">
        <f>IF(AF31="","",VLOOKUP(AF31,'シフト記号表（勤務時間帯）'!$C$6:$U$35,19,FALSE))</f>
        <v/>
      </c>
      <c r="AG33" s="389" t="str">
        <f>IF(AG31="","",VLOOKUP(AG31,'シフト記号表（勤務時間帯）'!$C$6:$U$35,19,FALSE))</f>
        <v/>
      </c>
      <c r="AH33" s="390" t="str">
        <f>IF(AH31="","",VLOOKUP(AH31,'シフト記号表（勤務時間帯）'!$C$6:$U$35,19,FALSE))</f>
        <v/>
      </c>
      <c r="AI33" s="390" t="str">
        <f>IF(AI31="","",VLOOKUP(AI31,'シフト記号表（勤務時間帯）'!$C$6:$U$35,19,FALSE))</f>
        <v/>
      </c>
      <c r="AJ33" s="390" t="str">
        <f>IF(AJ31="","",VLOOKUP(AJ31,'シフト記号表（勤務時間帯）'!$C$6:$U$35,19,FALSE))</f>
        <v/>
      </c>
      <c r="AK33" s="390" t="str">
        <f>IF(AK31="","",VLOOKUP(AK31,'シフト記号表（勤務時間帯）'!$C$6:$U$35,19,FALSE))</f>
        <v/>
      </c>
      <c r="AL33" s="390" t="str">
        <f>IF(AL31="","",VLOOKUP(AL31,'シフト記号表（勤務時間帯）'!$C$6:$U$35,19,FALSE))</f>
        <v/>
      </c>
      <c r="AM33" s="391" t="str">
        <f>IF(AM31="","",VLOOKUP(AM31,'シフト記号表（勤務時間帯）'!$C$6:$U$35,19,FALSE))</f>
        <v/>
      </c>
      <c r="AN33" s="389" t="str">
        <f>IF(AN31="","",VLOOKUP(AN31,'シフト記号表（勤務時間帯）'!$C$6:$U$35,19,FALSE))</f>
        <v/>
      </c>
      <c r="AO33" s="390" t="str">
        <f>IF(AO31="","",VLOOKUP(AO31,'シフト記号表（勤務時間帯）'!$C$6:$U$35,19,FALSE))</f>
        <v/>
      </c>
      <c r="AP33" s="390" t="str">
        <f>IF(AP31="","",VLOOKUP(AP31,'シフト記号表（勤務時間帯）'!$C$6:$U$35,19,FALSE))</f>
        <v/>
      </c>
      <c r="AQ33" s="390" t="str">
        <f>IF(AQ31="","",VLOOKUP(AQ31,'シフト記号表（勤務時間帯）'!$C$6:$U$35,19,FALSE))</f>
        <v/>
      </c>
      <c r="AR33" s="390" t="str">
        <f>IF(AR31="","",VLOOKUP(AR31,'シフト記号表（勤務時間帯）'!$C$6:$U$35,19,FALSE))</f>
        <v/>
      </c>
      <c r="AS33" s="390" t="str">
        <f>IF(AS31="","",VLOOKUP(AS31,'シフト記号表（勤務時間帯）'!$C$6:$U$35,19,FALSE))</f>
        <v/>
      </c>
      <c r="AT33" s="391" t="str">
        <f>IF(AT31="","",VLOOKUP(AT31,'シフト記号表（勤務時間帯）'!$C$6:$U$35,19,FALSE))</f>
        <v/>
      </c>
      <c r="AU33" s="389" t="str">
        <f>IF(AU31="","",VLOOKUP(AU31,'シフト記号表（勤務時間帯）'!$C$6:$U$35,19,FALSE))</f>
        <v/>
      </c>
      <c r="AV33" s="390" t="str">
        <f>IF(AV31="","",VLOOKUP(AV31,'シフト記号表（勤務時間帯）'!$C$6:$U$35,19,FALSE))</f>
        <v/>
      </c>
      <c r="AW33" s="390" t="str">
        <f>IF(AW31="","",VLOOKUP(AW31,'シフト記号表（勤務時間帯）'!$C$6:$U$35,19,FALSE))</f>
        <v/>
      </c>
      <c r="AX33" s="931">
        <f>IF($BB$3="４週",SUM(S33:AT33),IF($BB$3="暦月",SUM(S33:AW33),""))</f>
        <v>0</v>
      </c>
      <c r="AY33" s="932"/>
      <c r="AZ33" s="933">
        <f>IF($BB$3="４週",AX33/4,IF($BB$3="暦月",'地密通所（1枚版）'!AX33/('地密通所（1枚版）'!$BB$8/7),""))</f>
        <v>0</v>
      </c>
      <c r="BA33" s="934"/>
      <c r="BB33" s="742"/>
      <c r="BC33" s="743"/>
      <c r="BD33" s="743"/>
      <c r="BE33" s="743"/>
      <c r="BF33" s="744"/>
    </row>
    <row r="34" spans="2:58" ht="20.25" customHeight="1">
      <c r="B34" s="886">
        <f>B31+1</f>
        <v>5</v>
      </c>
      <c r="C34" s="781"/>
      <c r="D34" s="782"/>
      <c r="E34" s="783"/>
      <c r="F34" s="273"/>
      <c r="G34" s="762"/>
      <c r="H34" s="764"/>
      <c r="I34" s="694"/>
      <c r="J34" s="694"/>
      <c r="K34" s="695"/>
      <c r="L34" s="765"/>
      <c r="M34" s="766"/>
      <c r="N34" s="766"/>
      <c r="O34" s="767"/>
      <c r="P34" s="935" t="s">
        <v>654</v>
      </c>
      <c r="Q34" s="936"/>
      <c r="R34" s="937"/>
      <c r="S34" s="262"/>
      <c r="T34" s="263"/>
      <c r="U34" s="263"/>
      <c r="V34" s="263"/>
      <c r="W34" s="263"/>
      <c r="X34" s="263"/>
      <c r="Y34" s="264"/>
      <c r="Z34" s="262"/>
      <c r="AA34" s="263"/>
      <c r="AB34" s="263"/>
      <c r="AC34" s="263"/>
      <c r="AD34" s="263"/>
      <c r="AE34" s="263"/>
      <c r="AF34" s="264"/>
      <c r="AG34" s="262"/>
      <c r="AH34" s="263"/>
      <c r="AI34" s="263"/>
      <c r="AJ34" s="263"/>
      <c r="AK34" s="263"/>
      <c r="AL34" s="263"/>
      <c r="AM34" s="264"/>
      <c r="AN34" s="262"/>
      <c r="AO34" s="263"/>
      <c r="AP34" s="263"/>
      <c r="AQ34" s="263"/>
      <c r="AR34" s="263"/>
      <c r="AS34" s="263"/>
      <c r="AT34" s="264"/>
      <c r="AU34" s="262"/>
      <c r="AV34" s="263"/>
      <c r="AW34" s="263"/>
      <c r="AX34" s="938"/>
      <c r="AY34" s="939"/>
      <c r="AZ34" s="940"/>
      <c r="BA34" s="941"/>
      <c r="BB34" s="778"/>
      <c r="BC34" s="779"/>
      <c r="BD34" s="779"/>
      <c r="BE34" s="779"/>
      <c r="BF34" s="780"/>
    </row>
    <row r="35" spans="2:58" ht="20.25" customHeight="1">
      <c r="B35" s="886"/>
      <c r="C35" s="784"/>
      <c r="D35" s="785"/>
      <c r="E35" s="786"/>
      <c r="F35" s="265"/>
      <c r="G35" s="689"/>
      <c r="H35" s="693"/>
      <c r="I35" s="694"/>
      <c r="J35" s="694"/>
      <c r="K35" s="695"/>
      <c r="L35" s="699"/>
      <c r="M35" s="700"/>
      <c r="N35" s="700"/>
      <c r="O35" s="701"/>
      <c r="P35" s="921" t="s">
        <v>526</v>
      </c>
      <c r="Q35" s="922"/>
      <c r="R35" s="923"/>
      <c r="S35" s="386" t="str">
        <f>IF(S34="","",VLOOKUP(S34,'シフト記号表（勤務時間帯）'!$C$6:$K$35,9,FALSE))</f>
        <v/>
      </c>
      <c r="T35" s="387" t="str">
        <f>IF(T34="","",VLOOKUP(T34,'シフト記号表（勤務時間帯）'!$C$6:$K$35,9,FALSE))</f>
        <v/>
      </c>
      <c r="U35" s="387" t="str">
        <f>IF(U34="","",VLOOKUP(U34,'シフト記号表（勤務時間帯）'!$C$6:$K$35,9,FALSE))</f>
        <v/>
      </c>
      <c r="V35" s="387" t="str">
        <f>IF(V34="","",VLOOKUP(V34,'シフト記号表（勤務時間帯）'!$C$6:$K$35,9,FALSE))</f>
        <v/>
      </c>
      <c r="W35" s="387" t="str">
        <f>IF(W34="","",VLOOKUP(W34,'シフト記号表（勤務時間帯）'!$C$6:$K$35,9,FALSE))</f>
        <v/>
      </c>
      <c r="X35" s="387" t="str">
        <f>IF(X34="","",VLOOKUP(X34,'シフト記号表（勤務時間帯）'!$C$6:$K$35,9,FALSE))</f>
        <v/>
      </c>
      <c r="Y35" s="388" t="str">
        <f>IF(Y34="","",VLOOKUP(Y34,'シフト記号表（勤務時間帯）'!$C$6:$K$35,9,FALSE))</f>
        <v/>
      </c>
      <c r="Z35" s="386" t="str">
        <f>IF(Z34="","",VLOOKUP(Z34,'シフト記号表（勤務時間帯）'!$C$6:$K$35,9,FALSE))</f>
        <v/>
      </c>
      <c r="AA35" s="387" t="str">
        <f>IF(AA34="","",VLOOKUP(AA34,'シフト記号表（勤務時間帯）'!$C$6:$K$35,9,FALSE))</f>
        <v/>
      </c>
      <c r="AB35" s="387" t="str">
        <f>IF(AB34="","",VLOOKUP(AB34,'シフト記号表（勤務時間帯）'!$C$6:$K$35,9,FALSE))</f>
        <v/>
      </c>
      <c r="AC35" s="387" t="str">
        <f>IF(AC34="","",VLOOKUP(AC34,'シフト記号表（勤務時間帯）'!$C$6:$K$35,9,FALSE))</f>
        <v/>
      </c>
      <c r="AD35" s="387" t="str">
        <f>IF(AD34="","",VLOOKUP(AD34,'シフト記号表（勤務時間帯）'!$C$6:$K$35,9,FALSE))</f>
        <v/>
      </c>
      <c r="AE35" s="387" t="str">
        <f>IF(AE34="","",VLOOKUP(AE34,'シフト記号表（勤務時間帯）'!$C$6:$K$35,9,FALSE))</f>
        <v/>
      </c>
      <c r="AF35" s="388" t="str">
        <f>IF(AF34="","",VLOOKUP(AF34,'シフト記号表（勤務時間帯）'!$C$6:$K$35,9,FALSE))</f>
        <v/>
      </c>
      <c r="AG35" s="386" t="str">
        <f>IF(AG34="","",VLOOKUP(AG34,'シフト記号表（勤務時間帯）'!$C$6:$K$35,9,FALSE))</f>
        <v/>
      </c>
      <c r="AH35" s="387" t="str">
        <f>IF(AH34="","",VLOOKUP(AH34,'シフト記号表（勤務時間帯）'!$C$6:$K$35,9,FALSE))</f>
        <v/>
      </c>
      <c r="AI35" s="387" t="str">
        <f>IF(AI34="","",VLOOKUP(AI34,'シフト記号表（勤務時間帯）'!$C$6:$K$35,9,FALSE))</f>
        <v/>
      </c>
      <c r="AJ35" s="387" t="str">
        <f>IF(AJ34="","",VLOOKUP(AJ34,'シフト記号表（勤務時間帯）'!$C$6:$K$35,9,FALSE))</f>
        <v/>
      </c>
      <c r="AK35" s="387" t="str">
        <f>IF(AK34="","",VLOOKUP(AK34,'シフト記号表（勤務時間帯）'!$C$6:$K$35,9,FALSE))</f>
        <v/>
      </c>
      <c r="AL35" s="387" t="str">
        <f>IF(AL34="","",VLOOKUP(AL34,'シフト記号表（勤務時間帯）'!$C$6:$K$35,9,FALSE))</f>
        <v/>
      </c>
      <c r="AM35" s="388" t="str">
        <f>IF(AM34="","",VLOOKUP(AM34,'シフト記号表（勤務時間帯）'!$C$6:$K$35,9,FALSE))</f>
        <v/>
      </c>
      <c r="AN35" s="386" t="str">
        <f>IF(AN34="","",VLOOKUP(AN34,'シフト記号表（勤務時間帯）'!$C$6:$K$35,9,FALSE))</f>
        <v/>
      </c>
      <c r="AO35" s="387" t="str">
        <f>IF(AO34="","",VLOOKUP(AO34,'シフト記号表（勤務時間帯）'!$C$6:$K$35,9,FALSE))</f>
        <v/>
      </c>
      <c r="AP35" s="387" t="str">
        <f>IF(AP34="","",VLOOKUP(AP34,'シフト記号表（勤務時間帯）'!$C$6:$K$35,9,FALSE))</f>
        <v/>
      </c>
      <c r="AQ35" s="387" t="str">
        <f>IF(AQ34="","",VLOOKUP(AQ34,'シフト記号表（勤務時間帯）'!$C$6:$K$35,9,FALSE))</f>
        <v/>
      </c>
      <c r="AR35" s="387" t="str">
        <f>IF(AR34="","",VLOOKUP(AR34,'シフト記号表（勤務時間帯）'!$C$6:$K$35,9,FALSE))</f>
        <v/>
      </c>
      <c r="AS35" s="387" t="str">
        <f>IF(AS34="","",VLOOKUP(AS34,'シフト記号表（勤務時間帯）'!$C$6:$K$35,9,FALSE))</f>
        <v/>
      </c>
      <c r="AT35" s="388" t="str">
        <f>IF(AT34="","",VLOOKUP(AT34,'シフト記号表（勤務時間帯）'!$C$6:$K$35,9,FALSE))</f>
        <v/>
      </c>
      <c r="AU35" s="386" t="str">
        <f>IF(AU34="","",VLOOKUP(AU34,'シフト記号表（勤務時間帯）'!$C$6:$K$35,9,FALSE))</f>
        <v/>
      </c>
      <c r="AV35" s="387" t="str">
        <f>IF(AV34="","",VLOOKUP(AV34,'シフト記号表（勤務時間帯）'!$C$6:$K$35,9,FALSE))</f>
        <v/>
      </c>
      <c r="AW35" s="387" t="str">
        <f>IF(AW34="","",VLOOKUP(AW34,'シフト記号表（勤務時間帯）'!$C$6:$K$35,9,FALSE))</f>
        <v/>
      </c>
      <c r="AX35" s="924">
        <f>IF($BB$3="４週",SUM(S35:AT35),IF($BB$3="暦月",SUM(S35:AW35),""))</f>
        <v>0</v>
      </c>
      <c r="AY35" s="925"/>
      <c r="AZ35" s="926">
        <f>IF($BB$3="４週",AX35/4,IF($BB$3="暦月",'地密通所（1枚版）'!AX35/('地密通所（1枚版）'!$BB$8/7),""))</f>
        <v>0</v>
      </c>
      <c r="BA35" s="927"/>
      <c r="BB35" s="739"/>
      <c r="BC35" s="740"/>
      <c r="BD35" s="740"/>
      <c r="BE35" s="740"/>
      <c r="BF35" s="741"/>
    </row>
    <row r="36" spans="2:58" ht="20.25" customHeight="1">
      <c r="B36" s="886"/>
      <c r="C36" s="787"/>
      <c r="D36" s="788"/>
      <c r="E36" s="789"/>
      <c r="F36" s="265">
        <f>C34</f>
        <v>0</v>
      </c>
      <c r="G36" s="763"/>
      <c r="H36" s="693"/>
      <c r="I36" s="694"/>
      <c r="J36" s="694"/>
      <c r="K36" s="695"/>
      <c r="L36" s="768"/>
      <c r="M36" s="769"/>
      <c r="N36" s="769"/>
      <c r="O36" s="770"/>
      <c r="P36" s="928" t="s">
        <v>527</v>
      </c>
      <c r="Q36" s="929"/>
      <c r="R36" s="930"/>
      <c r="S36" s="389" t="str">
        <f>IF(S34="","",VLOOKUP(S34,'シフト記号表（勤務時間帯）'!$C$6:$U$35,19,FALSE))</f>
        <v/>
      </c>
      <c r="T36" s="390" t="str">
        <f>IF(T34="","",VLOOKUP(T34,'シフト記号表（勤務時間帯）'!$C$6:$U$35,19,FALSE))</f>
        <v/>
      </c>
      <c r="U36" s="390" t="str">
        <f>IF(U34="","",VLOOKUP(U34,'シフト記号表（勤務時間帯）'!$C$6:$U$35,19,FALSE))</f>
        <v/>
      </c>
      <c r="V36" s="390" t="str">
        <f>IF(V34="","",VLOOKUP(V34,'シフト記号表（勤務時間帯）'!$C$6:$U$35,19,FALSE))</f>
        <v/>
      </c>
      <c r="W36" s="390" t="str">
        <f>IF(W34="","",VLOOKUP(W34,'シフト記号表（勤務時間帯）'!$C$6:$U$35,19,FALSE))</f>
        <v/>
      </c>
      <c r="X36" s="390" t="str">
        <f>IF(X34="","",VLOOKUP(X34,'シフト記号表（勤務時間帯）'!$C$6:$U$35,19,FALSE))</f>
        <v/>
      </c>
      <c r="Y36" s="391" t="str">
        <f>IF(Y34="","",VLOOKUP(Y34,'シフト記号表（勤務時間帯）'!$C$6:$U$35,19,FALSE))</f>
        <v/>
      </c>
      <c r="Z36" s="389" t="str">
        <f>IF(Z34="","",VLOOKUP(Z34,'シフト記号表（勤務時間帯）'!$C$6:$U$35,19,FALSE))</f>
        <v/>
      </c>
      <c r="AA36" s="390" t="str">
        <f>IF(AA34="","",VLOOKUP(AA34,'シフト記号表（勤務時間帯）'!$C$6:$U$35,19,FALSE))</f>
        <v/>
      </c>
      <c r="AB36" s="390" t="str">
        <f>IF(AB34="","",VLOOKUP(AB34,'シフト記号表（勤務時間帯）'!$C$6:$U$35,19,FALSE))</f>
        <v/>
      </c>
      <c r="AC36" s="390" t="str">
        <f>IF(AC34="","",VLOOKUP(AC34,'シフト記号表（勤務時間帯）'!$C$6:$U$35,19,FALSE))</f>
        <v/>
      </c>
      <c r="AD36" s="390" t="str">
        <f>IF(AD34="","",VLOOKUP(AD34,'シフト記号表（勤務時間帯）'!$C$6:$U$35,19,FALSE))</f>
        <v/>
      </c>
      <c r="AE36" s="390" t="str">
        <f>IF(AE34="","",VLOOKUP(AE34,'シフト記号表（勤務時間帯）'!$C$6:$U$35,19,FALSE))</f>
        <v/>
      </c>
      <c r="AF36" s="391" t="str">
        <f>IF(AF34="","",VLOOKUP(AF34,'シフト記号表（勤務時間帯）'!$C$6:$U$35,19,FALSE))</f>
        <v/>
      </c>
      <c r="AG36" s="389" t="str">
        <f>IF(AG34="","",VLOOKUP(AG34,'シフト記号表（勤務時間帯）'!$C$6:$U$35,19,FALSE))</f>
        <v/>
      </c>
      <c r="AH36" s="390" t="str">
        <f>IF(AH34="","",VLOOKUP(AH34,'シフト記号表（勤務時間帯）'!$C$6:$U$35,19,FALSE))</f>
        <v/>
      </c>
      <c r="AI36" s="390" t="str">
        <f>IF(AI34="","",VLOOKUP(AI34,'シフト記号表（勤務時間帯）'!$C$6:$U$35,19,FALSE))</f>
        <v/>
      </c>
      <c r="AJ36" s="390" t="str">
        <f>IF(AJ34="","",VLOOKUP(AJ34,'シフト記号表（勤務時間帯）'!$C$6:$U$35,19,FALSE))</f>
        <v/>
      </c>
      <c r="AK36" s="390" t="str">
        <f>IF(AK34="","",VLOOKUP(AK34,'シフト記号表（勤務時間帯）'!$C$6:$U$35,19,FALSE))</f>
        <v/>
      </c>
      <c r="AL36" s="390" t="str">
        <f>IF(AL34="","",VLOOKUP(AL34,'シフト記号表（勤務時間帯）'!$C$6:$U$35,19,FALSE))</f>
        <v/>
      </c>
      <c r="AM36" s="391" t="str">
        <f>IF(AM34="","",VLOOKUP(AM34,'シフト記号表（勤務時間帯）'!$C$6:$U$35,19,FALSE))</f>
        <v/>
      </c>
      <c r="AN36" s="389" t="str">
        <f>IF(AN34="","",VLOOKUP(AN34,'シフト記号表（勤務時間帯）'!$C$6:$U$35,19,FALSE))</f>
        <v/>
      </c>
      <c r="AO36" s="390" t="str">
        <f>IF(AO34="","",VLOOKUP(AO34,'シフト記号表（勤務時間帯）'!$C$6:$U$35,19,FALSE))</f>
        <v/>
      </c>
      <c r="AP36" s="390" t="str">
        <f>IF(AP34="","",VLOOKUP(AP34,'シフト記号表（勤務時間帯）'!$C$6:$U$35,19,FALSE))</f>
        <v/>
      </c>
      <c r="AQ36" s="390" t="str">
        <f>IF(AQ34="","",VLOOKUP(AQ34,'シフト記号表（勤務時間帯）'!$C$6:$U$35,19,FALSE))</f>
        <v/>
      </c>
      <c r="AR36" s="390" t="str">
        <f>IF(AR34="","",VLOOKUP(AR34,'シフト記号表（勤務時間帯）'!$C$6:$U$35,19,FALSE))</f>
        <v/>
      </c>
      <c r="AS36" s="390" t="str">
        <f>IF(AS34="","",VLOOKUP(AS34,'シフト記号表（勤務時間帯）'!$C$6:$U$35,19,FALSE))</f>
        <v/>
      </c>
      <c r="AT36" s="391" t="str">
        <f>IF(AT34="","",VLOOKUP(AT34,'シフト記号表（勤務時間帯）'!$C$6:$U$35,19,FALSE))</f>
        <v/>
      </c>
      <c r="AU36" s="389" t="str">
        <f>IF(AU34="","",VLOOKUP(AU34,'シフト記号表（勤務時間帯）'!$C$6:$U$35,19,FALSE))</f>
        <v/>
      </c>
      <c r="AV36" s="390" t="str">
        <f>IF(AV34="","",VLOOKUP(AV34,'シフト記号表（勤務時間帯）'!$C$6:$U$35,19,FALSE))</f>
        <v/>
      </c>
      <c r="AW36" s="390" t="str">
        <f>IF(AW34="","",VLOOKUP(AW34,'シフト記号表（勤務時間帯）'!$C$6:$U$35,19,FALSE))</f>
        <v/>
      </c>
      <c r="AX36" s="931">
        <f>IF($BB$3="４週",SUM(S36:AT36),IF($BB$3="暦月",SUM(S36:AW36),""))</f>
        <v>0</v>
      </c>
      <c r="AY36" s="932"/>
      <c r="AZ36" s="933">
        <f>IF($BB$3="４週",AX36/4,IF($BB$3="暦月",'地密通所（1枚版）'!AX36/('地密通所（1枚版）'!$BB$8/7),""))</f>
        <v>0</v>
      </c>
      <c r="BA36" s="934"/>
      <c r="BB36" s="742"/>
      <c r="BC36" s="743"/>
      <c r="BD36" s="743"/>
      <c r="BE36" s="743"/>
      <c r="BF36" s="744"/>
    </row>
    <row r="37" spans="2:58" ht="20.25" customHeight="1">
      <c r="B37" s="886">
        <f>B34+1</f>
        <v>6</v>
      </c>
      <c r="C37" s="781"/>
      <c r="D37" s="782"/>
      <c r="E37" s="783"/>
      <c r="F37" s="273"/>
      <c r="G37" s="762"/>
      <c r="H37" s="764"/>
      <c r="I37" s="694"/>
      <c r="J37" s="694"/>
      <c r="K37" s="695"/>
      <c r="L37" s="765"/>
      <c r="M37" s="766"/>
      <c r="N37" s="766"/>
      <c r="O37" s="767"/>
      <c r="P37" s="935" t="s">
        <v>535</v>
      </c>
      <c r="Q37" s="936"/>
      <c r="R37" s="937"/>
      <c r="S37" s="262"/>
      <c r="T37" s="263"/>
      <c r="U37" s="263"/>
      <c r="V37" s="263"/>
      <c r="W37" s="263"/>
      <c r="X37" s="263"/>
      <c r="Y37" s="264"/>
      <c r="Z37" s="262"/>
      <c r="AA37" s="263"/>
      <c r="AB37" s="263"/>
      <c r="AC37" s="263"/>
      <c r="AD37" s="263"/>
      <c r="AE37" s="263"/>
      <c r="AF37" s="264"/>
      <c r="AG37" s="262"/>
      <c r="AH37" s="263"/>
      <c r="AI37" s="263"/>
      <c r="AJ37" s="263"/>
      <c r="AK37" s="263"/>
      <c r="AL37" s="263"/>
      <c r="AM37" s="264"/>
      <c r="AN37" s="262"/>
      <c r="AO37" s="263"/>
      <c r="AP37" s="263"/>
      <c r="AQ37" s="263"/>
      <c r="AR37" s="263"/>
      <c r="AS37" s="263"/>
      <c r="AT37" s="264"/>
      <c r="AU37" s="262"/>
      <c r="AV37" s="263"/>
      <c r="AW37" s="263"/>
      <c r="AX37" s="938"/>
      <c r="AY37" s="939"/>
      <c r="AZ37" s="940"/>
      <c r="BA37" s="941"/>
      <c r="BB37" s="778"/>
      <c r="BC37" s="779"/>
      <c r="BD37" s="779"/>
      <c r="BE37" s="779"/>
      <c r="BF37" s="780"/>
    </row>
    <row r="38" spans="2:58" ht="20.25" customHeight="1">
      <c r="B38" s="886"/>
      <c r="C38" s="784"/>
      <c r="D38" s="785"/>
      <c r="E38" s="786"/>
      <c r="F38" s="265"/>
      <c r="G38" s="689"/>
      <c r="H38" s="693"/>
      <c r="I38" s="694"/>
      <c r="J38" s="694"/>
      <c r="K38" s="695"/>
      <c r="L38" s="699"/>
      <c r="M38" s="700"/>
      <c r="N38" s="700"/>
      <c r="O38" s="701"/>
      <c r="P38" s="921" t="s">
        <v>526</v>
      </c>
      <c r="Q38" s="922"/>
      <c r="R38" s="923"/>
      <c r="S38" s="386" t="str">
        <f>IF(S37="","",VLOOKUP(S37,'シフト記号表（勤務時間帯）'!$C$6:$K$35,9,FALSE))</f>
        <v/>
      </c>
      <c r="T38" s="387" t="str">
        <f>IF(T37="","",VLOOKUP(T37,'シフト記号表（勤務時間帯）'!$C$6:$K$35,9,FALSE))</f>
        <v/>
      </c>
      <c r="U38" s="387" t="str">
        <f>IF(U37="","",VLOOKUP(U37,'シフト記号表（勤務時間帯）'!$C$6:$K$35,9,FALSE))</f>
        <v/>
      </c>
      <c r="V38" s="387" t="str">
        <f>IF(V37="","",VLOOKUP(V37,'シフト記号表（勤務時間帯）'!$C$6:$K$35,9,FALSE))</f>
        <v/>
      </c>
      <c r="W38" s="387" t="str">
        <f>IF(W37="","",VLOOKUP(W37,'シフト記号表（勤務時間帯）'!$C$6:$K$35,9,FALSE))</f>
        <v/>
      </c>
      <c r="X38" s="387" t="str">
        <f>IF(X37="","",VLOOKUP(X37,'シフト記号表（勤務時間帯）'!$C$6:$K$35,9,FALSE))</f>
        <v/>
      </c>
      <c r="Y38" s="388" t="str">
        <f>IF(Y37="","",VLOOKUP(Y37,'シフト記号表（勤務時間帯）'!$C$6:$K$35,9,FALSE))</f>
        <v/>
      </c>
      <c r="Z38" s="386" t="str">
        <f>IF(Z37="","",VLOOKUP(Z37,'シフト記号表（勤務時間帯）'!$C$6:$K$35,9,FALSE))</f>
        <v/>
      </c>
      <c r="AA38" s="387" t="str">
        <f>IF(AA37="","",VLOOKUP(AA37,'シフト記号表（勤務時間帯）'!$C$6:$K$35,9,FALSE))</f>
        <v/>
      </c>
      <c r="AB38" s="387" t="str">
        <f>IF(AB37="","",VLOOKUP(AB37,'シフト記号表（勤務時間帯）'!$C$6:$K$35,9,FALSE))</f>
        <v/>
      </c>
      <c r="AC38" s="387" t="str">
        <f>IF(AC37="","",VLOOKUP(AC37,'シフト記号表（勤務時間帯）'!$C$6:$K$35,9,FALSE))</f>
        <v/>
      </c>
      <c r="AD38" s="387" t="str">
        <f>IF(AD37="","",VLOOKUP(AD37,'シフト記号表（勤務時間帯）'!$C$6:$K$35,9,FALSE))</f>
        <v/>
      </c>
      <c r="AE38" s="387" t="str">
        <f>IF(AE37="","",VLOOKUP(AE37,'シフト記号表（勤務時間帯）'!$C$6:$K$35,9,FALSE))</f>
        <v/>
      </c>
      <c r="AF38" s="388" t="str">
        <f>IF(AF37="","",VLOOKUP(AF37,'シフト記号表（勤務時間帯）'!$C$6:$K$35,9,FALSE))</f>
        <v/>
      </c>
      <c r="AG38" s="386" t="str">
        <f>IF(AG37="","",VLOOKUP(AG37,'シフト記号表（勤務時間帯）'!$C$6:$K$35,9,FALSE))</f>
        <v/>
      </c>
      <c r="AH38" s="387" t="str">
        <f>IF(AH37="","",VLOOKUP(AH37,'シフト記号表（勤務時間帯）'!$C$6:$K$35,9,FALSE))</f>
        <v/>
      </c>
      <c r="AI38" s="387" t="str">
        <f>IF(AI37="","",VLOOKUP(AI37,'シフト記号表（勤務時間帯）'!$C$6:$K$35,9,FALSE))</f>
        <v/>
      </c>
      <c r="AJ38" s="387" t="str">
        <f>IF(AJ37="","",VLOOKUP(AJ37,'シフト記号表（勤務時間帯）'!$C$6:$K$35,9,FALSE))</f>
        <v/>
      </c>
      <c r="AK38" s="387" t="str">
        <f>IF(AK37="","",VLOOKUP(AK37,'シフト記号表（勤務時間帯）'!$C$6:$K$35,9,FALSE))</f>
        <v/>
      </c>
      <c r="AL38" s="387" t="str">
        <f>IF(AL37="","",VLOOKUP(AL37,'シフト記号表（勤務時間帯）'!$C$6:$K$35,9,FALSE))</f>
        <v/>
      </c>
      <c r="AM38" s="388" t="str">
        <f>IF(AM37="","",VLOOKUP(AM37,'シフト記号表（勤務時間帯）'!$C$6:$K$35,9,FALSE))</f>
        <v/>
      </c>
      <c r="AN38" s="386" t="str">
        <f>IF(AN37="","",VLOOKUP(AN37,'シフト記号表（勤務時間帯）'!$C$6:$K$35,9,FALSE))</f>
        <v/>
      </c>
      <c r="AO38" s="387" t="str">
        <f>IF(AO37="","",VLOOKUP(AO37,'シフト記号表（勤務時間帯）'!$C$6:$K$35,9,FALSE))</f>
        <v/>
      </c>
      <c r="AP38" s="387" t="str">
        <f>IF(AP37="","",VLOOKUP(AP37,'シフト記号表（勤務時間帯）'!$C$6:$K$35,9,FALSE))</f>
        <v/>
      </c>
      <c r="AQ38" s="387" t="str">
        <f>IF(AQ37="","",VLOOKUP(AQ37,'シフト記号表（勤務時間帯）'!$C$6:$K$35,9,FALSE))</f>
        <v/>
      </c>
      <c r="AR38" s="387" t="str">
        <f>IF(AR37="","",VLOOKUP(AR37,'シフト記号表（勤務時間帯）'!$C$6:$K$35,9,FALSE))</f>
        <v/>
      </c>
      <c r="AS38" s="387" t="str">
        <f>IF(AS37="","",VLOOKUP(AS37,'シフト記号表（勤務時間帯）'!$C$6:$K$35,9,FALSE))</f>
        <v/>
      </c>
      <c r="AT38" s="388" t="str">
        <f>IF(AT37="","",VLOOKUP(AT37,'シフト記号表（勤務時間帯）'!$C$6:$K$35,9,FALSE))</f>
        <v/>
      </c>
      <c r="AU38" s="386" t="str">
        <f>IF(AU37="","",VLOOKUP(AU37,'シフト記号表（勤務時間帯）'!$C$6:$K$35,9,FALSE))</f>
        <v/>
      </c>
      <c r="AV38" s="387" t="str">
        <f>IF(AV37="","",VLOOKUP(AV37,'シフト記号表（勤務時間帯）'!$C$6:$K$35,9,FALSE))</f>
        <v/>
      </c>
      <c r="AW38" s="387" t="str">
        <f>IF(AW37="","",VLOOKUP(AW37,'シフト記号表（勤務時間帯）'!$C$6:$K$35,9,FALSE))</f>
        <v/>
      </c>
      <c r="AX38" s="924">
        <f>IF($BB$3="４週",SUM(S38:AT38),IF($BB$3="暦月",SUM(S38:AW38),""))</f>
        <v>0</v>
      </c>
      <c r="AY38" s="925"/>
      <c r="AZ38" s="926">
        <f>IF($BB$3="４週",AX38/4,IF($BB$3="暦月",'地密通所（1枚版）'!AX38/('地密通所（1枚版）'!$BB$8/7),""))</f>
        <v>0</v>
      </c>
      <c r="BA38" s="927"/>
      <c r="BB38" s="739"/>
      <c r="BC38" s="740"/>
      <c r="BD38" s="740"/>
      <c r="BE38" s="740"/>
      <c r="BF38" s="741"/>
    </row>
    <row r="39" spans="2:58" ht="20.25" customHeight="1">
      <c r="B39" s="886"/>
      <c r="C39" s="787"/>
      <c r="D39" s="788"/>
      <c r="E39" s="789"/>
      <c r="F39" s="265">
        <f>C37</f>
        <v>0</v>
      </c>
      <c r="G39" s="763"/>
      <c r="H39" s="693"/>
      <c r="I39" s="694"/>
      <c r="J39" s="694"/>
      <c r="K39" s="695"/>
      <c r="L39" s="768"/>
      <c r="M39" s="769"/>
      <c r="N39" s="769"/>
      <c r="O39" s="770"/>
      <c r="P39" s="928" t="s">
        <v>527</v>
      </c>
      <c r="Q39" s="929"/>
      <c r="R39" s="930"/>
      <c r="S39" s="389" t="str">
        <f>IF(S37="","",VLOOKUP(S37,'シフト記号表（勤務時間帯）'!$C$6:$U$35,19,FALSE))</f>
        <v/>
      </c>
      <c r="T39" s="390" t="str">
        <f>IF(T37="","",VLOOKUP(T37,'シフト記号表（勤務時間帯）'!$C$6:$U$35,19,FALSE))</f>
        <v/>
      </c>
      <c r="U39" s="390" t="str">
        <f>IF(U37="","",VLOOKUP(U37,'シフト記号表（勤務時間帯）'!$C$6:$U$35,19,FALSE))</f>
        <v/>
      </c>
      <c r="V39" s="390" t="str">
        <f>IF(V37="","",VLOOKUP(V37,'シフト記号表（勤務時間帯）'!$C$6:$U$35,19,FALSE))</f>
        <v/>
      </c>
      <c r="W39" s="390" t="str">
        <f>IF(W37="","",VLOOKUP(W37,'シフト記号表（勤務時間帯）'!$C$6:$U$35,19,FALSE))</f>
        <v/>
      </c>
      <c r="X39" s="390" t="str">
        <f>IF(X37="","",VLOOKUP(X37,'シフト記号表（勤務時間帯）'!$C$6:$U$35,19,FALSE))</f>
        <v/>
      </c>
      <c r="Y39" s="391" t="str">
        <f>IF(Y37="","",VLOOKUP(Y37,'シフト記号表（勤務時間帯）'!$C$6:$U$35,19,FALSE))</f>
        <v/>
      </c>
      <c r="Z39" s="389" t="str">
        <f>IF(Z37="","",VLOOKUP(Z37,'シフト記号表（勤務時間帯）'!$C$6:$U$35,19,FALSE))</f>
        <v/>
      </c>
      <c r="AA39" s="390" t="str">
        <f>IF(AA37="","",VLOOKUP(AA37,'シフト記号表（勤務時間帯）'!$C$6:$U$35,19,FALSE))</f>
        <v/>
      </c>
      <c r="AB39" s="390" t="str">
        <f>IF(AB37="","",VLOOKUP(AB37,'シフト記号表（勤務時間帯）'!$C$6:$U$35,19,FALSE))</f>
        <v/>
      </c>
      <c r="AC39" s="390" t="str">
        <f>IF(AC37="","",VLOOKUP(AC37,'シフト記号表（勤務時間帯）'!$C$6:$U$35,19,FALSE))</f>
        <v/>
      </c>
      <c r="AD39" s="390" t="str">
        <f>IF(AD37="","",VLOOKUP(AD37,'シフト記号表（勤務時間帯）'!$C$6:$U$35,19,FALSE))</f>
        <v/>
      </c>
      <c r="AE39" s="390" t="str">
        <f>IF(AE37="","",VLOOKUP(AE37,'シフト記号表（勤務時間帯）'!$C$6:$U$35,19,FALSE))</f>
        <v/>
      </c>
      <c r="AF39" s="391" t="str">
        <f>IF(AF37="","",VLOOKUP(AF37,'シフト記号表（勤務時間帯）'!$C$6:$U$35,19,FALSE))</f>
        <v/>
      </c>
      <c r="AG39" s="389" t="str">
        <f>IF(AG37="","",VLOOKUP(AG37,'シフト記号表（勤務時間帯）'!$C$6:$U$35,19,FALSE))</f>
        <v/>
      </c>
      <c r="AH39" s="390" t="str">
        <f>IF(AH37="","",VLOOKUP(AH37,'シフト記号表（勤務時間帯）'!$C$6:$U$35,19,FALSE))</f>
        <v/>
      </c>
      <c r="AI39" s="390" t="str">
        <f>IF(AI37="","",VLOOKUP(AI37,'シフト記号表（勤務時間帯）'!$C$6:$U$35,19,FALSE))</f>
        <v/>
      </c>
      <c r="AJ39" s="390" t="str">
        <f>IF(AJ37="","",VLOOKUP(AJ37,'シフト記号表（勤務時間帯）'!$C$6:$U$35,19,FALSE))</f>
        <v/>
      </c>
      <c r="AK39" s="390" t="str">
        <f>IF(AK37="","",VLOOKUP(AK37,'シフト記号表（勤務時間帯）'!$C$6:$U$35,19,FALSE))</f>
        <v/>
      </c>
      <c r="AL39" s="390" t="str">
        <f>IF(AL37="","",VLOOKUP(AL37,'シフト記号表（勤務時間帯）'!$C$6:$U$35,19,FALSE))</f>
        <v/>
      </c>
      <c r="AM39" s="391" t="str">
        <f>IF(AM37="","",VLOOKUP(AM37,'シフト記号表（勤務時間帯）'!$C$6:$U$35,19,FALSE))</f>
        <v/>
      </c>
      <c r="AN39" s="389" t="str">
        <f>IF(AN37="","",VLOOKUP(AN37,'シフト記号表（勤務時間帯）'!$C$6:$U$35,19,FALSE))</f>
        <v/>
      </c>
      <c r="AO39" s="390" t="str">
        <f>IF(AO37="","",VLOOKUP(AO37,'シフト記号表（勤務時間帯）'!$C$6:$U$35,19,FALSE))</f>
        <v/>
      </c>
      <c r="AP39" s="390" t="str">
        <f>IF(AP37="","",VLOOKUP(AP37,'シフト記号表（勤務時間帯）'!$C$6:$U$35,19,FALSE))</f>
        <v/>
      </c>
      <c r="AQ39" s="390" t="str">
        <f>IF(AQ37="","",VLOOKUP(AQ37,'シフト記号表（勤務時間帯）'!$C$6:$U$35,19,FALSE))</f>
        <v/>
      </c>
      <c r="AR39" s="390" t="str">
        <f>IF(AR37="","",VLOOKUP(AR37,'シフト記号表（勤務時間帯）'!$C$6:$U$35,19,FALSE))</f>
        <v/>
      </c>
      <c r="AS39" s="390" t="str">
        <f>IF(AS37="","",VLOOKUP(AS37,'シフト記号表（勤務時間帯）'!$C$6:$U$35,19,FALSE))</f>
        <v/>
      </c>
      <c r="AT39" s="391" t="str">
        <f>IF(AT37="","",VLOOKUP(AT37,'シフト記号表（勤務時間帯）'!$C$6:$U$35,19,FALSE))</f>
        <v/>
      </c>
      <c r="AU39" s="389" t="str">
        <f>IF(AU37="","",VLOOKUP(AU37,'シフト記号表（勤務時間帯）'!$C$6:$U$35,19,FALSE))</f>
        <v/>
      </c>
      <c r="AV39" s="390" t="str">
        <f>IF(AV37="","",VLOOKUP(AV37,'シフト記号表（勤務時間帯）'!$C$6:$U$35,19,FALSE))</f>
        <v/>
      </c>
      <c r="AW39" s="390" t="str">
        <f>IF(AW37="","",VLOOKUP(AW37,'シフト記号表（勤務時間帯）'!$C$6:$U$35,19,FALSE))</f>
        <v/>
      </c>
      <c r="AX39" s="931">
        <f>IF($BB$3="４週",SUM(S39:AT39),IF($BB$3="暦月",SUM(S39:AW39),""))</f>
        <v>0</v>
      </c>
      <c r="AY39" s="932"/>
      <c r="AZ39" s="933">
        <f>IF($BB$3="４週",AX39/4,IF($BB$3="暦月",'地密通所（1枚版）'!AX39/('地密通所（1枚版）'!$BB$8/7),""))</f>
        <v>0</v>
      </c>
      <c r="BA39" s="934"/>
      <c r="BB39" s="742"/>
      <c r="BC39" s="743"/>
      <c r="BD39" s="743"/>
      <c r="BE39" s="743"/>
      <c r="BF39" s="744"/>
    </row>
    <row r="40" spans="2:58" ht="20.25" customHeight="1">
      <c r="B40" s="886">
        <f>B37+1</f>
        <v>7</v>
      </c>
      <c r="C40" s="781"/>
      <c r="D40" s="782"/>
      <c r="E40" s="783"/>
      <c r="F40" s="273"/>
      <c r="G40" s="762"/>
      <c r="H40" s="764"/>
      <c r="I40" s="694"/>
      <c r="J40" s="694"/>
      <c r="K40" s="695"/>
      <c r="L40" s="765"/>
      <c r="M40" s="766"/>
      <c r="N40" s="766"/>
      <c r="O40" s="767"/>
      <c r="P40" s="935" t="s">
        <v>556</v>
      </c>
      <c r="Q40" s="936"/>
      <c r="R40" s="937"/>
      <c r="S40" s="262"/>
      <c r="T40" s="263"/>
      <c r="U40" s="263"/>
      <c r="V40" s="263"/>
      <c r="W40" s="263"/>
      <c r="X40" s="263"/>
      <c r="Y40" s="264"/>
      <c r="Z40" s="262"/>
      <c r="AA40" s="263"/>
      <c r="AB40" s="263"/>
      <c r="AC40" s="263"/>
      <c r="AD40" s="263"/>
      <c r="AE40" s="263"/>
      <c r="AF40" s="264"/>
      <c r="AG40" s="262"/>
      <c r="AH40" s="263"/>
      <c r="AI40" s="263"/>
      <c r="AJ40" s="263"/>
      <c r="AK40" s="263"/>
      <c r="AL40" s="263"/>
      <c r="AM40" s="264"/>
      <c r="AN40" s="262"/>
      <c r="AO40" s="263"/>
      <c r="AP40" s="263"/>
      <c r="AQ40" s="263"/>
      <c r="AR40" s="263"/>
      <c r="AS40" s="263"/>
      <c r="AT40" s="264"/>
      <c r="AU40" s="262"/>
      <c r="AV40" s="263"/>
      <c r="AW40" s="263"/>
      <c r="AX40" s="938"/>
      <c r="AY40" s="939"/>
      <c r="AZ40" s="940"/>
      <c r="BA40" s="941"/>
      <c r="BB40" s="778"/>
      <c r="BC40" s="779"/>
      <c r="BD40" s="779"/>
      <c r="BE40" s="779"/>
      <c r="BF40" s="780"/>
    </row>
    <row r="41" spans="2:58" ht="20.25" customHeight="1">
      <c r="B41" s="886"/>
      <c r="C41" s="784"/>
      <c r="D41" s="785"/>
      <c r="E41" s="786"/>
      <c r="F41" s="265"/>
      <c r="G41" s="689"/>
      <c r="H41" s="693"/>
      <c r="I41" s="694"/>
      <c r="J41" s="694"/>
      <c r="K41" s="695"/>
      <c r="L41" s="699"/>
      <c r="M41" s="700"/>
      <c r="N41" s="700"/>
      <c r="O41" s="701"/>
      <c r="P41" s="921" t="s">
        <v>526</v>
      </c>
      <c r="Q41" s="922"/>
      <c r="R41" s="923"/>
      <c r="S41" s="386" t="str">
        <f>IF(S40="","",VLOOKUP(S40,'シフト記号表（勤務時間帯）'!$C$6:$K$35,9,FALSE))</f>
        <v/>
      </c>
      <c r="T41" s="387" t="str">
        <f>IF(T40="","",VLOOKUP(T40,'シフト記号表（勤務時間帯）'!$C$6:$K$35,9,FALSE))</f>
        <v/>
      </c>
      <c r="U41" s="387" t="str">
        <f>IF(U40="","",VLOOKUP(U40,'シフト記号表（勤務時間帯）'!$C$6:$K$35,9,FALSE))</f>
        <v/>
      </c>
      <c r="V41" s="387" t="str">
        <f>IF(V40="","",VLOOKUP(V40,'シフト記号表（勤務時間帯）'!$C$6:$K$35,9,FALSE))</f>
        <v/>
      </c>
      <c r="W41" s="387" t="str">
        <f>IF(W40="","",VLOOKUP(W40,'シフト記号表（勤務時間帯）'!$C$6:$K$35,9,FALSE))</f>
        <v/>
      </c>
      <c r="X41" s="387" t="str">
        <f>IF(X40="","",VLOOKUP(X40,'シフト記号表（勤務時間帯）'!$C$6:$K$35,9,FALSE))</f>
        <v/>
      </c>
      <c r="Y41" s="388" t="str">
        <f>IF(Y40="","",VLOOKUP(Y40,'シフト記号表（勤務時間帯）'!$C$6:$K$35,9,FALSE))</f>
        <v/>
      </c>
      <c r="Z41" s="386" t="str">
        <f>IF(Z40="","",VLOOKUP(Z40,'シフト記号表（勤務時間帯）'!$C$6:$K$35,9,FALSE))</f>
        <v/>
      </c>
      <c r="AA41" s="387" t="str">
        <f>IF(AA40="","",VLOOKUP(AA40,'シフト記号表（勤務時間帯）'!$C$6:$K$35,9,FALSE))</f>
        <v/>
      </c>
      <c r="AB41" s="387" t="str">
        <f>IF(AB40="","",VLOOKUP(AB40,'シフト記号表（勤務時間帯）'!$C$6:$K$35,9,FALSE))</f>
        <v/>
      </c>
      <c r="AC41" s="387" t="str">
        <f>IF(AC40="","",VLOOKUP(AC40,'シフト記号表（勤務時間帯）'!$C$6:$K$35,9,FALSE))</f>
        <v/>
      </c>
      <c r="AD41" s="387" t="str">
        <f>IF(AD40="","",VLOOKUP(AD40,'シフト記号表（勤務時間帯）'!$C$6:$K$35,9,FALSE))</f>
        <v/>
      </c>
      <c r="AE41" s="387" t="str">
        <f>IF(AE40="","",VLOOKUP(AE40,'シフト記号表（勤務時間帯）'!$C$6:$K$35,9,FALSE))</f>
        <v/>
      </c>
      <c r="AF41" s="388" t="str">
        <f>IF(AF40="","",VLOOKUP(AF40,'シフト記号表（勤務時間帯）'!$C$6:$K$35,9,FALSE))</f>
        <v/>
      </c>
      <c r="AG41" s="386" t="str">
        <f>IF(AG40="","",VLOOKUP(AG40,'シフト記号表（勤務時間帯）'!$C$6:$K$35,9,FALSE))</f>
        <v/>
      </c>
      <c r="AH41" s="387" t="str">
        <f>IF(AH40="","",VLOOKUP(AH40,'シフト記号表（勤務時間帯）'!$C$6:$K$35,9,FALSE))</f>
        <v/>
      </c>
      <c r="AI41" s="387" t="str">
        <f>IF(AI40="","",VLOOKUP(AI40,'シフト記号表（勤務時間帯）'!$C$6:$K$35,9,FALSE))</f>
        <v/>
      </c>
      <c r="AJ41" s="387" t="str">
        <f>IF(AJ40="","",VLOOKUP(AJ40,'シフト記号表（勤務時間帯）'!$C$6:$K$35,9,FALSE))</f>
        <v/>
      </c>
      <c r="AK41" s="387" t="str">
        <f>IF(AK40="","",VLOOKUP(AK40,'シフト記号表（勤務時間帯）'!$C$6:$K$35,9,FALSE))</f>
        <v/>
      </c>
      <c r="AL41" s="387" t="str">
        <f>IF(AL40="","",VLOOKUP(AL40,'シフト記号表（勤務時間帯）'!$C$6:$K$35,9,FALSE))</f>
        <v/>
      </c>
      <c r="AM41" s="388" t="str">
        <f>IF(AM40="","",VLOOKUP(AM40,'シフト記号表（勤務時間帯）'!$C$6:$K$35,9,FALSE))</f>
        <v/>
      </c>
      <c r="AN41" s="386" t="str">
        <f>IF(AN40="","",VLOOKUP(AN40,'シフト記号表（勤務時間帯）'!$C$6:$K$35,9,FALSE))</f>
        <v/>
      </c>
      <c r="AO41" s="387" t="str">
        <f>IF(AO40="","",VLOOKUP(AO40,'シフト記号表（勤務時間帯）'!$C$6:$K$35,9,FALSE))</f>
        <v/>
      </c>
      <c r="AP41" s="387" t="str">
        <f>IF(AP40="","",VLOOKUP(AP40,'シフト記号表（勤務時間帯）'!$C$6:$K$35,9,FALSE))</f>
        <v/>
      </c>
      <c r="AQ41" s="387" t="str">
        <f>IF(AQ40="","",VLOOKUP(AQ40,'シフト記号表（勤務時間帯）'!$C$6:$K$35,9,FALSE))</f>
        <v/>
      </c>
      <c r="AR41" s="387" t="str">
        <f>IF(AR40="","",VLOOKUP(AR40,'シフト記号表（勤務時間帯）'!$C$6:$K$35,9,FALSE))</f>
        <v/>
      </c>
      <c r="AS41" s="387" t="str">
        <f>IF(AS40="","",VLOOKUP(AS40,'シフト記号表（勤務時間帯）'!$C$6:$K$35,9,FALSE))</f>
        <v/>
      </c>
      <c r="AT41" s="388" t="str">
        <f>IF(AT40="","",VLOOKUP(AT40,'シフト記号表（勤務時間帯）'!$C$6:$K$35,9,FALSE))</f>
        <v/>
      </c>
      <c r="AU41" s="386" t="str">
        <f>IF(AU40="","",VLOOKUP(AU40,'シフト記号表（勤務時間帯）'!$C$6:$K$35,9,FALSE))</f>
        <v/>
      </c>
      <c r="AV41" s="387" t="str">
        <f>IF(AV40="","",VLOOKUP(AV40,'シフト記号表（勤務時間帯）'!$C$6:$K$35,9,FALSE))</f>
        <v/>
      </c>
      <c r="AW41" s="387" t="str">
        <f>IF(AW40="","",VLOOKUP(AW40,'シフト記号表（勤務時間帯）'!$C$6:$K$35,9,FALSE))</f>
        <v/>
      </c>
      <c r="AX41" s="924">
        <f>IF($BB$3="４週",SUM(S41:AT41),IF($BB$3="暦月",SUM(S41:AW41),""))</f>
        <v>0</v>
      </c>
      <c r="AY41" s="925"/>
      <c r="AZ41" s="926">
        <f>IF($BB$3="４週",AX41/4,IF($BB$3="暦月",'地密通所（1枚版）'!AX41/('地密通所（1枚版）'!$BB$8/7),""))</f>
        <v>0</v>
      </c>
      <c r="BA41" s="927"/>
      <c r="BB41" s="739"/>
      <c r="BC41" s="740"/>
      <c r="BD41" s="740"/>
      <c r="BE41" s="740"/>
      <c r="BF41" s="741"/>
    </row>
    <row r="42" spans="2:58" ht="20.25" customHeight="1">
      <c r="B42" s="886"/>
      <c r="C42" s="787"/>
      <c r="D42" s="788"/>
      <c r="E42" s="789"/>
      <c r="F42" s="265">
        <f>C40</f>
        <v>0</v>
      </c>
      <c r="G42" s="763"/>
      <c r="H42" s="693"/>
      <c r="I42" s="694"/>
      <c r="J42" s="694"/>
      <c r="K42" s="695"/>
      <c r="L42" s="768"/>
      <c r="M42" s="769"/>
      <c r="N42" s="769"/>
      <c r="O42" s="770"/>
      <c r="P42" s="928" t="s">
        <v>527</v>
      </c>
      <c r="Q42" s="929"/>
      <c r="R42" s="930"/>
      <c r="S42" s="389" t="str">
        <f>IF(S40="","",VLOOKUP(S40,'シフト記号表（勤務時間帯）'!$C$6:$U$35,19,FALSE))</f>
        <v/>
      </c>
      <c r="T42" s="390" t="str">
        <f>IF(T40="","",VLOOKUP(T40,'シフト記号表（勤務時間帯）'!$C$6:$U$35,19,FALSE))</f>
        <v/>
      </c>
      <c r="U42" s="390" t="str">
        <f>IF(U40="","",VLOOKUP(U40,'シフト記号表（勤務時間帯）'!$C$6:$U$35,19,FALSE))</f>
        <v/>
      </c>
      <c r="V42" s="390" t="str">
        <f>IF(V40="","",VLOOKUP(V40,'シフト記号表（勤務時間帯）'!$C$6:$U$35,19,FALSE))</f>
        <v/>
      </c>
      <c r="W42" s="390" t="str">
        <f>IF(W40="","",VLOOKUP(W40,'シフト記号表（勤務時間帯）'!$C$6:$U$35,19,FALSE))</f>
        <v/>
      </c>
      <c r="X42" s="390" t="str">
        <f>IF(X40="","",VLOOKUP(X40,'シフト記号表（勤務時間帯）'!$C$6:$U$35,19,FALSE))</f>
        <v/>
      </c>
      <c r="Y42" s="391" t="str">
        <f>IF(Y40="","",VLOOKUP(Y40,'シフト記号表（勤務時間帯）'!$C$6:$U$35,19,FALSE))</f>
        <v/>
      </c>
      <c r="Z42" s="389" t="str">
        <f>IF(Z40="","",VLOOKUP(Z40,'シフト記号表（勤務時間帯）'!$C$6:$U$35,19,FALSE))</f>
        <v/>
      </c>
      <c r="AA42" s="390" t="str">
        <f>IF(AA40="","",VLOOKUP(AA40,'シフト記号表（勤務時間帯）'!$C$6:$U$35,19,FALSE))</f>
        <v/>
      </c>
      <c r="AB42" s="390" t="str">
        <f>IF(AB40="","",VLOOKUP(AB40,'シフト記号表（勤務時間帯）'!$C$6:$U$35,19,FALSE))</f>
        <v/>
      </c>
      <c r="AC42" s="390" t="str">
        <f>IF(AC40="","",VLOOKUP(AC40,'シフト記号表（勤務時間帯）'!$C$6:$U$35,19,FALSE))</f>
        <v/>
      </c>
      <c r="AD42" s="390" t="str">
        <f>IF(AD40="","",VLOOKUP(AD40,'シフト記号表（勤務時間帯）'!$C$6:$U$35,19,FALSE))</f>
        <v/>
      </c>
      <c r="AE42" s="390" t="str">
        <f>IF(AE40="","",VLOOKUP(AE40,'シフト記号表（勤務時間帯）'!$C$6:$U$35,19,FALSE))</f>
        <v/>
      </c>
      <c r="AF42" s="391" t="str">
        <f>IF(AF40="","",VLOOKUP(AF40,'シフト記号表（勤務時間帯）'!$C$6:$U$35,19,FALSE))</f>
        <v/>
      </c>
      <c r="AG42" s="389" t="str">
        <f>IF(AG40="","",VLOOKUP(AG40,'シフト記号表（勤務時間帯）'!$C$6:$U$35,19,FALSE))</f>
        <v/>
      </c>
      <c r="AH42" s="390" t="str">
        <f>IF(AH40="","",VLOOKUP(AH40,'シフト記号表（勤務時間帯）'!$C$6:$U$35,19,FALSE))</f>
        <v/>
      </c>
      <c r="AI42" s="390" t="str">
        <f>IF(AI40="","",VLOOKUP(AI40,'シフト記号表（勤務時間帯）'!$C$6:$U$35,19,FALSE))</f>
        <v/>
      </c>
      <c r="AJ42" s="390" t="str">
        <f>IF(AJ40="","",VLOOKUP(AJ40,'シフト記号表（勤務時間帯）'!$C$6:$U$35,19,FALSE))</f>
        <v/>
      </c>
      <c r="AK42" s="390" t="str">
        <f>IF(AK40="","",VLOOKUP(AK40,'シフト記号表（勤務時間帯）'!$C$6:$U$35,19,FALSE))</f>
        <v/>
      </c>
      <c r="AL42" s="390" t="str">
        <f>IF(AL40="","",VLOOKUP(AL40,'シフト記号表（勤務時間帯）'!$C$6:$U$35,19,FALSE))</f>
        <v/>
      </c>
      <c r="AM42" s="391" t="str">
        <f>IF(AM40="","",VLOOKUP(AM40,'シフト記号表（勤務時間帯）'!$C$6:$U$35,19,FALSE))</f>
        <v/>
      </c>
      <c r="AN42" s="389" t="str">
        <f>IF(AN40="","",VLOOKUP(AN40,'シフト記号表（勤務時間帯）'!$C$6:$U$35,19,FALSE))</f>
        <v/>
      </c>
      <c r="AO42" s="390" t="str">
        <f>IF(AO40="","",VLOOKUP(AO40,'シフト記号表（勤務時間帯）'!$C$6:$U$35,19,FALSE))</f>
        <v/>
      </c>
      <c r="AP42" s="390" t="str">
        <f>IF(AP40="","",VLOOKUP(AP40,'シフト記号表（勤務時間帯）'!$C$6:$U$35,19,FALSE))</f>
        <v/>
      </c>
      <c r="AQ42" s="390" t="str">
        <f>IF(AQ40="","",VLOOKUP(AQ40,'シフト記号表（勤務時間帯）'!$C$6:$U$35,19,FALSE))</f>
        <v/>
      </c>
      <c r="AR42" s="390" t="str">
        <f>IF(AR40="","",VLOOKUP(AR40,'シフト記号表（勤務時間帯）'!$C$6:$U$35,19,FALSE))</f>
        <v/>
      </c>
      <c r="AS42" s="390" t="str">
        <f>IF(AS40="","",VLOOKUP(AS40,'シフト記号表（勤務時間帯）'!$C$6:$U$35,19,FALSE))</f>
        <v/>
      </c>
      <c r="AT42" s="391" t="str">
        <f>IF(AT40="","",VLOOKUP(AT40,'シフト記号表（勤務時間帯）'!$C$6:$U$35,19,FALSE))</f>
        <v/>
      </c>
      <c r="AU42" s="389" t="str">
        <f>IF(AU40="","",VLOOKUP(AU40,'シフト記号表（勤務時間帯）'!$C$6:$U$35,19,FALSE))</f>
        <v/>
      </c>
      <c r="AV42" s="390" t="str">
        <f>IF(AV40="","",VLOOKUP(AV40,'シフト記号表（勤務時間帯）'!$C$6:$U$35,19,FALSE))</f>
        <v/>
      </c>
      <c r="AW42" s="390" t="str">
        <f>IF(AW40="","",VLOOKUP(AW40,'シフト記号表（勤務時間帯）'!$C$6:$U$35,19,FALSE))</f>
        <v/>
      </c>
      <c r="AX42" s="931">
        <f>IF($BB$3="４週",SUM(S42:AT42),IF($BB$3="暦月",SUM(S42:AW42),""))</f>
        <v>0</v>
      </c>
      <c r="AY42" s="932"/>
      <c r="AZ42" s="933">
        <f>IF($BB$3="４週",AX42/4,IF($BB$3="暦月",'地密通所（1枚版）'!AX42/('地密通所（1枚版）'!$BB$8/7),""))</f>
        <v>0</v>
      </c>
      <c r="BA42" s="934"/>
      <c r="BB42" s="742"/>
      <c r="BC42" s="743"/>
      <c r="BD42" s="743"/>
      <c r="BE42" s="743"/>
      <c r="BF42" s="744"/>
    </row>
    <row r="43" spans="2:58" ht="20.25" customHeight="1">
      <c r="B43" s="886">
        <f>B40+1</f>
        <v>8</v>
      </c>
      <c r="C43" s="781"/>
      <c r="D43" s="782"/>
      <c r="E43" s="783"/>
      <c r="F43" s="273"/>
      <c r="G43" s="762"/>
      <c r="H43" s="764"/>
      <c r="I43" s="694"/>
      <c r="J43" s="694"/>
      <c r="K43" s="695"/>
      <c r="L43" s="765"/>
      <c r="M43" s="766"/>
      <c r="N43" s="766"/>
      <c r="O43" s="767"/>
      <c r="P43" s="935" t="s">
        <v>556</v>
      </c>
      <c r="Q43" s="936"/>
      <c r="R43" s="937"/>
      <c r="S43" s="262"/>
      <c r="T43" s="263"/>
      <c r="U43" s="263"/>
      <c r="V43" s="263"/>
      <c r="W43" s="263"/>
      <c r="X43" s="263"/>
      <c r="Y43" s="264"/>
      <c r="Z43" s="262"/>
      <c r="AA43" s="263"/>
      <c r="AB43" s="263"/>
      <c r="AC43" s="263"/>
      <c r="AD43" s="263"/>
      <c r="AE43" s="263"/>
      <c r="AF43" s="264"/>
      <c r="AG43" s="262"/>
      <c r="AH43" s="263"/>
      <c r="AI43" s="263"/>
      <c r="AJ43" s="263"/>
      <c r="AK43" s="263"/>
      <c r="AL43" s="263"/>
      <c r="AM43" s="264"/>
      <c r="AN43" s="262"/>
      <c r="AO43" s="263"/>
      <c r="AP43" s="263"/>
      <c r="AQ43" s="263"/>
      <c r="AR43" s="263"/>
      <c r="AS43" s="263"/>
      <c r="AT43" s="264"/>
      <c r="AU43" s="262"/>
      <c r="AV43" s="263"/>
      <c r="AW43" s="263"/>
      <c r="AX43" s="938"/>
      <c r="AY43" s="939"/>
      <c r="AZ43" s="940"/>
      <c r="BA43" s="941"/>
      <c r="BB43" s="778"/>
      <c r="BC43" s="779"/>
      <c r="BD43" s="779"/>
      <c r="BE43" s="779"/>
      <c r="BF43" s="780"/>
    </row>
    <row r="44" spans="2:58" ht="20.25" customHeight="1">
      <c r="B44" s="886"/>
      <c r="C44" s="784"/>
      <c r="D44" s="785"/>
      <c r="E44" s="786"/>
      <c r="F44" s="265"/>
      <c r="G44" s="689"/>
      <c r="H44" s="693"/>
      <c r="I44" s="694"/>
      <c r="J44" s="694"/>
      <c r="K44" s="695"/>
      <c r="L44" s="699"/>
      <c r="M44" s="700"/>
      <c r="N44" s="700"/>
      <c r="O44" s="701"/>
      <c r="P44" s="921" t="s">
        <v>526</v>
      </c>
      <c r="Q44" s="922"/>
      <c r="R44" s="923"/>
      <c r="S44" s="386" t="str">
        <f>IF(S43="","",VLOOKUP(S43,'シフト記号表（勤務時間帯）'!$C$6:$K$35,9,FALSE))</f>
        <v/>
      </c>
      <c r="T44" s="387" t="str">
        <f>IF(T43="","",VLOOKUP(T43,'シフト記号表（勤務時間帯）'!$C$6:$K$35,9,FALSE))</f>
        <v/>
      </c>
      <c r="U44" s="387" t="str">
        <f>IF(U43="","",VLOOKUP(U43,'シフト記号表（勤務時間帯）'!$C$6:$K$35,9,FALSE))</f>
        <v/>
      </c>
      <c r="V44" s="387" t="str">
        <f>IF(V43="","",VLOOKUP(V43,'シフト記号表（勤務時間帯）'!$C$6:$K$35,9,FALSE))</f>
        <v/>
      </c>
      <c r="W44" s="387" t="str">
        <f>IF(W43="","",VLOOKUP(W43,'シフト記号表（勤務時間帯）'!$C$6:$K$35,9,FALSE))</f>
        <v/>
      </c>
      <c r="X44" s="387" t="str">
        <f>IF(X43="","",VLOOKUP(X43,'シフト記号表（勤務時間帯）'!$C$6:$K$35,9,FALSE))</f>
        <v/>
      </c>
      <c r="Y44" s="388" t="str">
        <f>IF(Y43="","",VLOOKUP(Y43,'シフト記号表（勤務時間帯）'!$C$6:$K$35,9,FALSE))</f>
        <v/>
      </c>
      <c r="Z44" s="386" t="str">
        <f>IF(Z43="","",VLOOKUP(Z43,'シフト記号表（勤務時間帯）'!$C$6:$K$35,9,FALSE))</f>
        <v/>
      </c>
      <c r="AA44" s="387" t="str">
        <f>IF(AA43="","",VLOOKUP(AA43,'シフト記号表（勤務時間帯）'!$C$6:$K$35,9,FALSE))</f>
        <v/>
      </c>
      <c r="AB44" s="387" t="str">
        <f>IF(AB43="","",VLOOKUP(AB43,'シフト記号表（勤務時間帯）'!$C$6:$K$35,9,FALSE))</f>
        <v/>
      </c>
      <c r="AC44" s="387" t="str">
        <f>IF(AC43="","",VLOOKUP(AC43,'シフト記号表（勤務時間帯）'!$C$6:$K$35,9,FALSE))</f>
        <v/>
      </c>
      <c r="AD44" s="387" t="str">
        <f>IF(AD43="","",VLOOKUP(AD43,'シフト記号表（勤務時間帯）'!$C$6:$K$35,9,FALSE))</f>
        <v/>
      </c>
      <c r="AE44" s="387" t="str">
        <f>IF(AE43="","",VLOOKUP(AE43,'シフト記号表（勤務時間帯）'!$C$6:$K$35,9,FALSE))</f>
        <v/>
      </c>
      <c r="AF44" s="388" t="str">
        <f>IF(AF43="","",VLOOKUP(AF43,'シフト記号表（勤務時間帯）'!$C$6:$K$35,9,FALSE))</f>
        <v/>
      </c>
      <c r="AG44" s="386" t="str">
        <f>IF(AG43="","",VLOOKUP(AG43,'シフト記号表（勤務時間帯）'!$C$6:$K$35,9,FALSE))</f>
        <v/>
      </c>
      <c r="AH44" s="387" t="str">
        <f>IF(AH43="","",VLOOKUP(AH43,'シフト記号表（勤務時間帯）'!$C$6:$K$35,9,FALSE))</f>
        <v/>
      </c>
      <c r="AI44" s="387" t="str">
        <f>IF(AI43="","",VLOOKUP(AI43,'シフト記号表（勤務時間帯）'!$C$6:$K$35,9,FALSE))</f>
        <v/>
      </c>
      <c r="AJ44" s="387" t="str">
        <f>IF(AJ43="","",VLOOKUP(AJ43,'シフト記号表（勤務時間帯）'!$C$6:$K$35,9,FALSE))</f>
        <v/>
      </c>
      <c r="AK44" s="387" t="str">
        <f>IF(AK43="","",VLOOKUP(AK43,'シフト記号表（勤務時間帯）'!$C$6:$K$35,9,FALSE))</f>
        <v/>
      </c>
      <c r="AL44" s="387" t="str">
        <f>IF(AL43="","",VLOOKUP(AL43,'シフト記号表（勤務時間帯）'!$C$6:$K$35,9,FALSE))</f>
        <v/>
      </c>
      <c r="AM44" s="388" t="str">
        <f>IF(AM43="","",VLOOKUP(AM43,'シフト記号表（勤務時間帯）'!$C$6:$K$35,9,FALSE))</f>
        <v/>
      </c>
      <c r="AN44" s="386" t="str">
        <f>IF(AN43="","",VLOOKUP(AN43,'シフト記号表（勤務時間帯）'!$C$6:$K$35,9,FALSE))</f>
        <v/>
      </c>
      <c r="AO44" s="387" t="str">
        <f>IF(AO43="","",VLOOKUP(AO43,'シフト記号表（勤務時間帯）'!$C$6:$K$35,9,FALSE))</f>
        <v/>
      </c>
      <c r="AP44" s="387" t="str">
        <f>IF(AP43="","",VLOOKUP(AP43,'シフト記号表（勤務時間帯）'!$C$6:$K$35,9,FALSE))</f>
        <v/>
      </c>
      <c r="AQ44" s="387" t="str">
        <f>IF(AQ43="","",VLOOKUP(AQ43,'シフト記号表（勤務時間帯）'!$C$6:$K$35,9,FALSE))</f>
        <v/>
      </c>
      <c r="AR44" s="387" t="str">
        <f>IF(AR43="","",VLOOKUP(AR43,'シフト記号表（勤務時間帯）'!$C$6:$K$35,9,FALSE))</f>
        <v/>
      </c>
      <c r="AS44" s="387" t="str">
        <f>IF(AS43="","",VLOOKUP(AS43,'シフト記号表（勤務時間帯）'!$C$6:$K$35,9,FALSE))</f>
        <v/>
      </c>
      <c r="AT44" s="388" t="str">
        <f>IF(AT43="","",VLOOKUP(AT43,'シフト記号表（勤務時間帯）'!$C$6:$K$35,9,FALSE))</f>
        <v/>
      </c>
      <c r="AU44" s="386" t="str">
        <f>IF(AU43="","",VLOOKUP(AU43,'シフト記号表（勤務時間帯）'!$C$6:$K$35,9,FALSE))</f>
        <v/>
      </c>
      <c r="AV44" s="387" t="str">
        <f>IF(AV43="","",VLOOKUP(AV43,'シフト記号表（勤務時間帯）'!$C$6:$K$35,9,FALSE))</f>
        <v/>
      </c>
      <c r="AW44" s="387" t="str">
        <f>IF(AW43="","",VLOOKUP(AW43,'シフト記号表（勤務時間帯）'!$C$6:$K$35,9,FALSE))</f>
        <v/>
      </c>
      <c r="AX44" s="924">
        <f>IF($BB$3="４週",SUM(S44:AT44),IF($BB$3="暦月",SUM(S44:AW44),""))</f>
        <v>0</v>
      </c>
      <c r="AY44" s="925"/>
      <c r="AZ44" s="926">
        <f>IF($BB$3="４週",AX44/4,IF($BB$3="暦月",'地密通所（1枚版）'!AX44/('地密通所（1枚版）'!$BB$8/7),""))</f>
        <v>0</v>
      </c>
      <c r="BA44" s="927"/>
      <c r="BB44" s="739"/>
      <c r="BC44" s="740"/>
      <c r="BD44" s="740"/>
      <c r="BE44" s="740"/>
      <c r="BF44" s="741"/>
    </row>
    <row r="45" spans="2:58" ht="20.25" customHeight="1">
      <c r="B45" s="886"/>
      <c r="C45" s="787"/>
      <c r="D45" s="788"/>
      <c r="E45" s="789"/>
      <c r="F45" s="265">
        <f>C43</f>
        <v>0</v>
      </c>
      <c r="G45" s="763"/>
      <c r="H45" s="693"/>
      <c r="I45" s="694"/>
      <c r="J45" s="694"/>
      <c r="K45" s="695"/>
      <c r="L45" s="768"/>
      <c r="M45" s="769"/>
      <c r="N45" s="769"/>
      <c r="O45" s="770"/>
      <c r="P45" s="928" t="s">
        <v>527</v>
      </c>
      <c r="Q45" s="929"/>
      <c r="R45" s="930"/>
      <c r="S45" s="389" t="str">
        <f>IF(S43="","",VLOOKUP(S43,'シフト記号表（勤務時間帯）'!$C$6:$U$35,19,FALSE))</f>
        <v/>
      </c>
      <c r="T45" s="390" t="str">
        <f>IF(T43="","",VLOOKUP(T43,'シフト記号表（勤務時間帯）'!$C$6:$U$35,19,FALSE))</f>
        <v/>
      </c>
      <c r="U45" s="390" t="str">
        <f>IF(U43="","",VLOOKUP(U43,'シフト記号表（勤務時間帯）'!$C$6:$U$35,19,FALSE))</f>
        <v/>
      </c>
      <c r="V45" s="390" t="str">
        <f>IF(V43="","",VLOOKUP(V43,'シフト記号表（勤務時間帯）'!$C$6:$U$35,19,FALSE))</f>
        <v/>
      </c>
      <c r="W45" s="390" t="str">
        <f>IF(W43="","",VLOOKUP(W43,'シフト記号表（勤務時間帯）'!$C$6:$U$35,19,FALSE))</f>
        <v/>
      </c>
      <c r="X45" s="390" t="str">
        <f>IF(X43="","",VLOOKUP(X43,'シフト記号表（勤務時間帯）'!$C$6:$U$35,19,FALSE))</f>
        <v/>
      </c>
      <c r="Y45" s="391" t="str">
        <f>IF(Y43="","",VLOOKUP(Y43,'シフト記号表（勤務時間帯）'!$C$6:$U$35,19,FALSE))</f>
        <v/>
      </c>
      <c r="Z45" s="389" t="str">
        <f>IF(Z43="","",VLOOKUP(Z43,'シフト記号表（勤務時間帯）'!$C$6:$U$35,19,FALSE))</f>
        <v/>
      </c>
      <c r="AA45" s="390" t="str">
        <f>IF(AA43="","",VLOOKUP(AA43,'シフト記号表（勤務時間帯）'!$C$6:$U$35,19,FALSE))</f>
        <v/>
      </c>
      <c r="AB45" s="390" t="str">
        <f>IF(AB43="","",VLOOKUP(AB43,'シフト記号表（勤務時間帯）'!$C$6:$U$35,19,FALSE))</f>
        <v/>
      </c>
      <c r="AC45" s="390" t="str">
        <f>IF(AC43="","",VLOOKUP(AC43,'シフト記号表（勤務時間帯）'!$C$6:$U$35,19,FALSE))</f>
        <v/>
      </c>
      <c r="AD45" s="390" t="str">
        <f>IF(AD43="","",VLOOKUP(AD43,'シフト記号表（勤務時間帯）'!$C$6:$U$35,19,FALSE))</f>
        <v/>
      </c>
      <c r="AE45" s="390" t="str">
        <f>IF(AE43="","",VLOOKUP(AE43,'シフト記号表（勤務時間帯）'!$C$6:$U$35,19,FALSE))</f>
        <v/>
      </c>
      <c r="AF45" s="391" t="str">
        <f>IF(AF43="","",VLOOKUP(AF43,'シフト記号表（勤務時間帯）'!$C$6:$U$35,19,FALSE))</f>
        <v/>
      </c>
      <c r="AG45" s="389" t="str">
        <f>IF(AG43="","",VLOOKUP(AG43,'シフト記号表（勤務時間帯）'!$C$6:$U$35,19,FALSE))</f>
        <v/>
      </c>
      <c r="AH45" s="390" t="str">
        <f>IF(AH43="","",VLOOKUP(AH43,'シフト記号表（勤務時間帯）'!$C$6:$U$35,19,FALSE))</f>
        <v/>
      </c>
      <c r="AI45" s="390" t="str">
        <f>IF(AI43="","",VLOOKUP(AI43,'シフト記号表（勤務時間帯）'!$C$6:$U$35,19,FALSE))</f>
        <v/>
      </c>
      <c r="AJ45" s="390" t="str">
        <f>IF(AJ43="","",VLOOKUP(AJ43,'シフト記号表（勤務時間帯）'!$C$6:$U$35,19,FALSE))</f>
        <v/>
      </c>
      <c r="AK45" s="390" t="str">
        <f>IF(AK43="","",VLOOKUP(AK43,'シフト記号表（勤務時間帯）'!$C$6:$U$35,19,FALSE))</f>
        <v/>
      </c>
      <c r="AL45" s="390" t="str">
        <f>IF(AL43="","",VLOOKUP(AL43,'シフト記号表（勤務時間帯）'!$C$6:$U$35,19,FALSE))</f>
        <v/>
      </c>
      <c r="AM45" s="391" t="str">
        <f>IF(AM43="","",VLOOKUP(AM43,'シフト記号表（勤務時間帯）'!$C$6:$U$35,19,FALSE))</f>
        <v/>
      </c>
      <c r="AN45" s="389" t="str">
        <f>IF(AN43="","",VLOOKUP(AN43,'シフト記号表（勤務時間帯）'!$C$6:$U$35,19,FALSE))</f>
        <v/>
      </c>
      <c r="AO45" s="390" t="str">
        <f>IF(AO43="","",VLOOKUP(AO43,'シフト記号表（勤務時間帯）'!$C$6:$U$35,19,FALSE))</f>
        <v/>
      </c>
      <c r="AP45" s="390" t="str">
        <f>IF(AP43="","",VLOOKUP(AP43,'シフト記号表（勤務時間帯）'!$C$6:$U$35,19,FALSE))</f>
        <v/>
      </c>
      <c r="AQ45" s="390" t="str">
        <f>IF(AQ43="","",VLOOKUP(AQ43,'シフト記号表（勤務時間帯）'!$C$6:$U$35,19,FALSE))</f>
        <v/>
      </c>
      <c r="AR45" s="390" t="str">
        <f>IF(AR43="","",VLOOKUP(AR43,'シフト記号表（勤務時間帯）'!$C$6:$U$35,19,FALSE))</f>
        <v/>
      </c>
      <c r="AS45" s="390" t="str">
        <f>IF(AS43="","",VLOOKUP(AS43,'シフト記号表（勤務時間帯）'!$C$6:$U$35,19,FALSE))</f>
        <v/>
      </c>
      <c r="AT45" s="391" t="str">
        <f>IF(AT43="","",VLOOKUP(AT43,'シフト記号表（勤務時間帯）'!$C$6:$U$35,19,FALSE))</f>
        <v/>
      </c>
      <c r="AU45" s="389" t="str">
        <f>IF(AU43="","",VLOOKUP(AU43,'シフト記号表（勤務時間帯）'!$C$6:$U$35,19,FALSE))</f>
        <v/>
      </c>
      <c r="AV45" s="390" t="str">
        <f>IF(AV43="","",VLOOKUP(AV43,'シフト記号表（勤務時間帯）'!$C$6:$U$35,19,FALSE))</f>
        <v/>
      </c>
      <c r="AW45" s="390" t="str">
        <f>IF(AW43="","",VLOOKUP(AW43,'シフト記号表（勤務時間帯）'!$C$6:$U$35,19,FALSE))</f>
        <v/>
      </c>
      <c r="AX45" s="931">
        <f>IF($BB$3="４週",SUM(S45:AT45),IF($BB$3="暦月",SUM(S45:AW45),""))</f>
        <v>0</v>
      </c>
      <c r="AY45" s="932"/>
      <c r="AZ45" s="933">
        <f>IF($BB$3="４週",AX45/4,IF($BB$3="暦月",'地密通所（1枚版）'!AX45/('地密通所（1枚版）'!$BB$8/7),""))</f>
        <v>0</v>
      </c>
      <c r="BA45" s="934"/>
      <c r="BB45" s="742"/>
      <c r="BC45" s="743"/>
      <c r="BD45" s="743"/>
      <c r="BE45" s="743"/>
      <c r="BF45" s="744"/>
    </row>
    <row r="46" spans="2:58" ht="20.25" customHeight="1">
      <c r="B46" s="886">
        <f>B43+1</f>
        <v>9</v>
      </c>
      <c r="C46" s="781"/>
      <c r="D46" s="782"/>
      <c r="E46" s="783"/>
      <c r="F46" s="273"/>
      <c r="G46" s="762"/>
      <c r="H46" s="764"/>
      <c r="I46" s="694"/>
      <c r="J46" s="694"/>
      <c r="K46" s="695"/>
      <c r="L46" s="765"/>
      <c r="M46" s="766"/>
      <c r="N46" s="766"/>
      <c r="O46" s="767"/>
      <c r="P46" s="935" t="s">
        <v>655</v>
      </c>
      <c r="Q46" s="936"/>
      <c r="R46" s="937"/>
      <c r="S46" s="262"/>
      <c r="T46" s="263"/>
      <c r="U46" s="263"/>
      <c r="V46" s="263"/>
      <c r="W46" s="263"/>
      <c r="X46" s="263"/>
      <c r="Y46" s="264"/>
      <c r="Z46" s="262"/>
      <c r="AA46" s="263"/>
      <c r="AB46" s="263"/>
      <c r="AC46" s="263"/>
      <c r="AD46" s="263"/>
      <c r="AE46" s="263"/>
      <c r="AF46" s="264"/>
      <c r="AG46" s="262"/>
      <c r="AH46" s="263"/>
      <c r="AI46" s="263"/>
      <c r="AJ46" s="263"/>
      <c r="AK46" s="263"/>
      <c r="AL46" s="263"/>
      <c r="AM46" s="264"/>
      <c r="AN46" s="262"/>
      <c r="AO46" s="263"/>
      <c r="AP46" s="263"/>
      <c r="AQ46" s="263"/>
      <c r="AR46" s="263"/>
      <c r="AS46" s="263"/>
      <c r="AT46" s="264"/>
      <c r="AU46" s="262"/>
      <c r="AV46" s="263"/>
      <c r="AW46" s="263"/>
      <c r="AX46" s="938"/>
      <c r="AY46" s="939"/>
      <c r="AZ46" s="940"/>
      <c r="BA46" s="941"/>
      <c r="BB46" s="778"/>
      <c r="BC46" s="779"/>
      <c r="BD46" s="779"/>
      <c r="BE46" s="779"/>
      <c r="BF46" s="780"/>
    </row>
    <row r="47" spans="2:58" ht="20.25" customHeight="1">
      <c r="B47" s="886"/>
      <c r="C47" s="784"/>
      <c r="D47" s="785"/>
      <c r="E47" s="786"/>
      <c r="F47" s="265"/>
      <c r="G47" s="689"/>
      <c r="H47" s="693"/>
      <c r="I47" s="694"/>
      <c r="J47" s="694"/>
      <c r="K47" s="695"/>
      <c r="L47" s="699"/>
      <c r="M47" s="700"/>
      <c r="N47" s="700"/>
      <c r="O47" s="701"/>
      <c r="P47" s="921" t="s">
        <v>526</v>
      </c>
      <c r="Q47" s="922"/>
      <c r="R47" s="923"/>
      <c r="S47" s="386" t="str">
        <f>IF(S46="","",VLOOKUP(S46,'シフト記号表（勤務時間帯）'!$C$6:$K$35,9,FALSE))</f>
        <v/>
      </c>
      <c r="T47" s="387" t="str">
        <f>IF(T46="","",VLOOKUP(T46,'シフト記号表（勤務時間帯）'!$C$6:$K$35,9,FALSE))</f>
        <v/>
      </c>
      <c r="U47" s="387" t="str">
        <f>IF(U46="","",VLOOKUP(U46,'シフト記号表（勤務時間帯）'!$C$6:$K$35,9,FALSE))</f>
        <v/>
      </c>
      <c r="V47" s="387" t="str">
        <f>IF(V46="","",VLOOKUP(V46,'シフト記号表（勤務時間帯）'!$C$6:$K$35,9,FALSE))</f>
        <v/>
      </c>
      <c r="W47" s="387" t="str">
        <f>IF(W46="","",VLOOKUP(W46,'シフト記号表（勤務時間帯）'!$C$6:$K$35,9,FALSE))</f>
        <v/>
      </c>
      <c r="X47" s="387" t="str">
        <f>IF(X46="","",VLOOKUP(X46,'シフト記号表（勤務時間帯）'!$C$6:$K$35,9,FALSE))</f>
        <v/>
      </c>
      <c r="Y47" s="388" t="str">
        <f>IF(Y46="","",VLOOKUP(Y46,'シフト記号表（勤務時間帯）'!$C$6:$K$35,9,FALSE))</f>
        <v/>
      </c>
      <c r="Z47" s="386" t="str">
        <f>IF(Z46="","",VLOOKUP(Z46,'シフト記号表（勤務時間帯）'!$C$6:$K$35,9,FALSE))</f>
        <v/>
      </c>
      <c r="AA47" s="387" t="str">
        <f>IF(AA46="","",VLOOKUP(AA46,'シフト記号表（勤務時間帯）'!$C$6:$K$35,9,FALSE))</f>
        <v/>
      </c>
      <c r="AB47" s="387" t="str">
        <f>IF(AB46="","",VLOOKUP(AB46,'シフト記号表（勤務時間帯）'!$C$6:$K$35,9,FALSE))</f>
        <v/>
      </c>
      <c r="AC47" s="387" t="str">
        <f>IF(AC46="","",VLOOKUP(AC46,'シフト記号表（勤務時間帯）'!$C$6:$K$35,9,FALSE))</f>
        <v/>
      </c>
      <c r="AD47" s="387" t="str">
        <f>IF(AD46="","",VLOOKUP(AD46,'シフト記号表（勤務時間帯）'!$C$6:$K$35,9,FALSE))</f>
        <v/>
      </c>
      <c r="AE47" s="387" t="str">
        <f>IF(AE46="","",VLOOKUP(AE46,'シフト記号表（勤務時間帯）'!$C$6:$K$35,9,FALSE))</f>
        <v/>
      </c>
      <c r="AF47" s="388" t="str">
        <f>IF(AF46="","",VLOOKUP(AF46,'シフト記号表（勤務時間帯）'!$C$6:$K$35,9,FALSE))</f>
        <v/>
      </c>
      <c r="AG47" s="386" t="str">
        <f>IF(AG46="","",VLOOKUP(AG46,'シフト記号表（勤務時間帯）'!$C$6:$K$35,9,FALSE))</f>
        <v/>
      </c>
      <c r="AH47" s="387" t="str">
        <f>IF(AH46="","",VLOOKUP(AH46,'シフト記号表（勤務時間帯）'!$C$6:$K$35,9,FALSE))</f>
        <v/>
      </c>
      <c r="AI47" s="387" t="str">
        <f>IF(AI46="","",VLOOKUP(AI46,'シフト記号表（勤務時間帯）'!$C$6:$K$35,9,FALSE))</f>
        <v/>
      </c>
      <c r="AJ47" s="387" t="str">
        <f>IF(AJ46="","",VLOOKUP(AJ46,'シフト記号表（勤務時間帯）'!$C$6:$K$35,9,FALSE))</f>
        <v/>
      </c>
      <c r="AK47" s="387" t="str">
        <f>IF(AK46="","",VLOOKUP(AK46,'シフト記号表（勤務時間帯）'!$C$6:$K$35,9,FALSE))</f>
        <v/>
      </c>
      <c r="AL47" s="387" t="str">
        <f>IF(AL46="","",VLOOKUP(AL46,'シフト記号表（勤務時間帯）'!$C$6:$K$35,9,FALSE))</f>
        <v/>
      </c>
      <c r="AM47" s="388" t="str">
        <f>IF(AM46="","",VLOOKUP(AM46,'シフト記号表（勤務時間帯）'!$C$6:$K$35,9,FALSE))</f>
        <v/>
      </c>
      <c r="AN47" s="386" t="str">
        <f>IF(AN46="","",VLOOKUP(AN46,'シフト記号表（勤務時間帯）'!$C$6:$K$35,9,FALSE))</f>
        <v/>
      </c>
      <c r="AO47" s="387" t="str">
        <f>IF(AO46="","",VLOOKUP(AO46,'シフト記号表（勤務時間帯）'!$C$6:$K$35,9,FALSE))</f>
        <v/>
      </c>
      <c r="AP47" s="387" t="str">
        <f>IF(AP46="","",VLOOKUP(AP46,'シフト記号表（勤務時間帯）'!$C$6:$K$35,9,FALSE))</f>
        <v/>
      </c>
      <c r="AQ47" s="387" t="str">
        <f>IF(AQ46="","",VLOOKUP(AQ46,'シフト記号表（勤務時間帯）'!$C$6:$K$35,9,FALSE))</f>
        <v/>
      </c>
      <c r="AR47" s="387" t="str">
        <f>IF(AR46="","",VLOOKUP(AR46,'シフト記号表（勤務時間帯）'!$C$6:$K$35,9,FALSE))</f>
        <v/>
      </c>
      <c r="AS47" s="387" t="str">
        <f>IF(AS46="","",VLOOKUP(AS46,'シフト記号表（勤務時間帯）'!$C$6:$K$35,9,FALSE))</f>
        <v/>
      </c>
      <c r="AT47" s="388" t="str">
        <f>IF(AT46="","",VLOOKUP(AT46,'シフト記号表（勤務時間帯）'!$C$6:$K$35,9,FALSE))</f>
        <v/>
      </c>
      <c r="AU47" s="386" t="str">
        <f>IF(AU46="","",VLOOKUP(AU46,'シフト記号表（勤務時間帯）'!$C$6:$K$35,9,FALSE))</f>
        <v/>
      </c>
      <c r="AV47" s="387" t="str">
        <f>IF(AV46="","",VLOOKUP(AV46,'シフト記号表（勤務時間帯）'!$C$6:$K$35,9,FALSE))</f>
        <v/>
      </c>
      <c r="AW47" s="387" t="str">
        <f>IF(AW46="","",VLOOKUP(AW46,'シフト記号表（勤務時間帯）'!$C$6:$K$35,9,FALSE))</f>
        <v/>
      </c>
      <c r="AX47" s="924">
        <f>IF($BB$3="４週",SUM(S47:AT47),IF($BB$3="暦月",SUM(S47:AW47),""))</f>
        <v>0</v>
      </c>
      <c r="AY47" s="925"/>
      <c r="AZ47" s="926">
        <f>IF($BB$3="４週",AX47/4,IF($BB$3="暦月",'地密通所（1枚版）'!AX47/('地密通所（1枚版）'!$BB$8/7),""))</f>
        <v>0</v>
      </c>
      <c r="BA47" s="927"/>
      <c r="BB47" s="739"/>
      <c r="BC47" s="740"/>
      <c r="BD47" s="740"/>
      <c r="BE47" s="740"/>
      <c r="BF47" s="741"/>
    </row>
    <row r="48" spans="2:58" ht="20.25" customHeight="1">
      <c r="B48" s="886"/>
      <c r="C48" s="787"/>
      <c r="D48" s="788"/>
      <c r="E48" s="789"/>
      <c r="F48" s="265">
        <f>C46</f>
        <v>0</v>
      </c>
      <c r="G48" s="763"/>
      <c r="H48" s="693"/>
      <c r="I48" s="694"/>
      <c r="J48" s="694"/>
      <c r="K48" s="695"/>
      <c r="L48" s="768"/>
      <c r="M48" s="769"/>
      <c r="N48" s="769"/>
      <c r="O48" s="770"/>
      <c r="P48" s="928" t="s">
        <v>527</v>
      </c>
      <c r="Q48" s="929"/>
      <c r="R48" s="930"/>
      <c r="S48" s="389" t="str">
        <f>IF(S46="","",VLOOKUP(S46,'シフト記号表（勤務時間帯）'!$C$6:$U$35,19,FALSE))</f>
        <v/>
      </c>
      <c r="T48" s="390" t="str">
        <f>IF(T46="","",VLOOKUP(T46,'シフト記号表（勤務時間帯）'!$C$6:$U$35,19,FALSE))</f>
        <v/>
      </c>
      <c r="U48" s="390" t="str">
        <f>IF(U46="","",VLOOKUP(U46,'シフト記号表（勤務時間帯）'!$C$6:$U$35,19,FALSE))</f>
        <v/>
      </c>
      <c r="V48" s="390" t="str">
        <f>IF(V46="","",VLOOKUP(V46,'シフト記号表（勤務時間帯）'!$C$6:$U$35,19,FALSE))</f>
        <v/>
      </c>
      <c r="W48" s="390" t="str">
        <f>IF(W46="","",VLOOKUP(W46,'シフト記号表（勤務時間帯）'!$C$6:$U$35,19,FALSE))</f>
        <v/>
      </c>
      <c r="X48" s="390" t="str">
        <f>IF(X46="","",VLOOKUP(X46,'シフト記号表（勤務時間帯）'!$C$6:$U$35,19,FALSE))</f>
        <v/>
      </c>
      <c r="Y48" s="391" t="str">
        <f>IF(Y46="","",VLOOKUP(Y46,'シフト記号表（勤務時間帯）'!$C$6:$U$35,19,FALSE))</f>
        <v/>
      </c>
      <c r="Z48" s="389" t="str">
        <f>IF(Z46="","",VLOOKUP(Z46,'シフト記号表（勤務時間帯）'!$C$6:$U$35,19,FALSE))</f>
        <v/>
      </c>
      <c r="AA48" s="390" t="str">
        <f>IF(AA46="","",VLOOKUP(AA46,'シフト記号表（勤務時間帯）'!$C$6:$U$35,19,FALSE))</f>
        <v/>
      </c>
      <c r="AB48" s="390" t="str">
        <f>IF(AB46="","",VLOOKUP(AB46,'シフト記号表（勤務時間帯）'!$C$6:$U$35,19,FALSE))</f>
        <v/>
      </c>
      <c r="AC48" s="390" t="str">
        <f>IF(AC46="","",VLOOKUP(AC46,'シフト記号表（勤務時間帯）'!$C$6:$U$35,19,FALSE))</f>
        <v/>
      </c>
      <c r="AD48" s="390" t="str">
        <f>IF(AD46="","",VLOOKUP(AD46,'シフト記号表（勤務時間帯）'!$C$6:$U$35,19,FALSE))</f>
        <v/>
      </c>
      <c r="AE48" s="390" t="str">
        <f>IF(AE46="","",VLOOKUP(AE46,'シフト記号表（勤務時間帯）'!$C$6:$U$35,19,FALSE))</f>
        <v/>
      </c>
      <c r="AF48" s="391" t="str">
        <f>IF(AF46="","",VLOOKUP(AF46,'シフト記号表（勤務時間帯）'!$C$6:$U$35,19,FALSE))</f>
        <v/>
      </c>
      <c r="AG48" s="389" t="str">
        <f>IF(AG46="","",VLOOKUP(AG46,'シフト記号表（勤務時間帯）'!$C$6:$U$35,19,FALSE))</f>
        <v/>
      </c>
      <c r="AH48" s="390" t="str">
        <f>IF(AH46="","",VLOOKUP(AH46,'シフト記号表（勤務時間帯）'!$C$6:$U$35,19,FALSE))</f>
        <v/>
      </c>
      <c r="AI48" s="390" t="str">
        <f>IF(AI46="","",VLOOKUP(AI46,'シフト記号表（勤務時間帯）'!$C$6:$U$35,19,FALSE))</f>
        <v/>
      </c>
      <c r="AJ48" s="390" t="str">
        <f>IF(AJ46="","",VLOOKUP(AJ46,'シフト記号表（勤務時間帯）'!$C$6:$U$35,19,FALSE))</f>
        <v/>
      </c>
      <c r="AK48" s="390" t="str">
        <f>IF(AK46="","",VLOOKUP(AK46,'シフト記号表（勤務時間帯）'!$C$6:$U$35,19,FALSE))</f>
        <v/>
      </c>
      <c r="AL48" s="390" t="str">
        <f>IF(AL46="","",VLOOKUP(AL46,'シフト記号表（勤務時間帯）'!$C$6:$U$35,19,FALSE))</f>
        <v/>
      </c>
      <c r="AM48" s="391" t="str">
        <f>IF(AM46="","",VLOOKUP(AM46,'シフト記号表（勤務時間帯）'!$C$6:$U$35,19,FALSE))</f>
        <v/>
      </c>
      <c r="AN48" s="389" t="str">
        <f>IF(AN46="","",VLOOKUP(AN46,'シフト記号表（勤務時間帯）'!$C$6:$U$35,19,FALSE))</f>
        <v/>
      </c>
      <c r="AO48" s="390" t="str">
        <f>IF(AO46="","",VLOOKUP(AO46,'シフト記号表（勤務時間帯）'!$C$6:$U$35,19,FALSE))</f>
        <v/>
      </c>
      <c r="AP48" s="390" t="str">
        <f>IF(AP46="","",VLOOKUP(AP46,'シフト記号表（勤務時間帯）'!$C$6:$U$35,19,FALSE))</f>
        <v/>
      </c>
      <c r="AQ48" s="390" t="str">
        <f>IF(AQ46="","",VLOOKUP(AQ46,'シフト記号表（勤務時間帯）'!$C$6:$U$35,19,FALSE))</f>
        <v/>
      </c>
      <c r="AR48" s="390" t="str">
        <f>IF(AR46="","",VLOOKUP(AR46,'シフト記号表（勤務時間帯）'!$C$6:$U$35,19,FALSE))</f>
        <v/>
      </c>
      <c r="AS48" s="390" t="str">
        <f>IF(AS46="","",VLOOKUP(AS46,'シフト記号表（勤務時間帯）'!$C$6:$U$35,19,FALSE))</f>
        <v/>
      </c>
      <c r="AT48" s="391" t="str">
        <f>IF(AT46="","",VLOOKUP(AT46,'シフト記号表（勤務時間帯）'!$C$6:$U$35,19,FALSE))</f>
        <v/>
      </c>
      <c r="AU48" s="389" t="str">
        <f>IF(AU46="","",VLOOKUP(AU46,'シフト記号表（勤務時間帯）'!$C$6:$U$35,19,FALSE))</f>
        <v/>
      </c>
      <c r="AV48" s="390" t="str">
        <f>IF(AV46="","",VLOOKUP(AV46,'シフト記号表（勤務時間帯）'!$C$6:$U$35,19,FALSE))</f>
        <v/>
      </c>
      <c r="AW48" s="390" t="str">
        <f>IF(AW46="","",VLOOKUP(AW46,'シフト記号表（勤務時間帯）'!$C$6:$U$35,19,FALSE))</f>
        <v/>
      </c>
      <c r="AX48" s="931">
        <f>IF($BB$3="４週",SUM(S48:AT48),IF($BB$3="暦月",SUM(S48:AW48),""))</f>
        <v>0</v>
      </c>
      <c r="AY48" s="932"/>
      <c r="AZ48" s="933">
        <f>IF($BB$3="４週",AX48/4,IF($BB$3="暦月",'地密通所（1枚版）'!AX48/('地密通所（1枚版）'!$BB$8/7),""))</f>
        <v>0</v>
      </c>
      <c r="BA48" s="934"/>
      <c r="BB48" s="742"/>
      <c r="BC48" s="743"/>
      <c r="BD48" s="743"/>
      <c r="BE48" s="743"/>
      <c r="BF48" s="744"/>
    </row>
    <row r="49" spans="2:58" ht="20.25" customHeight="1">
      <c r="B49" s="886">
        <f>B46+1</f>
        <v>10</v>
      </c>
      <c r="C49" s="781"/>
      <c r="D49" s="782"/>
      <c r="E49" s="783"/>
      <c r="F49" s="273"/>
      <c r="G49" s="762"/>
      <c r="H49" s="764"/>
      <c r="I49" s="694"/>
      <c r="J49" s="694"/>
      <c r="K49" s="695"/>
      <c r="L49" s="765"/>
      <c r="M49" s="766"/>
      <c r="N49" s="766"/>
      <c r="O49" s="767"/>
      <c r="P49" s="935" t="s">
        <v>656</v>
      </c>
      <c r="Q49" s="936"/>
      <c r="R49" s="937"/>
      <c r="S49" s="262"/>
      <c r="T49" s="263"/>
      <c r="U49" s="263"/>
      <c r="V49" s="263"/>
      <c r="W49" s="263"/>
      <c r="X49" s="263"/>
      <c r="Y49" s="264"/>
      <c r="Z49" s="262"/>
      <c r="AA49" s="263"/>
      <c r="AB49" s="263"/>
      <c r="AC49" s="263"/>
      <c r="AD49" s="263"/>
      <c r="AE49" s="263"/>
      <c r="AF49" s="264"/>
      <c r="AG49" s="262"/>
      <c r="AH49" s="263"/>
      <c r="AI49" s="263"/>
      <c r="AJ49" s="263"/>
      <c r="AK49" s="263"/>
      <c r="AL49" s="263"/>
      <c r="AM49" s="264"/>
      <c r="AN49" s="262"/>
      <c r="AO49" s="263"/>
      <c r="AP49" s="263"/>
      <c r="AQ49" s="263"/>
      <c r="AR49" s="263"/>
      <c r="AS49" s="263"/>
      <c r="AT49" s="264"/>
      <c r="AU49" s="262"/>
      <c r="AV49" s="263"/>
      <c r="AW49" s="263"/>
      <c r="AX49" s="938"/>
      <c r="AY49" s="939"/>
      <c r="AZ49" s="940"/>
      <c r="BA49" s="941"/>
      <c r="BB49" s="778"/>
      <c r="BC49" s="779"/>
      <c r="BD49" s="779"/>
      <c r="BE49" s="779"/>
      <c r="BF49" s="780"/>
    </row>
    <row r="50" spans="2:58" ht="20.25" customHeight="1">
      <c r="B50" s="886"/>
      <c r="C50" s="784"/>
      <c r="D50" s="785"/>
      <c r="E50" s="786"/>
      <c r="F50" s="265"/>
      <c r="G50" s="689"/>
      <c r="H50" s="693"/>
      <c r="I50" s="694"/>
      <c r="J50" s="694"/>
      <c r="K50" s="695"/>
      <c r="L50" s="699"/>
      <c r="M50" s="700"/>
      <c r="N50" s="700"/>
      <c r="O50" s="701"/>
      <c r="P50" s="921" t="s">
        <v>526</v>
      </c>
      <c r="Q50" s="922"/>
      <c r="R50" s="923"/>
      <c r="S50" s="386" t="str">
        <f>IF(S49="","",VLOOKUP(S49,'シフト記号表（勤務時間帯）'!$C$6:$K$35,9,FALSE))</f>
        <v/>
      </c>
      <c r="T50" s="387" t="str">
        <f>IF(T49="","",VLOOKUP(T49,'シフト記号表（勤務時間帯）'!$C$6:$K$35,9,FALSE))</f>
        <v/>
      </c>
      <c r="U50" s="387" t="str">
        <f>IF(U49="","",VLOOKUP(U49,'シフト記号表（勤務時間帯）'!$C$6:$K$35,9,FALSE))</f>
        <v/>
      </c>
      <c r="V50" s="387" t="str">
        <f>IF(V49="","",VLOOKUP(V49,'シフト記号表（勤務時間帯）'!$C$6:$K$35,9,FALSE))</f>
        <v/>
      </c>
      <c r="W50" s="387" t="str">
        <f>IF(W49="","",VLOOKUP(W49,'シフト記号表（勤務時間帯）'!$C$6:$K$35,9,FALSE))</f>
        <v/>
      </c>
      <c r="X50" s="387" t="str">
        <f>IF(X49="","",VLOOKUP(X49,'シフト記号表（勤務時間帯）'!$C$6:$K$35,9,FALSE))</f>
        <v/>
      </c>
      <c r="Y50" s="388" t="str">
        <f>IF(Y49="","",VLOOKUP(Y49,'シフト記号表（勤務時間帯）'!$C$6:$K$35,9,FALSE))</f>
        <v/>
      </c>
      <c r="Z50" s="386" t="str">
        <f>IF(Z49="","",VLOOKUP(Z49,'シフト記号表（勤務時間帯）'!$C$6:$K$35,9,FALSE))</f>
        <v/>
      </c>
      <c r="AA50" s="387" t="str">
        <f>IF(AA49="","",VLOOKUP(AA49,'シフト記号表（勤務時間帯）'!$C$6:$K$35,9,FALSE))</f>
        <v/>
      </c>
      <c r="AB50" s="387" t="str">
        <f>IF(AB49="","",VLOOKUP(AB49,'シフト記号表（勤務時間帯）'!$C$6:$K$35,9,FALSE))</f>
        <v/>
      </c>
      <c r="AC50" s="387" t="str">
        <f>IF(AC49="","",VLOOKUP(AC49,'シフト記号表（勤務時間帯）'!$C$6:$K$35,9,FALSE))</f>
        <v/>
      </c>
      <c r="AD50" s="387" t="str">
        <f>IF(AD49="","",VLOOKUP(AD49,'シフト記号表（勤務時間帯）'!$C$6:$K$35,9,FALSE))</f>
        <v/>
      </c>
      <c r="AE50" s="387" t="str">
        <f>IF(AE49="","",VLOOKUP(AE49,'シフト記号表（勤務時間帯）'!$C$6:$K$35,9,FALSE))</f>
        <v/>
      </c>
      <c r="AF50" s="388" t="str">
        <f>IF(AF49="","",VLOOKUP(AF49,'シフト記号表（勤務時間帯）'!$C$6:$K$35,9,FALSE))</f>
        <v/>
      </c>
      <c r="AG50" s="386" t="str">
        <f>IF(AG49="","",VLOOKUP(AG49,'シフト記号表（勤務時間帯）'!$C$6:$K$35,9,FALSE))</f>
        <v/>
      </c>
      <c r="AH50" s="387" t="str">
        <f>IF(AH49="","",VLOOKUP(AH49,'シフト記号表（勤務時間帯）'!$C$6:$K$35,9,FALSE))</f>
        <v/>
      </c>
      <c r="AI50" s="387" t="str">
        <f>IF(AI49="","",VLOOKUP(AI49,'シフト記号表（勤務時間帯）'!$C$6:$K$35,9,FALSE))</f>
        <v/>
      </c>
      <c r="AJ50" s="387" t="str">
        <f>IF(AJ49="","",VLOOKUP(AJ49,'シフト記号表（勤務時間帯）'!$C$6:$K$35,9,FALSE))</f>
        <v/>
      </c>
      <c r="AK50" s="387" t="str">
        <f>IF(AK49="","",VLOOKUP(AK49,'シフト記号表（勤務時間帯）'!$C$6:$K$35,9,FALSE))</f>
        <v/>
      </c>
      <c r="AL50" s="387" t="str">
        <f>IF(AL49="","",VLOOKUP(AL49,'シフト記号表（勤務時間帯）'!$C$6:$K$35,9,FALSE))</f>
        <v/>
      </c>
      <c r="AM50" s="388" t="str">
        <f>IF(AM49="","",VLOOKUP(AM49,'シフト記号表（勤務時間帯）'!$C$6:$K$35,9,FALSE))</f>
        <v/>
      </c>
      <c r="AN50" s="386" t="str">
        <f>IF(AN49="","",VLOOKUP(AN49,'シフト記号表（勤務時間帯）'!$C$6:$K$35,9,FALSE))</f>
        <v/>
      </c>
      <c r="AO50" s="387" t="str">
        <f>IF(AO49="","",VLOOKUP(AO49,'シフト記号表（勤務時間帯）'!$C$6:$K$35,9,FALSE))</f>
        <v/>
      </c>
      <c r="AP50" s="387" t="str">
        <f>IF(AP49="","",VLOOKUP(AP49,'シフト記号表（勤務時間帯）'!$C$6:$K$35,9,FALSE))</f>
        <v/>
      </c>
      <c r="AQ50" s="387" t="str">
        <f>IF(AQ49="","",VLOOKUP(AQ49,'シフト記号表（勤務時間帯）'!$C$6:$K$35,9,FALSE))</f>
        <v/>
      </c>
      <c r="AR50" s="387" t="str">
        <f>IF(AR49="","",VLOOKUP(AR49,'シフト記号表（勤務時間帯）'!$C$6:$K$35,9,FALSE))</f>
        <v/>
      </c>
      <c r="AS50" s="387" t="str">
        <f>IF(AS49="","",VLOOKUP(AS49,'シフト記号表（勤務時間帯）'!$C$6:$K$35,9,FALSE))</f>
        <v/>
      </c>
      <c r="AT50" s="388" t="str">
        <f>IF(AT49="","",VLOOKUP(AT49,'シフト記号表（勤務時間帯）'!$C$6:$K$35,9,FALSE))</f>
        <v/>
      </c>
      <c r="AU50" s="386" t="str">
        <f>IF(AU49="","",VLOOKUP(AU49,'シフト記号表（勤務時間帯）'!$C$6:$K$35,9,FALSE))</f>
        <v/>
      </c>
      <c r="AV50" s="387" t="str">
        <f>IF(AV49="","",VLOOKUP(AV49,'シフト記号表（勤務時間帯）'!$C$6:$K$35,9,FALSE))</f>
        <v/>
      </c>
      <c r="AW50" s="387" t="str">
        <f>IF(AW49="","",VLOOKUP(AW49,'シフト記号表（勤務時間帯）'!$C$6:$K$35,9,FALSE))</f>
        <v/>
      </c>
      <c r="AX50" s="924">
        <f>IF($BB$3="４週",SUM(S50:AT50),IF($BB$3="暦月",SUM(S50:AW50),""))</f>
        <v>0</v>
      </c>
      <c r="AY50" s="925"/>
      <c r="AZ50" s="926">
        <f>IF($BB$3="４週",AX50/4,IF($BB$3="暦月",'地密通所（1枚版）'!AX50/('地密通所（1枚版）'!$BB$8/7),""))</f>
        <v>0</v>
      </c>
      <c r="BA50" s="927"/>
      <c r="BB50" s="739"/>
      <c r="BC50" s="740"/>
      <c r="BD50" s="740"/>
      <c r="BE50" s="740"/>
      <c r="BF50" s="741"/>
    </row>
    <row r="51" spans="2:58" ht="20.25" customHeight="1">
      <c r="B51" s="886"/>
      <c r="C51" s="787"/>
      <c r="D51" s="788"/>
      <c r="E51" s="789"/>
      <c r="F51" s="265">
        <f>C49</f>
        <v>0</v>
      </c>
      <c r="G51" s="763"/>
      <c r="H51" s="693"/>
      <c r="I51" s="694"/>
      <c r="J51" s="694"/>
      <c r="K51" s="695"/>
      <c r="L51" s="768"/>
      <c r="M51" s="769"/>
      <c r="N51" s="769"/>
      <c r="O51" s="770"/>
      <c r="P51" s="928" t="s">
        <v>527</v>
      </c>
      <c r="Q51" s="929"/>
      <c r="R51" s="930"/>
      <c r="S51" s="389" t="str">
        <f>IF(S49="","",VLOOKUP(S49,'シフト記号表（勤務時間帯）'!$C$6:$U$35,19,FALSE))</f>
        <v/>
      </c>
      <c r="T51" s="390" t="str">
        <f>IF(T49="","",VLOOKUP(T49,'シフト記号表（勤務時間帯）'!$C$6:$U$35,19,FALSE))</f>
        <v/>
      </c>
      <c r="U51" s="390" t="str">
        <f>IF(U49="","",VLOOKUP(U49,'シフト記号表（勤務時間帯）'!$C$6:$U$35,19,FALSE))</f>
        <v/>
      </c>
      <c r="V51" s="390" t="str">
        <f>IF(V49="","",VLOOKUP(V49,'シフト記号表（勤務時間帯）'!$C$6:$U$35,19,FALSE))</f>
        <v/>
      </c>
      <c r="W51" s="390" t="str">
        <f>IF(W49="","",VLOOKUP(W49,'シフト記号表（勤務時間帯）'!$C$6:$U$35,19,FALSE))</f>
        <v/>
      </c>
      <c r="X51" s="390" t="str">
        <f>IF(X49="","",VLOOKUP(X49,'シフト記号表（勤務時間帯）'!$C$6:$U$35,19,FALSE))</f>
        <v/>
      </c>
      <c r="Y51" s="391" t="str">
        <f>IF(Y49="","",VLOOKUP(Y49,'シフト記号表（勤務時間帯）'!$C$6:$U$35,19,FALSE))</f>
        <v/>
      </c>
      <c r="Z51" s="389" t="str">
        <f>IF(Z49="","",VLOOKUP(Z49,'シフト記号表（勤務時間帯）'!$C$6:$U$35,19,FALSE))</f>
        <v/>
      </c>
      <c r="AA51" s="390" t="str">
        <f>IF(AA49="","",VLOOKUP(AA49,'シフト記号表（勤務時間帯）'!$C$6:$U$35,19,FALSE))</f>
        <v/>
      </c>
      <c r="AB51" s="390" t="str">
        <f>IF(AB49="","",VLOOKUP(AB49,'シフト記号表（勤務時間帯）'!$C$6:$U$35,19,FALSE))</f>
        <v/>
      </c>
      <c r="AC51" s="390" t="str">
        <f>IF(AC49="","",VLOOKUP(AC49,'シフト記号表（勤務時間帯）'!$C$6:$U$35,19,FALSE))</f>
        <v/>
      </c>
      <c r="AD51" s="390" t="str">
        <f>IF(AD49="","",VLOOKUP(AD49,'シフト記号表（勤務時間帯）'!$C$6:$U$35,19,FALSE))</f>
        <v/>
      </c>
      <c r="AE51" s="390" t="str">
        <f>IF(AE49="","",VLOOKUP(AE49,'シフト記号表（勤務時間帯）'!$C$6:$U$35,19,FALSE))</f>
        <v/>
      </c>
      <c r="AF51" s="391" t="str">
        <f>IF(AF49="","",VLOOKUP(AF49,'シフト記号表（勤務時間帯）'!$C$6:$U$35,19,FALSE))</f>
        <v/>
      </c>
      <c r="AG51" s="389" t="str">
        <f>IF(AG49="","",VLOOKUP(AG49,'シフト記号表（勤務時間帯）'!$C$6:$U$35,19,FALSE))</f>
        <v/>
      </c>
      <c r="AH51" s="390" t="str">
        <f>IF(AH49="","",VLOOKUP(AH49,'シフト記号表（勤務時間帯）'!$C$6:$U$35,19,FALSE))</f>
        <v/>
      </c>
      <c r="AI51" s="390" t="str">
        <f>IF(AI49="","",VLOOKUP(AI49,'シフト記号表（勤務時間帯）'!$C$6:$U$35,19,FALSE))</f>
        <v/>
      </c>
      <c r="AJ51" s="390" t="str">
        <f>IF(AJ49="","",VLOOKUP(AJ49,'シフト記号表（勤務時間帯）'!$C$6:$U$35,19,FALSE))</f>
        <v/>
      </c>
      <c r="AK51" s="390" t="str">
        <f>IF(AK49="","",VLOOKUP(AK49,'シフト記号表（勤務時間帯）'!$C$6:$U$35,19,FALSE))</f>
        <v/>
      </c>
      <c r="AL51" s="390" t="str">
        <f>IF(AL49="","",VLOOKUP(AL49,'シフト記号表（勤務時間帯）'!$C$6:$U$35,19,FALSE))</f>
        <v/>
      </c>
      <c r="AM51" s="391" t="str">
        <f>IF(AM49="","",VLOOKUP(AM49,'シフト記号表（勤務時間帯）'!$C$6:$U$35,19,FALSE))</f>
        <v/>
      </c>
      <c r="AN51" s="389" t="str">
        <f>IF(AN49="","",VLOOKUP(AN49,'シフト記号表（勤務時間帯）'!$C$6:$U$35,19,FALSE))</f>
        <v/>
      </c>
      <c r="AO51" s="390" t="str">
        <f>IF(AO49="","",VLOOKUP(AO49,'シフト記号表（勤務時間帯）'!$C$6:$U$35,19,FALSE))</f>
        <v/>
      </c>
      <c r="AP51" s="390" t="str">
        <f>IF(AP49="","",VLOOKUP(AP49,'シフト記号表（勤務時間帯）'!$C$6:$U$35,19,FALSE))</f>
        <v/>
      </c>
      <c r="AQ51" s="390" t="str">
        <f>IF(AQ49="","",VLOOKUP(AQ49,'シフト記号表（勤務時間帯）'!$C$6:$U$35,19,FALSE))</f>
        <v/>
      </c>
      <c r="AR51" s="390" t="str">
        <f>IF(AR49="","",VLOOKUP(AR49,'シフト記号表（勤務時間帯）'!$C$6:$U$35,19,FALSE))</f>
        <v/>
      </c>
      <c r="AS51" s="390" t="str">
        <f>IF(AS49="","",VLOOKUP(AS49,'シフト記号表（勤務時間帯）'!$C$6:$U$35,19,FALSE))</f>
        <v/>
      </c>
      <c r="AT51" s="391" t="str">
        <f>IF(AT49="","",VLOOKUP(AT49,'シフト記号表（勤務時間帯）'!$C$6:$U$35,19,FALSE))</f>
        <v/>
      </c>
      <c r="AU51" s="389" t="str">
        <f>IF(AU49="","",VLOOKUP(AU49,'シフト記号表（勤務時間帯）'!$C$6:$U$35,19,FALSE))</f>
        <v/>
      </c>
      <c r="AV51" s="390" t="str">
        <f>IF(AV49="","",VLOOKUP(AV49,'シフト記号表（勤務時間帯）'!$C$6:$U$35,19,FALSE))</f>
        <v/>
      </c>
      <c r="AW51" s="390" t="str">
        <f>IF(AW49="","",VLOOKUP(AW49,'シフト記号表（勤務時間帯）'!$C$6:$U$35,19,FALSE))</f>
        <v/>
      </c>
      <c r="AX51" s="931">
        <f>IF($BB$3="４週",SUM(S51:AT51),IF($BB$3="暦月",SUM(S51:AW51),""))</f>
        <v>0</v>
      </c>
      <c r="AY51" s="932"/>
      <c r="AZ51" s="933">
        <f>IF($BB$3="４週",AX51/4,IF($BB$3="暦月",'地密通所（1枚版）'!AX51/('地密通所（1枚版）'!$BB$8/7),""))</f>
        <v>0</v>
      </c>
      <c r="BA51" s="934"/>
      <c r="BB51" s="742"/>
      <c r="BC51" s="743"/>
      <c r="BD51" s="743"/>
      <c r="BE51" s="743"/>
      <c r="BF51" s="744"/>
    </row>
    <row r="52" spans="2:58" ht="20.25" customHeight="1">
      <c r="B52" s="886">
        <f>B49+1</f>
        <v>11</v>
      </c>
      <c r="C52" s="781"/>
      <c r="D52" s="782"/>
      <c r="E52" s="783"/>
      <c r="F52" s="273"/>
      <c r="G52" s="762"/>
      <c r="H52" s="764"/>
      <c r="I52" s="694"/>
      <c r="J52" s="694"/>
      <c r="K52" s="695"/>
      <c r="L52" s="765"/>
      <c r="M52" s="766"/>
      <c r="N52" s="766"/>
      <c r="O52" s="767"/>
      <c r="P52" s="935" t="s">
        <v>656</v>
      </c>
      <c r="Q52" s="936"/>
      <c r="R52" s="937"/>
      <c r="S52" s="262"/>
      <c r="T52" s="263"/>
      <c r="U52" s="263"/>
      <c r="V52" s="263"/>
      <c r="W52" s="263"/>
      <c r="X52" s="263"/>
      <c r="Y52" s="264"/>
      <c r="Z52" s="262"/>
      <c r="AA52" s="263"/>
      <c r="AB52" s="263"/>
      <c r="AC52" s="263"/>
      <c r="AD52" s="263"/>
      <c r="AE52" s="263"/>
      <c r="AF52" s="264"/>
      <c r="AG52" s="262"/>
      <c r="AH52" s="263"/>
      <c r="AI52" s="263"/>
      <c r="AJ52" s="263"/>
      <c r="AK52" s="263"/>
      <c r="AL52" s="263"/>
      <c r="AM52" s="264"/>
      <c r="AN52" s="262"/>
      <c r="AO52" s="263"/>
      <c r="AP52" s="263"/>
      <c r="AQ52" s="263"/>
      <c r="AR52" s="263"/>
      <c r="AS52" s="263"/>
      <c r="AT52" s="264"/>
      <c r="AU52" s="262"/>
      <c r="AV52" s="263"/>
      <c r="AW52" s="263"/>
      <c r="AX52" s="938"/>
      <c r="AY52" s="939"/>
      <c r="AZ52" s="940"/>
      <c r="BA52" s="941"/>
      <c r="BB52" s="778"/>
      <c r="BC52" s="779"/>
      <c r="BD52" s="779"/>
      <c r="BE52" s="779"/>
      <c r="BF52" s="780"/>
    </row>
    <row r="53" spans="2:58" ht="20.25" customHeight="1">
      <c r="B53" s="886"/>
      <c r="C53" s="784"/>
      <c r="D53" s="785"/>
      <c r="E53" s="786"/>
      <c r="F53" s="265"/>
      <c r="G53" s="689"/>
      <c r="H53" s="693"/>
      <c r="I53" s="694"/>
      <c r="J53" s="694"/>
      <c r="K53" s="695"/>
      <c r="L53" s="699"/>
      <c r="M53" s="700"/>
      <c r="N53" s="700"/>
      <c r="O53" s="701"/>
      <c r="P53" s="921" t="s">
        <v>526</v>
      </c>
      <c r="Q53" s="922"/>
      <c r="R53" s="923"/>
      <c r="S53" s="386" t="str">
        <f>IF(S52="","",VLOOKUP(S52,'シフト記号表（勤務時間帯）'!$C$6:$K$35,9,FALSE))</f>
        <v/>
      </c>
      <c r="T53" s="387" t="str">
        <f>IF(T52="","",VLOOKUP(T52,'シフト記号表（勤務時間帯）'!$C$6:$K$35,9,FALSE))</f>
        <v/>
      </c>
      <c r="U53" s="387" t="str">
        <f>IF(U52="","",VLOOKUP(U52,'シフト記号表（勤務時間帯）'!$C$6:$K$35,9,FALSE))</f>
        <v/>
      </c>
      <c r="V53" s="387" t="str">
        <f>IF(V52="","",VLOOKUP(V52,'シフト記号表（勤務時間帯）'!$C$6:$K$35,9,FALSE))</f>
        <v/>
      </c>
      <c r="W53" s="387" t="str">
        <f>IF(W52="","",VLOOKUP(W52,'シフト記号表（勤務時間帯）'!$C$6:$K$35,9,FALSE))</f>
        <v/>
      </c>
      <c r="X53" s="387" t="str">
        <f>IF(X52="","",VLOOKUP(X52,'シフト記号表（勤務時間帯）'!$C$6:$K$35,9,FALSE))</f>
        <v/>
      </c>
      <c r="Y53" s="388" t="str">
        <f>IF(Y52="","",VLOOKUP(Y52,'シフト記号表（勤務時間帯）'!$C$6:$K$35,9,FALSE))</f>
        <v/>
      </c>
      <c r="Z53" s="386" t="str">
        <f>IF(Z52="","",VLOOKUP(Z52,'シフト記号表（勤務時間帯）'!$C$6:$K$35,9,FALSE))</f>
        <v/>
      </c>
      <c r="AA53" s="387" t="str">
        <f>IF(AA52="","",VLOOKUP(AA52,'シフト記号表（勤務時間帯）'!$C$6:$K$35,9,FALSE))</f>
        <v/>
      </c>
      <c r="AB53" s="387" t="str">
        <f>IF(AB52="","",VLOOKUP(AB52,'シフト記号表（勤務時間帯）'!$C$6:$K$35,9,FALSE))</f>
        <v/>
      </c>
      <c r="AC53" s="387" t="str">
        <f>IF(AC52="","",VLOOKUP(AC52,'シフト記号表（勤務時間帯）'!$C$6:$K$35,9,FALSE))</f>
        <v/>
      </c>
      <c r="AD53" s="387" t="str">
        <f>IF(AD52="","",VLOOKUP(AD52,'シフト記号表（勤務時間帯）'!$C$6:$K$35,9,FALSE))</f>
        <v/>
      </c>
      <c r="AE53" s="387" t="str">
        <f>IF(AE52="","",VLOOKUP(AE52,'シフト記号表（勤務時間帯）'!$C$6:$K$35,9,FALSE))</f>
        <v/>
      </c>
      <c r="AF53" s="388" t="str">
        <f>IF(AF52="","",VLOOKUP(AF52,'シフト記号表（勤務時間帯）'!$C$6:$K$35,9,FALSE))</f>
        <v/>
      </c>
      <c r="AG53" s="386" t="str">
        <f>IF(AG52="","",VLOOKUP(AG52,'シフト記号表（勤務時間帯）'!$C$6:$K$35,9,FALSE))</f>
        <v/>
      </c>
      <c r="AH53" s="387" t="str">
        <f>IF(AH52="","",VLOOKUP(AH52,'シフト記号表（勤務時間帯）'!$C$6:$K$35,9,FALSE))</f>
        <v/>
      </c>
      <c r="AI53" s="387" t="str">
        <f>IF(AI52="","",VLOOKUP(AI52,'シフト記号表（勤務時間帯）'!$C$6:$K$35,9,FALSE))</f>
        <v/>
      </c>
      <c r="AJ53" s="387" t="str">
        <f>IF(AJ52="","",VLOOKUP(AJ52,'シフト記号表（勤務時間帯）'!$C$6:$K$35,9,FALSE))</f>
        <v/>
      </c>
      <c r="AK53" s="387" t="str">
        <f>IF(AK52="","",VLOOKUP(AK52,'シフト記号表（勤務時間帯）'!$C$6:$K$35,9,FALSE))</f>
        <v/>
      </c>
      <c r="AL53" s="387" t="str">
        <f>IF(AL52="","",VLOOKUP(AL52,'シフト記号表（勤務時間帯）'!$C$6:$K$35,9,FALSE))</f>
        <v/>
      </c>
      <c r="AM53" s="388" t="str">
        <f>IF(AM52="","",VLOOKUP(AM52,'シフト記号表（勤務時間帯）'!$C$6:$K$35,9,FALSE))</f>
        <v/>
      </c>
      <c r="AN53" s="386" t="str">
        <f>IF(AN52="","",VLOOKUP(AN52,'シフト記号表（勤務時間帯）'!$C$6:$K$35,9,FALSE))</f>
        <v/>
      </c>
      <c r="AO53" s="387" t="str">
        <f>IF(AO52="","",VLOOKUP(AO52,'シフト記号表（勤務時間帯）'!$C$6:$K$35,9,FALSE))</f>
        <v/>
      </c>
      <c r="AP53" s="387" t="str">
        <f>IF(AP52="","",VLOOKUP(AP52,'シフト記号表（勤務時間帯）'!$C$6:$K$35,9,FALSE))</f>
        <v/>
      </c>
      <c r="AQ53" s="387" t="str">
        <f>IF(AQ52="","",VLOOKUP(AQ52,'シフト記号表（勤務時間帯）'!$C$6:$K$35,9,FALSE))</f>
        <v/>
      </c>
      <c r="AR53" s="387" t="str">
        <f>IF(AR52="","",VLOOKUP(AR52,'シフト記号表（勤務時間帯）'!$C$6:$K$35,9,FALSE))</f>
        <v/>
      </c>
      <c r="AS53" s="387" t="str">
        <f>IF(AS52="","",VLOOKUP(AS52,'シフト記号表（勤務時間帯）'!$C$6:$K$35,9,FALSE))</f>
        <v/>
      </c>
      <c r="AT53" s="388" t="str">
        <f>IF(AT52="","",VLOOKUP(AT52,'シフト記号表（勤務時間帯）'!$C$6:$K$35,9,FALSE))</f>
        <v/>
      </c>
      <c r="AU53" s="386" t="str">
        <f>IF(AU52="","",VLOOKUP(AU52,'シフト記号表（勤務時間帯）'!$C$6:$K$35,9,FALSE))</f>
        <v/>
      </c>
      <c r="AV53" s="387" t="str">
        <f>IF(AV52="","",VLOOKUP(AV52,'シフト記号表（勤務時間帯）'!$C$6:$K$35,9,FALSE))</f>
        <v/>
      </c>
      <c r="AW53" s="387" t="str">
        <f>IF(AW52="","",VLOOKUP(AW52,'シフト記号表（勤務時間帯）'!$C$6:$K$35,9,FALSE))</f>
        <v/>
      </c>
      <c r="AX53" s="924">
        <f>IF($BB$3="４週",SUM(S53:AT53),IF($BB$3="暦月",SUM(S53:AW53),""))</f>
        <v>0</v>
      </c>
      <c r="AY53" s="925"/>
      <c r="AZ53" s="926">
        <f>IF($BB$3="４週",AX53/4,IF($BB$3="暦月",'地密通所（1枚版）'!AX53/('地密通所（1枚版）'!$BB$8/7),""))</f>
        <v>0</v>
      </c>
      <c r="BA53" s="927"/>
      <c r="BB53" s="739"/>
      <c r="BC53" s="740"/>
      <c r="BD53" s="740"/>
      <c r="BE53" s="740"/>
      <c r="BF53" s="741"/>
    </row>
    <row r="54" spans="2:58" ht="20.25" customHeight="1">
      <c r="B54" s="886"/>
      <c r="C54" s="787"/>
      <c r="D54" s="788"/>
      <c r="E54" s="789"/>
      <c r="F54" s="265">
        <f>C52</f>
        <v>0</v>
      </c>
      <c r="G54" s="763"/>
      <c r="H54" s="693"/>
      <c r="I54" s="694"/>
      <c r="J54" s="694"/>
      <c r="K54" s="695"/>
      <c r="L54" s="768"/>
      <c r="M54" s="769"/>
      <c r="N54" s="769"/>
      <c r="O54" s="770"/>
      <c r="P54" s="928" t="s">
        <v>527</v>
      </c>
      <c r="Q54" s="929"/>
      <c r="R54" s="930"/>
      <c r="S54" s="389" t="str">
        <f>IF(S52="","",VLOOKUP(S52,'シフト記号表（勤務時間帯）'!$C$6:$U$35,19,FALSE))</f>
        <v/>
      </c>
      <c r="T54" s="390" t="str">
        <f>IF(T52="","",VLOOKUP(T52,'シフト記号表（勤務時間帯）'!$C$6:$U$35,19,FALSE))</f>
        <v/>
      </c>
      <c r="U54" s="390" t="str">
        <f>IF(U52="","",VLOOKUP(U52,'シフト記号表（勤務時間帯）'!$C$6:$U$35,19,FALSE))</f>
        <v/>
      </c>
      <c r="V54" s="390" t="str">
        <f>IF(V52="","",VLOOKUP(V52,'シフト記号表（勤務時間帯）'!$C$6:$U$35,19,FALSE))</f>
        <v/>
      </c>
      <c r="W54" s="390" t="str">
        <f>IF(W52="","",VLOOKUP(W52,'シフト記号表（勤務時間帯）'!$C$6:$U$35,19,FALSE))</f>
        <v/>
      </c>
      <c r="X54" s="390" t="str">
        <f>IF(X52="","",VLOOKUP(X52,'シフト記号表（勤務時間帯）'!$C$6:$U$35,19,FALSE))</f>
        <v/>
      </c>
      <c r="Y54" s="391" t="str">
        <f>IF(Y52="","",VLOOKUP(Y52,'シフト記号表（勤務時間帯）'!$C$6:$U$35,19,FALSE))</f>
        <v/>
      </c>
      <c r="Z54" s="389" t="str">
        <f>IF(Z52="","",VLOOKUP(Z52,'シフト記号表（勤務時間帯）'!$C$6:$U$35,19,FALSE))</f>
        <v/>
      </c>
      <c r="AA54" s="390" t="str">
        <f>IF(AA52="","",VLOOKUP(AA52,'シフト記号表（勤務時間帯）'!$C$6:$U$35,19,FALSE))</f>
        <v/>
      </c>
      <c r="AB54" s="390" t="str">
        <f>IF(AB52="","",VLOOKUP(AB52,'シフト記号表（勤務時間帯）'!$C$6:$U$35,19,FALSE))</f>
        <v/>
      </c>
      <c r="AC54" s="390" t="str">
        <f>IF(AC52="","",VLOOKUP(AC52,'シフト記号表（勤務時間帯）'!$C$6:$U$35,19,FALSE))</f>
        <v/>
      </c>
      <c r="AD54" s="390" t="str">
        <f>IF(AD52="","",VLOOKUP(AD52,'シフト記号表（勤務時間帯）'!$C$6:$U$35,19,FALSE))</f>
        <v/>
      </c>
      <c r="AE54" s="390" t="str">
        <f>IF(AE52="","",VLOOKUP(AE52,'シフト記号表（勤務時間帯）'!$C$6:$U$35,19,FALSE))</f>
        <v/>
      </c>
      <c r="AF54" s="391" t="str">
        <f>IF(AF52="","",VLOOKUP(AF52,'シフト記号表（勤務時間帯）'!$C$6:$U$35,19,FALSE))</f>
        <v/>
      </c>
      <c r="AG54" s="389" t="str">
        <f>IF(AG52="","",VLOOKUP(AG52,'シフト記号表（勤務時間帯）'!$C$6:$U$35,19,FALSE))</f>
        <v/>
      </c>
      <c r="AH54" s="390" t="str">
        <f>IF(AH52="","",VLOOKUP(AH52,'シフト記号表（勤務時間帯）'!$C$6:$U$35,19,FALSE))</f>
        <v/>
      </c>
      <c r="AI54" s="390" t="str">
        <f>IF(AI52="","",VLOOKUP(AI52,'シフト記号表（勤務時間帯）'!$C$6:$U$35,19,FALSE))</f>
        <v/>
      </c>
      <c r="AJ54" s="390" t="str">
        <f>IF(AJ52="","",VLOOKUP(AJ52,'シフト記号表（勤務時間帯）'!$C$6:$U$35,19,FALSE))</f>
        <v/>
      </c>
      <c r="AK54" s="390" t="str">
        <f>IF(AK52="","",VLOOKUP(AK52,'シフト記号表（勤務時間帯）'!$C$6:$U$35,19,FALSE))</f>
        <v/>
      </c>
      <c r="AL54" s="390" t="str">
        <f>IF(AL52="","",VLOOKUP(AL52,'シフト記号表（勤務時間帯）'!$C$6:$U$35,19,FALSE))</f>
        <v/>
      </c>
      <c r="AM54" s="391" t="str">
        <f>IF(AM52="","",VLOOKUP(AM52,'シフト記号表（勤務時間帯）'!$C$6:$U$35,19,FALSE))</f>
        <v/>
      </c>
      <c r="AN54" s="389" t="str">
        <f>IF(AN52="","",VLOOKUP(AN52,'シフト記号表（勤務時間帯）'!$C$6:$U$35,19,FALSE))</f>
        <v/>
      </c>
      <c r="AO54" s="390" t="str">
        <f>IF(AO52="","",VLOOKUP(AO52,'シフト記号表（勤務時間帯）'!$C$6:$U$35,19,FALSE))</f>
        <v/>
      </c>
      <c r="AP54" s="390" t="str">
        <f>IF(AP52="","",VLOOKUP(AP52,'シフト記号表（勤務時間帯）'!$C$6:$U$35,19,FALSE))</f>
        <v/>
      </c>
      <c r="AQ54" s="390" t="str">
        <f>IF(AQ52="","",VLOOKUP(AQ52,'シフト記号表（勤務時間帯）'!$C$6:$U$35,19,FALSE))</f>
        <v/>
      </c>
      <c r="AR54" s="390" t="str">
        <f>IF(AR52="","",VLOOKUP(AR52,'シフト記号表（勤務時間帯）'!$C$6:$U$35,19,FALSE))</f>
        <v/>
      </c>
      <c r="AS54" s="390" t="str">
        <f>IF(AS52="","",VLOOKUP(AS52,'シフト記号表（勤務時間帯）'!$C$6:$U$35,19,FALSE))</f>
        <v/>
      </c>
      <c r="AT54" s="391" t="str">
        <f>IF(AT52="","",VLOOKUP(AT52,'シフト記号表（勤務時間帯）'!$C$6:$U$35,19,FALSE))</f>
        <v/>
      </c>
      <c r="AU54" s="389" t="str">
        <f>IF(AU52="","",VLOOKUP(AU52,'シフト記号表（勤務時間帯）'!$C$6:$U$35,19,FALSE))</f>
        <v/>
      </c>
      <c r="AV54" s="390" t="str">
        <f>IF(AV52="","",VLOOKUP(AV52,'シフト記号表（勤務時間帯）'!$C$6:$U$35,19,FALSE))</f>
        <v/>
      </c>
      <c r="AW54" s="390" t="str">
        <f>IF(AW52="","",VLOOKUP(AW52,'シフト記号表（勤務時間帯）'!$C$6:$U$35,19,FALSE))</f>
        <v/>
      </c>
      <c r="AX54" s="931">
        <f>IF($BB$3="４週",SUM(S54:AT54),IF($BB$3="暦月",SUM(S54:AW54),""))</f>
        <v>0</v>
      </c>
      <c r="AY54" s="932"/>
      <c r="AZ54" s="933">
        <f>IF($BB$3="４週",AX54/4,IF($BB$3="暦月",'地密通所（1枚版）'!AX54/('地密通所（1枚版）'!$BB$8/7),""))</f>
        <v>0</v>
      </c>
      <c r="BA54" s="934"/>
      <c r="BB54" s="742"/>
      <c r="BC54" s="743"/>
      <c r="BD54" s="743"/>
      <c r="BE54" s="743"/>
      <c r="BF54" s="744"/>
    </row>
    <row r="55" spans="2:58" ht="20.25" customHeight="1">
      <c r="B55" s="886">
        <f>B52+1</f>
        <v>12</v>
      </c>
      <c r="C55" s="781"/>
      <c r="D55" s="782"/>
      <c r="E55" s="783"/>
      <c r="F55" s="273"/>
      <c r="G55" s="762"/>
      <c r="H55" s="764"/>
      <c r="I55" s="694"/>
      <c r="J55" s="694"/>
      <c r="K55" s="695"/>
      <c r="L55" s="765"/>
      <c r="M55" s="766"/>
      <c r="N55" s="766"/>
      <c r="O55" s="767"/>
      <c r="P55" s="935" t="s">
        <v>571</v>
      </c>
      <c r="Q55" s="936"/>
      <c r="R55" s="937"/>
      <c r="S55" s="262"/>
      <c r="T55" s="263"/>
      <c r="U55" s="263"/>
      <c r="V55" s="263"/>
      <c r="W55" s="263"/>
      <c r="X55" s="263"/>
      <c r="Y55" s="264"/>
      <c r="Z55" s="262"/>
      <c r="AA55" s="263"/>
      <c r="AB55" s="263"/>
      <c r="AC55" s="263"/>
      <c r="AD55" s="263"/>
      <c r="AE55" s="263"/>
      <c r="AF55" s="264"/>
      <c r="AG55" s="262"/>
      <c r="AH55" s="263"/>
      <c r="AI55" s="263"/>
      <c r="AJ55" s="263"/>
      <c r="AK55" s="263"/>
      <c r="AL55" s="263"/>
      <c r="AM55" s="264"/>
      <c r="AN55" s="262"/>
      <c r="AO55" s="263"/>
      <c r="AP55" s="263"/>
      <c r="AQ55" s="263"/>
      <c r="AR55" s="263"/>
      <c r="AS55" s="263"/>
      <c r="AT55" s="264"/>
      <c r="AU55" s="262"/>
      <c r="AV55" s="263"/>
      <c r="AW55" s="263"/>
      <c r="AX55" s="938"/>
      <c r="AY55" s="939"/>
      <c r="AZ55" s="940"/>
      <c r="BA55" s="941"/>
      <c r="BB55" s="798"/>
      <c r="BC55" s="766"/>
      <c r="BD55" s="766"/>
      <c r="BE55" s="766"/>
      <c r="BF55" s="767"/>
    </row>
    <row r="56" spans="2:58" ht="20.25" customHeight="1">
      <c r="B56" s="886"/>
      <c r="C56" s="784"/>
      <c r="D56" s="785"/>
      <c r="E56" s="786"/>
      <c r="F56" s="265"/>
      <c r="G56" s="689"/>
      <c r="H56" s="693"/>
      <c r="I56" s="694"/>
      <c r="J56" s="694"/>
      <c r="K56" s="695"/>
      <c r="L56" s="699"/>
      <c r="M56" s="700"/>
      <c r="N56" s="700"/>
      <c r="O56" s="701"/>
      <c r="P56" s="921" t="s">
        <v>526</v>
      </c>
      <c r="Q56" s="922"/>
      <c r="R56" s="923"/>
      <c r="S56" s="386" t="str">
        <f>IF(S55="","",VLOOKUP(S55,'シフト記号表（勤務時間帯）'!$C$6:$K$35,9,FALSE))</f>
        <v/>
      </c>
      <c r="T56" s="387" t="str">
        <f>IF(T55="","",VLOOKUP(T55,'シフト記号表（勤務時間帯）'!$C$6:$K$35,9,FALSE))</f>
        <v/>
      </c>
      <c r="U56" s="387" t="str">
        <f>IF(U55="","",VLOOKUP(U55,'シフト記号表（勤務時間帯）'!$C$6:$K$35,9,FALSE))</f>
        <v/>
      </c>
      <c r="V56" s="387" t="str">
        <f>IF(V55="","",VLOOKUP(V55,'シフト記号表（勤務時間帯）'!$C$6:$K$35,9,FALSE))</f>
        <v/>
      </c>
      <c r="W56" s="387" t="str">
        <f>IF(W55="","",VLOOKUP(W55,'シフト記号表（勤務時間帯）'!$C$6:$K$35,9,FALSE))</f>
        <v/>
      </c>
      <c r="X56" s="387" t="str">
        <f>IF(X55="","",VLOOKUP(X55,'シフト記号表（勤務時間帯）'!$C$6:$K$35,9,FALSE))</f>
        <v/>
      </c>
      <c r="Y56" s="388" t="str">
        <f>IF(Y55="","",VLOOKUP(Y55,'シフト記号表（勤務時間帯）'!$C$6:$K$35,9,FALSE))</f>
        <v/>
      </c>
      <c r="Z56" s="386" t="str">
        <f>IF(Z55="","",VLOOKUP(Z55,'シフト記号表（勤務時間帯）'!$C$6:$K$35,9,FALSE))</f>
        <v/>
      </c>
      <c r="AA56" s="387" t="str">
        <f>IF(AA55="","",VLOOKUP(AA55,'シフト記号表（勤務時間帯）'!$C$6:$K$35,9,FALSE))</f>
        <v/>
      </c>
      <c r="AB56" s="387" t="str">
        <f>IF(AB55="","",VLOOKUP(AB55,'シフト記号表（勤務時間帯）'!$C$6:$K$35,9,FALSE))</f>
        <v/>
      </c>
      <c r="AC56" s="387" t="str">
        <f>IF(AC55="","",VLOOKUP(AC55,'シフト記号表（勤務時間帯）'!$C$6:$K$35,9,FALSE))</f>
        <v/>
      </c>
      <c r="AD56" s="387" t="str">
        <f>IF(AD55="","",VLOOKUP(AD55,'シフト記号表（勤務時間帯）'!$C$6:$K$35,9,FALSE))</f>
        <v/>
      </c>
      <c r="AE56" s="387" t="str">
        <f>IF(AE55="","",VLOOKUP(AE55,'シフト記号表（勤務時間帯）'!$C$6:$K$35,9,FALSE))</f>
        <v/>
      </c>
      <c r="AF56" s="388" t="str">
        <f>IF(AF55="","",VLOOKUP(AF55,'シフト記号表（勤務時間帯）'!$C$6:$K$35,9,FALSE))</f>
        <v/>
      </c>
      <c r="AG56" s="386" t="str">
        <f>IF(AG55="","",VLOOKUP(AG55,'シフト記号表（勤務時間帯）'!$C$6:$K$35,9,FALSE))</f>
        <v/>
      </c>
      <c r="AH56" s="387" t="str">
        <f>IF(AH55="","",VLOOKUP(AH55,'シフト記号表（勤務時間帯）'!$C$6:$K$35,9,FALSE))</f>
        <v/>
      </c>
      <c r="AI56" s="387" t="str">
        <f>IF(AI55="","",VLOOKUP(AI55,'シフト記号表（勤務時間帯）'!$C$6:$K$35,9,FALSE))</f>
        <v/>
      </c>
      <c r="AJ56" s="387" t="str">
        <f>IF(AJ55="","",VLOOKUP(AJ55,'シフト記号表（勤務時間帯）'!$C$6:$K$35,9,FALSE))</f>
        <v/>
      </c>
      <c r="AK56" s="387" t="str">
        <f>IF(AK55="","",VLOOKUP(AK55,'シフト記号表（勤務時間帯）'!$C$6:$K$35,9,FALSE))</f>
        <v/>
      </c>
      <c r="AL56" s="387" t="str">
        <f>IF(AL55="","",VLOOKUP(AL55,'シフト記号表（勤務時間帯）'!$C$6:$K$35,9,FALSE))</f>
        <v/>
      </c>
      <c r="AM56" s="388" t="str">
        <f>IF(AM55="","",VLOOKUP(AM55,'シフト記号表（勤務時間帯）'!$C$6:$K$35,9,FALSE))</f>
        <v/>
      </c>
      <c r="AN56" s="386" t="str">
        <f>IF(AN55="","",VLOOKUP(AN55,'シフト記号表（勤務時間帯）'!$C$6:$K$35,9,FALSE))</f>
        <v/>
      </c>
      <c r="AO56" s="387" t="str">
        <f>IF(AO55="","",VLOOKUP(AO55,'シフト記号表（勤務時間帯）'!$C$6:$K$35,9,FALSE))</f>
        <v/>
      </c>
      <c r="AP56" s="387" t="str">
        <f>IF(AP55="","",VLOOKUP(AP55,'シフト記号表（勤務時間帯）'!$C$6:$K$35,9,FALSE))</f>
        <v/>
      </c>
      <c r="AQ56" s="387" t="str">
        <f>IF(AQ55="","",VLOOKUP(AQ55,'シフト記号表（勤務時間帯）'!$C$6:$K$35,9,FALSE))</f>
        <v/>
      </c>
      <c r="AR56" s="387" t="str">
        <f>IF(AR55="","",VLOOKUP(AR55,'シフト記号表（勤務時間帯）'!$C$6:$K$35,9,FALSE))</f>
        <v/>
      </c>
      <c r="AS56" s="387" t="str">
        <f>IF(AS55="","",VLOOKUP(AS55,'シフト記号表（勤務時間帯）'!$C$6:$K$35,9,FALSE))</f>
        <v/>
      </c>
      <c r="AT56" s="388" t="str">
        <f>IF(AT55="","",VLOOKUP(AT55,'シフト記号表（勤務時間帯）'!$C$6:$K$35,9,FALSE))</f>
        <v/>
      </c>
      <c r="AU56" s="386" t="str">
        <f>IF(AU55="","",VLOOKUP(AU55,'シフト記号表（勤務時間帯）'!$C$6:$K$35,9,FALSE))</f>
        <v/>
      </c>
      <c r="AV56" s="387" t="str">
        <f>IF(AV55="","",VLOOKUP(AV55,'シフト記号表（勤務時間帯）'!$C$6:$K$35,9,FALSE))</f>
        <v/>
      </c>
      <c r="AW56" s="387" t="str">
        <f>IF(AW55="","",VLOOKUP(AW55,'シフト記号表（勤務時間帯）'!$C$6:$K$35,9,FALSE))</f>
        <v/>
      </c>
      <c r="AX56" s="924">
        <f>IF($BB$3="４週",SUM(S56:AT56),IF($BB$3="暦月",SUM(S56:AW56),""))</f>
        <v>0</v>
      </c>
      <c r="AY56" s="925"/>
      <c r="AZ56" s="926">
        <f>IF($BB$3="４週",AX56/4,IF($BB$3="暦月",'地密通所（1枚版）'!AX56/('地密通所（1枚版）'!$BB$8/7),""))</f>
        <v>0</v>
      </c>
      <c r="BA56" s="927"/>
      <c r="BB56" s="799"/>
      <c r="BC56" s="700"/>
      <c r="BD56" s="700"/>
      <c r="BE56" s="700"/>
      <c r="BF56" s="701"/>
    </row>
    <row r="57" spans="2:58" ht="20.25" customHeight="1">
      <c r="B57" s="886"/>
      <c r="C57" s="787"/>
      <c r="D57" s="788"/>
      <c r="E57" s="789"/>
      <c r="F57" s="265">
        <f>C55</f>
        <v>0</v>
      </c>
      <c r="G57" s="763"/>
      <c r="H57" s="693"/>
      <c r="I57" s="694"/>
      <c r="J57" s="694"/>
      <c r="K57" s="695"/>
      <c r="L57" s="768"/>
      <c r="M57" s="769"/>
      <c r="N57" s="769"/>
      <c r="O57" s="770"/>
      <c r="P57" s="928" t="s">
        <v>527</v>
      </c>
      <c r="Q57" s="929"/>
      <c r="R57" s="930"/>
      <c r="S57" s="389" t="str">
        <f>IF(S55="","",VLOOKUP(S55,'シフト記号表（勤務時間帯）'!$C$6:$U$35,19,FALSE))</f>
        <v/>
      </c>
      <c r="T57" s="390" t="str">
        <f>IF(T55="","",VLOOKUP(T55,'シフト記号表（勤務時間帯）'!$C$6:$U$35,19,FALSE))</f>
        <v/>
      </c>
      <c r="U57" s="390" t="str">
        <f>IF(U55="","",VLOOKUP(U55,'シフト記号表（勤務時間帯）'!$C$6:$U$35,19,FALSE))</f>
        <v/>
      </c>
      <c r="V57" s="390" t="str">
        <f>IF(V55="","",VLOOKUP(V55,'シフト記号表（勤務時間帯）'!$C$6:$U$35,19,FALSE))</f>
        <v/>
      </c>
      <c r="W57" s="390" t="str">
        <f>IF(W55="","",VLOOKUP(W55,'シフト記号表（勤務時間帯）'!$C$6:$U$35,19,FALSE))</f>
        <v/>
      </c>
      <c r="X57" s="390" t="str">
        <f>IF(X55="","",VLOOKUP(X55,'シフト記号表（勤務時間帯）'!$C$6:$U$35,19,FALSE))</f>
        <v/>
      </c>
      <c r="Y57" s="391" t="str">
        <f>IF(Y55="","",VLOOKUP(Y55,'シフト記号表（勤務時間帯）'!$C$6:$U$35,19,FALSE))</f>
        <v/>
      </c>
      <c r="Z57" s="389" t="str">
        <f>IF(Z55="","",VLOOKUP(Z55,'シフト記号表（勤務時間帯）'!$C$6:$U$35,19,FALSE))</f>
        <v/>
      </c>
      <c r="AA57" s="390" t="str">
        <f>IF(AA55="","",VLOOKUP(AA55,'シフト記号表（勤務時間帯）'!$C$6:$U$35,19,FALSE))</f>
        <v/>
      </c>
      <c r="AB57" s="390" t="str">
        <f>IF(AB55="","",VLOOKUP(AB55,'シフト記号表（勤務時間帯）'!$C$6:$U$35,19,FALSE))</f>
        <v/>
      </c>
      <c r="AC57" s="390" t="str">
        <f>IF(AC55="","",VLOOKUP(AC55,'シフト記号表（勤務時間帯）'!$C$6:$U$35,19,FALSE))</f>
        <v/>
      </c>
      <c r="AD57" s="390" t="str">
        <f>IF(AD55="","",VLOOKUP(AD55,'シフト記号表（勤務時間帯）'!$C$6:$U$35,19,FALSE))</f>
        <v/>
      </c>
      <c r="AE57" s="390" t="str">
        <f>IF(AE55="","",VLOOKUP(AE55,'シフト記号表（勤務時間帯）'!$C$6:$U$35,19,FALSE))</f>
        <v/>
      </c>
      <c r="AF57" s="391" t="str">
        <f>IF(AF55="","",VLOOKUP(AF55,'シフト記号表（勤務時間帯）'!$C$6:$U$35,19,FALSE))</f>
        <v/>
      </c>
      <c r="AG57" s="389" t="str">
        <f>IF(AG55="","",VLOOKUP(AG55,'シフト記号表（勤務時間帯）'!$C$6:$U$35,19,FALSE))</f>
        <v/>
      </c>
      <c r="AH57" s="390" t="str">
        <f>IF(AH55="","",VLOOKUP(AH55,'シフト記号表（勤務時間帯）'!$C$6:$U$35,19,FALSE))</f>
        <v/>
      </c>
      <c r="AI57" s="390" t="str">
        <f>IF(AI55="","",VLOOKUP(AI55,'シフト記号表（勤務時間帯）'!$C$6:$U$35,19,FALSE))</f>
        <v/>
      </c>
      <c r="AJ57" s="390" t="str">
        <f>IF(AJ55="","",VLOOKUP(AJ55,'シフト記号表（勤務時間帯）'!$C$6:$U$35,19,FALSE))</f>
        <v/>
      </c>
      <c r="AK57" s="390" t="str">
        <f>IF(AK55="","",VLOOKUP(AK55,'シフト記号表（勤務時間帯）'!$C$6:$U$35,19,FALSE))</f>
        <v/>
      </c>
      <c r="AL57" s="390" t="str">
        <f>IF(AL55="","",VLOOKUP(AL55,'シフト記号表（勤務時間帯）'!$C$6:$U$35,19,FALSE))</f>
        <v/>
      </c>
      <c r="AM57" s="391" t="str">
        <f>IF(AM55="","",VLOOKUP(AM55,'シフト記号表（勤務時間帯）'!$C$6:$U$35,19,FALSE))</f>
        <v/>
      </c>
      <c r="AN57" s="389" t="str">
        <f>IF(AN55="","",VLOOKUP(AN55,'シフト記号表（勤務時間帯）'!$C$6:$U$35,19,FALSE))</f>
        <v/>
      </c>
      <c r="AO57" s="390" t="str">
        <f>IF(AO55="","",VLOOKUP(AO55,'シフト記号表（勤務時間帯）'!$C$6:$U$35,19,FALSE))</f>
        <v/>
      </c>
      <c r="AP57" s="390" t="str">
        <f>IF(AP55="","",VLOOKUP(AP55,'シフト記号表（勤務時間帯）'!$C$6:$U$35,19,FALSE))</f>
        <v/>
      </c>
      <c r="AQ57" s="390" t="str">
        <f>IF(AQ55="","",VLOOKUP(AQ55,'シフト記号表（勤務時間帯）'!$C$6:$U$35,19,FALSE))</f>
        <v/>
      </c>
      <c r="AR57" s="390" t="str">
        <f>IF(AR55="","",VLOOKUP(AR55,'シフト記号表（勤務時間帯）'!$C$6:$U$35,19,FALSE))</f>
        <v/>
      </c>
      <c r="AS57" s="390" t="str">
        <f>IF(AS55="","",VLOOKUP(AS55,'シフト記号表（勤務時間帯）'!$C$6:$U$35,19,FALSE))</f>
        <v/>
      </c>
      <c r="AT57" s="391" t="str">
        <f>IF(AT55="","",VLOOKUP(AT55,'シフト記号表（勤務時間帯）'!$C$6:$U$35,19,FALSE))</f>
        <v/>
      </c>
      <c r="AU57" s="389" t="str">
        <f>IF(AU55="","",VLOOKUP(AU55,'シフト記号表（勤務時間帯）'!$C$6:$U$35,19,FALSE))</f>
        <v/>
      </c>
      <c r="AV57" s="390" t="str">
        <f>IF(AV55="","",VLOOKUP(AV55,'シフト記号表（勤務時間帯）'!$C$6:$U$35,19,FALSE))</f>
        <v/>
      </c>
      <c r="AW57" s="390" t="str">
        <f>IF(AW55="","",VLOOKUP(AW55,'シフト記号表（勤務時間帯）'!$C$6:$U$35,19,FALSE))</f>
        <v/>
      </c>
      <c r="AX57" s="931">
        <f>IF($BB$3="４週",SUM(S57:AT57),IF($BB$3="暦月",SUM(S57:AW57),""))</f>
        <v>0</v>
      </c>
      <c r="AY57" s="932"/>
      <c r="AZ57" s="933">
        <f>IF($BB$3="４週",AX57/4,IF($BB$3="暦月",'地密通所（1枚版）'!AX57/('地密通所（1枚版）'!$BB$8/7),""))</f>
        <v>0</v>
      </c>
      <c r="BA57" s="934"/>
      <c r="BB57" s="800"/>
      <c r="BC57" s="769"/>
      <c r="BD57" s="769"/>
      <c r="BE57" s="769"/>
      <c r="BF57" s="770"/>
    </row>
    <row r="58" spans="2:58" ht="20.25" customHeight="1">
      <c r="B58" s="886">
        <f>B55+1</f>
        <v>13</v>
      </c>
      <c r="C58" s="781"/>
      <c r="D58" s="782"/>
      <c r="E58" s="783"/>
      <c r="F58" s="273"/>
      <c r="G58" s="762"/>
      <c r="H58" s="764"/>
      <c r="I58" s="694"/>
      <c r="J58" s="694"/>
      <c r="K58" s="695"/>
      <c r="L58" s="765"/>
      <c r="M58" s="766"/>
      <c r="N58" s="766"/>
      <c r="O58" s="767"/>
      <c r="P58" s="935" t="s">
        <v>571</v>
      </c>
      <c r="Q58" s="936"/>
      <c r="R58" s="937"/>
      <c r="S58" s="262"/>
      <c r="T58" s="263"/>
      <c r="U58" s="263"/>
      <c r="V58" s="263"/>
      <c r="W58" s="263"/>
      <c r="X58" s="263"/>
      <c r="Y58" s="264"/>
      <c r="Z58" s="262"/>
      <c r="AA58" s="263"/>
      <c r="AB58" s="263"/>
      <c r="AC58" s="263"/>
      <c r="AD58" s="263"/>
      <c r="AE58" s="263"/>
      <c r="AF58" s="264"/>
      <c r="AG58" s="262"/>
      <c r="AH58" s="263"/>
      <c r="AI58" s="263"/>
      <c r="AJ58" s="263"/>
      <c r="AK58" s="263"/>
      <c r="AL58" s="263"/>
      <c r="AM58" s="264"/>
      <c r="AN58" s="262"/>
      <c r="AO58" s="263"/>
      <c r="AP58" s="263"/>
      <c r="AQ58" s="263"/>
      <c r="AR58" s="263"/>
      <c r="AS58" s="263"/>
      <c r="AT58" s="264"/>
      <c r="AU58" s="262"/>
      <c r="AV58" s="263"/>
      <c r="AW58" s="263"/>
      <c r="AX58" s="938"/>
      <c r="AY58" s="939"/>
      <c r="AZ58" s="940"/>
      <c r="BA58" s="941"/>
      <c r="BB58" s="798"/>
      <c r="BC58" s="766"/>
      <c r="BD58" s="766"/>
      <c r="BE58" s="766"/>
      <c r="BF58" s="767"/>
    </row>
    <row r="59" spans="2:58" ht="20.25" customHeight="1">
      <c r="B59" s="886"/>
      <c r="C59" s="784"/>
      <c r="D59" s="785"/>
      <c r="E59" s="786"/>
      <c r="F59" s="265"/>
      <c r="G59" s="689"/>
      <c r="H59" s="693"/>
      <c r="I59" s="694"/>
      <c r="J59" s="694"/>
      <c r="K59" s="695"/>
      <c r="L59" s="699"/>
      <c r="M59" s="700"/>
      <c r="N59" s="700"/>
      <c r="O59" s="701"/>
      <c r="P59" s="921" t="s">
        <v>526</v>
      </c>
      <c r="Q59" s="922"/>
      <c r="R59" s="923"/>
      <c r="S59" s="386" t="str">
        <f>IF(S58="","",VLOOKUP(S58,'シフト記号表（勤務時間帯）'!$C$6:$K$35,9,FALSE))</f>
        <v/>
      </c>
      <c r="T59" s="387" t="str">
        <f>IF(T58="","",VLOOKUP(T58,'シフト記号表（勤務時間帯）'!$C$6:$K$35,9,FALSE))</f>
        <v/>
      </c>
      <c r="U59" s="387" t="str">
        <f>IF(U58="","",VLOOKUP(U58,'シフト記号表（勤務時間帯）'!$C$6:$K$35,9,FALSE))</f>
        <v/>
      </c>
      <c r="V59" s="387" t="str">
        <f>IF(V58="","",VLOOKUP(V58,'シフト記号表（勤務時間帯）'!$C$6:$K$35,9,FALSE))</f>
        <v/>
      </c>
      <c r="W59" s="387" t="str">
        <f>IF(W58="","",VLOOKUP(W58,'シフト記号表（勤務時間帯）'!$C$6:$K$35,9,FALSE))</f>
        <v/>
      </c>
      <c r="X59" s="387" t="str">
        <f>IF(X58="","",VLOOKUP(X58,'シフト記号表（勤務時間帯）'!$C$6:$K$35,9,FALSE))</f>
        <v/>
      </c>
      <c r="Y59" s="388" t="str">
        <f>IF(Y58="","",VLOOKUP(Y58,'シフト記号表（勤務時間帯）'!$C$6:$K$35,9,FALSE))</f>
        <v/>
      </c>
      <c r="Z59" s="386" t="str">
        <f>IF(Z58="","",VLOOKUP(Z58,'シフト記号表（勤務時間帯）'!$C$6:$K$35,9,FALSE))</f>
        <v/>
      </c>
      <c r="AA59" s="387" t="str">
        <f>IF(AA58="","",VLOOKUP(AA58,'シフト記号表（勤務時間帯）'!$C$6:$K$35,9,FALSE))</f>
        <v/>
      </c>
      <c r="AB59" s="387" t="str">
        <f>IF(AB58="","",VLOOKUP(AB58,'シフト記号表（勤務時間帯）'!$C$6:$K$35,9,FALSE))</f>
        <v/>
      </c>
      <c r="AC59" s="387" t="str">
        <f>IF(AC58="","",VLOOKUP(AC58,'シフト記号表（勤務時間帯）'!$C$6:$K$35,9,FALSE))</f>
        <v/>
      </c>
      <c r="AD59" s="387" t="str">
        <f>IF(AD58="","",VLOOKUP(AD58,'シフト記号表（勤務時間帯）'!$C$6:$K$35,9,FALSE))</f>
        <v/>
      </c>
      <c r="AE59" s="387" t="str">
        <f>IF(AE58="","",VLOOKUP(AE58,'シフト記号表（勤務時間帯）'!$C$6:$K$35,9,FALSE))</f>
        <v/>
      </c>
      <c r="AF59" s="388" t="str">
        <f>IF(AF58="","",VLOOKUP(AF58,'シフト記号表（勤務時間帯）'!$C$6:$K$35,9,FALSE))</f>
        <v/>
      </c>
      <c r="AG59" s="386" t="str">
        <f>IF(AG58="","",VLOOKUP(AG58,'シフト記号表（勤務時間帯）'!$C$6:$K$35,9,FALSE))</f>
        <v/>
      </c>
      <c r="AH59" s="387" t="str">
        <f>IF(AH58="","",VLOOKUP(AH58,'シフト記号表（勤務時間帯）'!$C$6:$K$35,9,FALSE))</f>
        <v/>
      </c>
      <c r="AI59" s="387" t="str">
        <f>IF(AI58="","",VLOOKUP(AI58,'シフト記号表（勤務時間帯）'!$C$6:$K$35,9,FALSE))</f>
        <v/>
      </c>
      <c r="AJ59" s="387" t="str">
        <f>IF(AJ58="","",VLOOKUP(AJ58,'シフト記号表（勤務時間帯）'!$C$6:$K$35,9,FALSE))</f>
        <v/>
      </c>
      <c r="AK59" s="387" t="str">
        <f>IF(AK58="","",VLOOKUP(AK58,'シフト記号表（勤務時間帯）'!$C$6:$K$35,9,FALSE))</f>
        <v/>
      </c>
      <c r="AL59" s="387" t="str">
        <f>IF(AL58="","",VLOOKUP(AL58,'シフト記号表（勤務時間帯）'!$C$6:$K$35,9,FALSE))</f>
        <v/>
      </c>
      <c r="AM59" s="388" t="str">
        <f>IF(AM58="","",VLOOKUP(AM58,'シフト記号表（勤務時間帯）'!$C$6:$K$35,9,FALSE))</f>
        <v/>
      </c>
      <c r="AN59" s="386" t="str">
        <f>IF(AN58="","",VLOOKUP(AN58,'シフト記号表（勤務時間帯）'!$C$6:$K$35,9,FALSE))</f>
        <v/>
      </c>
      <c r="AO59" s="387" t="str">
        <f>IF(AO58="","",VLOOKUP(AO58,'シフト記号表（勤務時間帯）'!$C$6:$K$35,9,FALSE))</f>
        <v/>
      </c>
      <c r="AP59" s="387" t="str">
        <f>IF(AP58="","",VLOOKUP(AP58,'シフト記号表（勤務時間帯）'!$C$6:$K$35,9,FALSE))</f>
        <v/>
      </c>
      <c r="AQ59" s="387" t="str">
        <f>IF(AQ58="","",VLOOKUP(AQ58,'シフト記号表（勤務時間帯）'!$C$6:$K$35,9,FALSE))</f>
        <v/>
      </c>
      <c r="AR59" s="387" t="str">
        <f>IF(AR58="","",VLOOKUP(AR58,'シフト記号表（勤務時間帯）'!$C$6:$K$35,9,FALSE))</f>
        <v/>
      </c>
      <c r="AS59" s="387" t="str">
        <f>IF(AS58="","",VLOOKUP(AS58,'シフト記号表（勤務時間帯）'!$C$6:$K$35,9,FALSE))</f>
        <v/>
      </c>
      <c r="AT59" s="388" t="str">
        <f>IF(AT58="","",VLOOKUP(AT58,'シフト記号表（勤務時間帯）'!$C$6:$K$35,9,FALSE))</f>
        <v/>
      </c>
      <c r="AU59" s="386" t="str">
        <f>IF(AU58="","",VLOOKUP(AU58,'シフト記号表（勤務時間帯）'!$C$6:$K$35,9,FALSE))</f>
        <v/>
      </c>
      <c r="AV59" s="387" t="str">
        <f>IF(AV58="","",VLOOKUP(AV58,'シフト記号表（勤務時間帯）'!$C$6:$K$35,9,FALSE))</f>
        <v/>
      </c>
      <c r="AW59" s="387" t="str">
        <f>IF(AW58="","",VLOOKUP(AW58,'シフト記号表（勤務時間帯）'!$C$6:$K$35,9,FALSE))</f>
        <v/>
      </c>
      <c r="AX59" s="924">
        <f>IF($BB$3="４週",SUM(S59:AT59),IF($BB$3="暦月",SUM(S59:AW59),""))</f>
        <v>0</v>
      </c>
      <c r="AY59" s="925"/>
      <c r="AZ59" s="926">
        <f>IF($BB$3="４週",AX59/4,IF($BB$3="暦月",'地密通所（1枚版）'!AX59/('地密通所（1枚版）'!$BB$8/7),""))</f>
        <v>0</v>
      </c>
      <c r="BA59" s="927"/>
      <c r="BB59" s="799"/>
      <c r="BC59" s="700"/>
      <c r="BD59" s="700"/>
      <c r="BE59" s="700"/>
      <c r="BF59" s="701"/>
    </row>
    <row r="60" spans="2:58" ht="20.25" customHeight="1" thickBot="1">
      <c r="B60" s="942"/>
      <c r="C60" s="787"/>
      <c r="D60" s="788"/>
      <c r="E60" s="789"/>
      <c r="F60" s="274">
        <f>C58</f>
        <v>0</v>
      </c>
      <c r="G60" s="791"/>
      <c r="H60" s="792"/>
      <c r="I60" s="793"/>
      <c r="J60" s="793"/>
      <c r="K60" s="794"/>
      <c r="L60" s="795"/>
      <c r="M60" s="796"/>
      <c r="N60" s="796"/>
      <c r="O60" s="797"/>
      <c r="P60" s="952" t="s">
        <v>527</v>
      </c>
      <c r="Q60" s="953"/>
      <c r="R60" s="954"/>
      <c r="S60" s="389" t="str">
        <f>IF(S58="","",VLOOKUP(S58,'シフト記号表（勤務時間帯）'!$C$6:$U$35,19,FALSE))</f>
        <v/>
      </c>
      <c r="T60" s="390" t="str">
        <f>IF(T58="","",VLOOKUP(T58,'シフト記号表（勤務時間帯）'!$C$6:$U$35,19,FALSE))</f>
        <v/>
      </c>
      <c r="U60" s="390" t="str">
        <f>IF(U58="","",VLOOKUP(U58,'シフト記号表（勤務時間帯）'!$C$6:$U$35,19,FALSE))</f>
        <v/>
      </c>
      <c r="V60" s="390" t="str">
        <f>IF(V58="","",VLOOKUP(V58,'シフト記号表（勤務時間帯）'!$C$6:$U$35,19,FALSE))</f>
        <v/>
      </c>
      <c r="W60" s="390" t="str">
        <f>IF(W58="","",VLOOKUP(W58,'シフト記号表（勤務時間帯）'!$C$6:$U$35,19,FALSE))</f>
        <v/>
      </c>
      <c r="X60" s="390" t="str">
        <f>IF(X58="","",VLOOKUP(X58,'シフト記号表（勤務時間帯）'!$C$6:$U$35,19,FALSE))</f>
        <v/>
      </c>
      <c r="Y60" s="391" t="str">
        <f>IF(Y58="","",VLOOKUP(Y58,'シフト記号表（勤務時間帯）'!$C$6:$U$35,19,FALSE))</f>
        <v/>
      </c>
      <c r="Z60" s="389" t="str">
        <f>IF(Z58="","",VLOOKUP(Z58,'シフト記号表（勤務時間帯）'!$C$6:$U$35,19,FALSE))</f>
        <v/>
      </c>
      <c r="AA60" s="390" t="str">
        <f>IF(AA58="","",VLOOKUP(AA58,'シフト記号表（勤務時間帯）'!$C$6:$U$35,19,FALSE))</f>
        <v/>
      </c>
      <c r="AB60" s="390" t="str">
        <f>IF(AB58="","",VLOOKUP(AB58,'シフト記号表（勤務時間帯）'!$C$6:$U$35,19,FALSE))</f>
        <v/>
      </c>
      <c r="AC60" s="390" t="str">
        <f>IF(AC58="","",VLOOKUP(AC58,'シフト記号表（勤務時間帯）'!$C$6:$U$35,19,FALSE))</f>
        <v/>
      </c>
      <c r="AD60" s="390" t="str">
        <f>IF(AD58="","",VLOOKUP(AD58,'シフト記号表（勤務時間帯）'!$C$6:$U$35,19,FALSE))</f>
        <v/>
      </c>
      <c r="AE60" s="390" t="str">
        <f>IF(AE58="","",VLOOKUP(AE58,'シフト記号表（勤務時間帯）'!$C$6:$U$35,19,FALSE))</f>
        <v/>
      </c>
      <c r="AF60" s="391" t="str">
        <f>IF(AF58="","",VLOOKUP(AF58,'シフト記号表（勤務時間帯）'!$C$6:$U$35,19,FALSE))</f>
        <v/>
      </c>
      <c r="AG60" s="389" t="str">
        <f>IF(AG58="","",VLOOKUP(AG58,'シフト記号表（勤務時間帯）'!$C$6:$U$35,19,FALSE))</f>
        <v/>
      </c>
      <c r="AH60" s="390" t="str">
        <f>IF(AH58="","",VLOOKUP(AH58,'シフト記号表（勤務時間帯）'!$C$6:$U$35,19,FALSE))</f>
        <v/>
      </c>
      <c r="AI60" s="390" t="str">
        <f>IF(AI58="","",VLOOKUP(AI58,'シフト記号表（勤務時間帯）'!$C$6:$U$35,19,FALSE))</f>
        <v/>
      </c>
      <c r="AJ60" s="390" t="str">
        <f>IF(AJ58="","",VLOOKUP(AJ58,'シフト記号表（勤務時間帯）'!$C$6:$U$35,19,FALSE))</f>
        <v/>
      </c>
      <c r="AK60" s="390" t="str">
        <f>IF(AK58="","",VLOOKUP(AK58,'シフト記号表（勤務時間帯）'!$C$6:$U$35,19,FALSE))</f>
        <v/>
      </c>
      <c r="AL60" s="390" t="str">
        <f>IF(AL58="","",VLOOKUP(AL58,'シフト記号表（勤務時間帯）'!$C$6:$U$35,19,FALSE))</f>
        <v/>
      </c>
      <c r="AM60" s="391" t="str">
        <f>IF(AM58="","",VLOOKUP(AM58,'シフト記号表（勤務時間帯）'!$C$6:$U$35,19,FALSE))</f>
        <v/>
      </c>
      <c r="AN60" s="389" t="str">
        <f>IF(AN58="","",VLOOKUP(AN58,'シフト記号表（勤務時間帯）'!$C$6:$U$35,19,FALSE))</f>
        <v/>
      </c>
      <c r="AO60" s="390" t="str">
        <f>IF(AO58="","",VLOOKUP(AO58,'シフト記号表（勤務時間帯）'!$C$6:$U$35,19,FALSE))</f>
        <v/>
      </c>
      <c r="AP60" s="390" t="str">
        <f>IF(AP58="","",VLOOKUP(AP58,'シフト記号表（勤務時間帯）'!$C$6:$U$35,19,FALSE))</f>
        <v/>
      </c>
      <c r="AQ60" s="390" t="str">
        <f>IF(AQ58="","",VLOOKUP(AQ58,'シフト記号表（勤務時間帯）'!$C$6:$U$35,19,FALSE))</f>
        <v/>
      </c>
      <c r="AR60" s="390" t="str">
        <f>IF(AR58="","",VLOOKUP(AR58,'シフト記号表（勤務時間帯）'!$C$6:$U$35,19,FALSE))</f>
        <v/>
      </c>
      <c r="AS60" s="390" t="str">
        <f>IF(AS58="","",VLOOKUP(AS58,'シフト記号表（勤務時間帯）'!$C$6:$U$35,19,FALSE))</f>
        <v/>
      </c>
      <c r="AT60" s="391" t="str">
        <f>IF(AT58="","",VLOOKUP(AT58,'シフト記号表（勤務時間帯）'!$C$6:$U$35,19,FALSE))</f>
        <v/>
      </c>
      <c r="AU60" s="389" t="str">
        <f>IF(AU58="","",VLOOKUP(AU58,'シフト記号表（勤務時間帯）'!$C$6:$U$35,19,FALSE))</f>
        <v/>
      </c>
      <c r="AV60" s="390" t="str">
        <f>IF(AV58="","",VLOOKUP(AV58,'シフト記号表（勤務時間帯）'!$C$6:$U$35,19,FALSE))</f>
        <v/>
      </c>
      <c r="AW60" s="390" t="str">
        <f>IF(AW58="","",VLOOKUP(AW58,'シフト記号表（勤務時間帯）'!$C$6:$U$35,19,FALSE))</f>
        <v/>
      </c>
      <c r="AX60" s="931">
        <f>IF($BB$3="４週",SUM(S60:AT60),IF($BB$3="暦月",SUM(S60:AW60),""))</f>
        <v>0</v>
      </c>
      <c r="AY60" s="932"/>
      <c r="AZ60" s="933">
        <f>IF($BB$3="４週",AX60/4,IF($BB$3="暦月",'地密通所（1枚版）'!AX60/('地密通所（1枚版）'!$BB$8/7),""))</f>
        <v>0</v>
      </c>
      <c r="BA60" s="934"/>
      <c r="BB60" s="817"/>
      <c r="BC60" s="796"/>
      <c r="BD60" s="796"/>
      <c r="BE60" s="796"/>
      <c r="BF60" s="797"/>
    </row>
    <row r="61" spans="2:58" s="399" customFormat="1" ht="6" customHeight="1" thickBot="1">
      <c r="B61" s="392"/>
      <c r="C61" s="393"/>
      <c r="D61" s="393"/>
      <c r="E61" s="393"/>
      <c r="F61" s="394"/>
      <c r="G61" s="394"/>
      <c r="H61" s="395"/>
      <c r="I61" s="395"/>
      <c r="J61" s="395"/>
      <c r="K61" s="395"/>
      <c r="L61" s="394"/>
      <c r="M61" s="394"/>
      <c r="N61" s="394"/>
      <c r="O61" s="394"/>
      <c r="P61" s="396"/>
      <c r="Q61" s="396"/>
      <c r="R61" s="396"/>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7"/>
      <c r="AY61" s="397"/>
      <c r="AZ61" s="397"/>
      <c r="BA61" s="397"/>
      <c r="BB61" s="394"/>
      <c r="BC61" s="394"/>
      <c r="BD61" s="394"/>
      <c r="BE61" s="394"/>
      <c r="BF61" s="398"/>
    </row>
    <row r="62" spans="2:58" ht="20.100000000000001" customHeight="1">
      <c r="B62" s="283"/>
      <c r="C62" s="284"/>
      <c r="D62" s="284"/>
      <c r="E62" s="284"/>
      <c r="F62" s="285"/>
      <c r="G62" s="840" t="s">
        <v>572</v>
      </c>
      <c r="H62" s="840"/>
      <c r="I62" s="840"/>
      <c r="J62" s="840"/>
      <c r="K62" s="841"/>
      <c r="L62" s="286"/>
      <c r="M62" s="846" t="s">
        <v>528</v>
      </c>
      <c r="N62" s="847"/>
      <c r="O62" s="847"/>
      <c r="P62" s="847"/>
      <c r="Q62" s="847"/>
      <c r="R62" s="848"/>
      <c r="S62" s="287" t="str">
        <f t="shared" ref="S62:AH64" si="1">IF(SUMIF($F$22:$F$60, $M62, S$22:S$60)=0,"",SUMIF($F$22:$F$60, $M62, S$22:S$60))</f>
        <v/>
      </c>
      <c r="T62" s="288" t="str">
        <f t="shared" si="1"/>
        <v/>
      </c>
      <c r="U62" s="288" t="str">
        <f t="shared" si="1"/>
        <v/>
      </c>
      <c r="V62" s="288" t="str">
        <f t="shared" si="1"/>
        <v/>
      </c>
      <c r="W62" s="288" t="str">
        <f t="shared" si="1"/>
        <v/>
      </c>
      <c r="X62" s="288" t="str">
        <f t="shared" si="1"/>
        <v/>
      </c>
      <c r="Y62" s="289" t="str">
        <f t="shared" si="1"/>
        <v/>
      </c>
      <c r="Z62" s="287" t="str">
        <f t="shared" si="1"/>
        <v/>
      </c>
      <c r="AA62" s="288" t="str">
        <f t="shared" si="1"/>
        <v/>
      </c>
      <c r="AB62" s="288" t="str">
        <f t="shared" si="1"/>
        <v/>
      </c>
      <c r="AC62" s="288" t="str">
        <f t="shared" si="1"/>
        <v/>
      </c>
      <c r="AD62" s="288" t="str">
        <f t="shared" si="1"/>
        <v/>
      </c>
      <c r="AE62" s="288" t="str">
        <f t="shared" si="1"/>
        <v/>
      </c>
      <c r="AF62" s="289" t="str">
        <f t="shared" si="1"/>
        <v/>
      </c>
      <c r="AG62" s="287" t="str">
        <f t="shared" si="1"/>
        <v/>
      </c>
      <c r="AH62" s="288" t="str">
        <f t="shared" si="1"/>
        <v/>
      </c>
      <c r="AI62" s="288" t="str">
        <f t="shared" ref="AI62:AW64" si="2">IF(SUMIF($F$22:$F$60, $M62, AI$22:AI$60)=0,"",SUMIF($F$22:$F$60, $M62, AI$22:AI$60))</f>
        <v/>
      </c>
      <c r="AJ62" s="288" t="str">
        <f t="shared" si="2"/>
        <v/>
      </c>
      <c r="AK62" s="288" t="str">
        <f t="shared" si="2"/>
        <v/>
      </c>
      <c r="AL62" s="288" t="str">
        <f t="shared" si="2"/>
        <v/>
      </c>
      <c r="AM62" s="289" t="str">
        <f t="shared" si="2"/>
        <v/>
      </c>
      <c r="AN62" s="287" t="str">
        <f t="shared" si="2"/>
        <v/>
      </c>
      <c r="AO62" s="288" t="str">
        <f t="shared" si="2"/>
        <v/>
      </c>
      <c r="AP62" s="288" t="str">
        <f t="shared" si="2"/>
        <v/>
      </c>
      <c r="AQ62" s="288" t="str">
        <f t="shared" si="2"/>
        <v/>
      </c>
      <c r="AR62" s="288" t="str">
        <f t="shared" si="2"/>
        <v/>
      </c>
      <c r="AS62" s="288" t="str">
        <f t="shared" si="2"/>
        <v/>
      </c>
      <c r="AT62" s="289" t="str">
        <f t="shared" si="2"/>
        <v/>
      </c>
      <c r="AU62" s="287" t="str">
        <f t="shared" si="2"/>
        <v/>
      </c>
      <c r="AV62" s="288" t="str">
        <f t="shared" si="2"/>
        <v/>
      </c>
      <c r="AW62" s="288" t="str">
        <f t="shared" si="2"/>
        <v/>
      </c>
      <c r="AX62" s="813" t="str">
        <f>IF(SUMIF($F$22:$F$60, $M62, AX$22:AX$60)=0,"",SUMIF($F$22:$F$60, $M62, AX$22:AX$60))</f>
        <v/>
      </c>
      <c r="AY62" s="814"/>
      <c r="AZ62" s="815" t="str">
        <f>IF(AX62="","",IF($BB$3="４週",AX62/4,IF($BB$3="暦月",AX62/($BB$8/7),"")))</f>
        <v/>
      </c>
      <c r="BA62" s="816"/>
      <c r="BB62" s="943"/>
      <c r="BC62" s="944"/>
      <c r="BD62" s="944"/>
      <c r="BE62" s="944"/>
      <c r="BF62" s="945"/>
    </row>
    <row r="63" spans="2:58" ht="20.25" customHeight="1">
      <c r="B63" s="290"/>
      <c r="C63" s="291"/>
      <c r="D63" s="291"/>
      <c r="E63" s="291"/>
      <c r="F63" s="292"/>
      <c r="G63" s="842"/>
      <c r="H63" s="842"/>
      <c r="I63" s="842"/>
      <c r="J63" s="842"/>
      <c r="K63" s="843"/>
      <c r="L63" s="293"/>
      <c r="M63" s="810" t="s">
        <v>538</v>
      </c>
      <c r="N63" s="811"/>
      <c r="O63" s="811"/>
      <c r="P63" s="811"/>
      <c r="Q63" s="811"/>
      <c r="R63" s="812"/>
      <c r="S63" s="287" t="str">
        <f t="shared" si="1"/>
        <v/>
      </c>
      <c r="T63" s="288" t="str">
        <f t="shared" si="1"/>
        <v/>
      </c>
      <c r="U63" s="288" t="str">
        <f>IF(SUMIF($F$22:$F$60, $M63, U$22:U$60)=0,"",SUMIF($F$22:$F$60, $M63, U$22:U$60))</f>
        <v/>
      </c>
      <c r="V63" s="288" t="str">
        <f t="shared" si="1"/>
        <v/>
      </c>
      <c r="W63" s="288" t="str">
        <f t="shared" si="1"/>
        <v/>
      </c>
      <c r="X63" s="288" t="str">
        <f t="shared" si="1"/>
        <v/>
      </c>
      <c r="Y63" s="289" t="str">
        <f t="shared" si="1"/>
        <v/>
      </c>
      <c r="Z63" s="287" t="str">
        <f t="shared" si="1"/>
        <v/>
      </c>
      <c r="AA63" s="288" t="str">
        <f t="shared" si="1"/>
        <v/>
      </c>
      <c r="AB63" s="288" t="str">
        <f t="shared" si="1"/>
        <v/>
      </c>
      <c r="AC63" s="288" t="str">
        <f t="shared" si="1"/>
        <v/>
      </c>
      <c r="AD63" s="288" t="str">
        <f t="shared" si="1"/>
        <v/>
      </c>
      <c r="AE63" s="288" t="str">
        <f t="shared" si="1"/>
        <v/>
      </c>
      <c r="AF63" s="289" t="str">
        <f t="shared" si="1"/>
        <v/>
      </c>
      <c r="AG63" s="287" t="str">
        <f t="shared" si="1"/>
        <v/>
      </c>
      <c r="AH63" s="288" t="str">
        <f t="shared" si="1"/>
        <v/>
      </c>
      <c r="AI63" s="288" t="str">
        <f t="shared" si="2"/>
        <v/>
      </c>
      <c r="AJ63" s="288" t="str">
        <f t="shared" si="2"/>
        <v/>
      </c>
      <c r="AK63" s="288" t="str">
        <f t="shared" si="2"/>
        <v/>
      </c>
      <c r="AL63" s="288" t="str">
        <f t="shared" si="2"/>
        <v/>
      </c>
      <c r="AM63" s="289" t="str">
        <f t="shared" si="2"/>
        <v/>
      </c>
      <c r="AN63" s="287" t="str">
        <f t="shared" si="2"/>
        <v/>
      </c>
      <c r="AO63" s="288" t="str">
        <f t="shared" si="2"/>
        <v/>
      </c>
      <c r="AP63" s="288" t="str">
        <f t="shared" si="2"/>
        <v/>
      </c>
      <c r="AQ63" s="288" t="str">
        <f t="shared" si="2"/>
        <v/>
      </c>
      <c r="AR63" s="288" t="str">
        <f t="shared" si="2"/>
        <v/>
      </c>
      <c r="AS63" s="288" t="str">
        <f t="shared" si="2"/>
        <v/>
      </c>
      <c r="AT63" s="289" t="str">
        <f t="shared" si="2"/>
        <v/>
      </c>
      <c r="AU63" s="287" t="str">
        <f t="shared" si="2"/>
        <v/>
      </c>
      <c r="AV63" s="288" t="str">
        <f t="shared" si="2"/>
        <v/>
      </c>
      <c r="AW63" s="288" t="str">
        <f t="shared" si="2"/>
        <v/>
      </c>
      <c r="AX63" s="813" t="str">
        <f>IF(SUMIF($F$22:$F$60, $M63, AX$22:AX$60)=0,"",SUMIF($F$22:$F$60, $M63, AX$22:AX$60))</f>
        <v/>
      </c>
      <c r="AY63" s="814"/>
      <c r="AZ63" s="815" t="str">
        <f>IF(AX63="","",IF($BB$3="４週",AX63/4,IF($BB$3="暦月",AX63/($BB$8/7),"")))</f>
        <v/>
      </c>
      <c r="BA63" s="816"/>
      <c r="BB63" s="946"/>
      <c r="BC63" s="947"/>
      <c r="BD63" s="947"/>
      <c r="BE63" s="947"/>
      <c r="BF63" s="948"/>
    </row>
    <row r="64" spans="2:58" ht="20.25" customHeight="1">
      <c r="B64" s="294"/>
      <c r="C64" s="295"/>
      <c r="D64" s="295"/>
      <c r="E64" s="295"/>
      <c r="F64" s="292"/>
      <c r="G64" s="844"/>
      <c r="H64" s="844"/>
      <c r="I64" s="844"/>
      <c r="J64" s="844"/>
      <c r="K64" s="845"/>
      <c r="L64" s="293"/>
      <c r="M64" s="810" t="s">
        <v>537</v>
      </c>
      <c r="N64" s="811"/>
      <c r="O64" s="811"/>
      <c r="P64" s="811"/>
      <c r="Q64" s="811"/>
      <c r="R64" s="812"/>
      <c r="S64" s="287" t="str">
        <f t="shared" si="1"/>
        <v/>
      </c>
      <c r="T64" s="288" t="str">
        <f t="shared" si="1"/>
        <v/>
      </c>
      <c r="U64" s="288" t="str">
        <f>IF(SUMIF($F$22:$F$60, $M64, U$22:U$60)=0,"",SUMIF($F$22:$F$60, $M64, U$22:U$60))</f>
        <v/>
      </c>
      <c r="V64" s="288" t="str">
        <f t="shared" si="1"/>
        <v/>
      </c>
      <c r="W64" s="288" t="str">
        <f t="shared" si="1"/>
        <v/>
      </c>
      <c r="X64" s="288" t="str">
        <f t="shared" si="1"/>
        <v/>
      </c>
      <c r="Y64" s="289" t="str">
        <f t="shared" si="1"/>
        <v/>
      </c>
      <c r="Z64" s="287" t="str">
        <f t="shared" si="1"/>
        <v/>
      </c>
      <c r="AA64" s="288" t="str">
        <f t="shared" si="1"/>
        <v/>
      </c>
      <c r="AB64" s="288" t="str">
        <f t="shared" si="1"/>
        <v/>
      </c>
      <c r="AC64" s="288" t="str">
        <f t="shared" si="1"/>
        <v/>
      </c>
      <c r="AD64" s="288" t="str">
        <f t="shared" si="1"/>
        <v/>
      </c>
      <c r="AE64" s="288" t="str">
        <f t="shared" si="1"/>
        <v/>
      </c>
      <c r="AF64" s="289" t="str">
        <f t="shared" si="1"/>
        <v/>
      </c>
      <c r="AG64" s="287" t="str">
        <f t="shared" si="1"/>
        <v/>
      </c>
      <c r="AH64" s="288" t="str">
        <f t="shared" si="1"/>
        <v/>
      </c>
      <c r="AI64" s="288" t="str">
        <f t="shared" si="2"/>
        <v/>
      </c>
      <c r="AJ64" s="288" t="str">
        <f t="shared" si="2"/>
        <v/>
      </c>
      <c r="AK64" s="288" t="str">
        <f t="shared" si="2"/>
        <v/>
      </c>
      <c r="AL64" s="288" t="str">
        <f t="shared" si="2"/>
        <v/>
      </c>
      <c r="AM64" s="289" t="str">
        <f t="shared" si="2"/>
        <v/>
      </c>
      <c r="AN64" s="287" t="str">
        <f t="shared" si="2"/>
        <v/>
      </c>
      <c r="AO64" s="288" t="str">
        <f t="shared" si="2"/>
        <v/>
      </c>
      <c r="AP64" s="288" t="str">
        <f t="shared" si="2"/>
        <v/>
      </c>
      <c r="AQ64" s="288" t="str">
        <f t="shared" si="2"/>
        <v/>
      </c>
      <c r="AR64" s="288" t="str">
        <f t="shared" si="2"/>
        <v/>
      </c>
      <c r="AS64" s="288" t="str">
        <f t="shared" si="2"/>
        <v/>
      </c>
      <c r="AT64" s="289" t="str">
        <f t="shared" si="2"/>
        <v/>
      </c>
      <c r="AU64" s="287" t="str">
        <f t="shared" si="2"/>
        <v/>
      </c>
      <c r="AV64" s="288" t="str">
        <f t="shared" si="2"/>
        <v/>
      </c>
      <c r="AW64" s="288" t="str">
        <f t="shared" si="2"/>
        <v/>
      </c>
      <c r="AX64" s="813" t="str">
        <f>IF(SUMIF($F$22:$F$60, $M64, AX$22:AX$60)=0,"",SUMIF($F$22:$F$60, $M64, AX$22:AX$60))</f>
        <v/>
      </c>
      <c r="AY64" s="814"/>
      <c r="AZ64" s="815" t="str">
        <f>IF(AX64="","",IF($BB$3="４週",AX64/4,IF($BB$3="暦月",AX64/($BB$8/7),"")))</f>
        <v/>
      </c>
      <c r="BA64" s="816"/>
      <c r="BB64" s="946"/>
      <c r="BC64" s="947"/>
      <c r="BD64" s="947"/>
      <c r="BE64" s="947"/>
      <c r="BF64" s="948"/>
    </row>
    <row r="65" spans="1:73" ht="20.25" customHeight="1">
      <c r="B65" s="400"/>
      <c r="C65" s="401"/>
      <c r="D65" s="401"/>
      <c r="E65" s="401"/>
      <c r="F65" s="401"/>
      <c r="G65" s="955" t="s">
        <v>657</v>
      </c>
      <c r="H65" s="955"/>
      <c r="I65" s="955"/>
      <c r="J65" s="955"/>
      <c r="K65" s="955"/>
      <c r="L65" s="955"/>
      <c r="M65" s="955"/>
      <c r="N65" s="955"/>
      <c r="O65" s="955"/>
      <c r="P65" s="955"/>
      <c r="Q65" s="955"/>
      <c r="R65" s="956"/>
      <c r="S65" s="297"/>
      <c r="T65" s="298"/>
      <c r="U65" s="298"/>
      <c r="V65" s="298"/>
      <c r="W65" s="298"/>
      <c r="X65" s="298"/>
      <c r="Y65" s="299"/>
      <c r="Z65" s="297"/>
      <c r="AA65" s="298"/>
      <c r="AB65" s="298"/>
      <c r="AC65" s="298"/>
      <c r="AD65" s="298"/>
      <c r="AE65" s="298"/>
      <c r="AF65" s="299"/>
      <c r="AG65" s="297"/>
      <c r="AH65" s="298"/>
      <c r="AI65" s="298"/>
      <c r="AJ65" s="298"/>
      <c r="AK65" s="298"/>
      <c r="AL65" s="298"/>
      <c r="AM65" s="299"/>
      <c r="AN65" s="297"/>
      <c r="AO65" s="298"/>
      <c r="AP65" s="298"/>
      <c r="AQ65" s="298"/>
      <c r="AR65" s="298"/>
      <c r="AS65" s="298"/>
      <c r="AT65" s="299"/>
      <c r="AU65" s="297"/>
      <c r="AV65" s="298"/>
      <c r="AW65" s="299"/>
      <c r="AX65" s="957"/>
      <c r="AY65" s="958"/>
      <c r="AZ65" s="958"/>
      <c r="BA65" s="959"/>
      <c r="BB65" s="946"/>
      <c r="BC65" s="947"/>
      <c r="BD65" s="947"/>
      <c r="BE65" s="947"/>
      <c r="BF65" s="948"/>
    </row>
    <row r="66" spans="1:73" ht="20.25" customHeight="1">
      <c r="B66" s="400"/>
      <c r="C66" s="401"/>
      <c r="D66" s="401"/>
      <c r="E66" s="401"/>
      <c r="F66" s="401"/>
      <c r="G66" s="955" t="s">
        <v>574</v>
      </c>
      <c r="H66" s="955"/>
      <c r="I66" s="955"/>
      <c r="J66" s="955"/>
      <c r="K66" s="955"/>
      <c r="L66" s="955"/>
      <c r="M66" s="955"/>
      <c r="N66" s="955"/>
      <c r="O66" s="955"/>
      <c r="P66" s="955"/>
      <c r="Q66" s="955"/>
      <c r="R66" s="956"/>
      <c r="S66" s="297"/>
      <c r="T66" s="298"/>
      <c r="U66" s="298"/>
      <c r="V66" s="298"/>
      <c r="W66" s="298"/>
      <c r="X66" s="298"/>
      <c r="Y66" s="299"/>
      <c r="Z66" s="297"/>
      <c r="AA66" s="298"/>
      <c r="AB66" s="298"/>
      <c r="AC66" s="298"/>
      <c r="AD66" s="298"/>
      <c r="AE66" s="298"/>
      <c r="AF66" s="299"/>
      <c r="AG66" s="297"/>
      <c r="AH66" s="298"/>
      <c r="AI66" s="298"/>
      <c r="AJ66" s="298"/>
      <c r="AK66" s="298"/>
      <c r="AL66" s="298"/>
      <c r="AM66" s="299"/>
      <c r="AN66" s="297"/>
      <c r="AO66" s="298"/>
      <c r="AP66" s="298"/>
      <c r="AQ66" s="298"/>
      <c r="AR66" s="298"/>
      <c r="AS66" s="298"/>
      <c r="AT66" s="299"/>
      <c r="AU66" s="297"/>
      <c r="AV66" s="298"/>
      <c r="AW66" s="299"/>
      <c r="AX66" s="960"/>
      <c r="AY66" s="961"/>
      <c r="AZ66" s="961"/>
      <c r="BA66" s="962"/>
      <c r="BB66" s="946"/>
      <c r="BC66" s="947"/>
      <c r="BD66" s="947"/>
      <c r="BE66" s="947"/>
      <c r="BF66" s="948"/>
    </row>
    <row r="67" spans="1:73" ht="20.25" customHeight="1" thickBot="1">
      <c r="B67" s="402"/>
      <c r="C67" s="403"/>
      <c r="D67" s="403"/>
      <c r="E67" s="403"/>
      <c r="F67" s="403"/>
      <c r="G67" s="966" t="s">
        <v>658</v>
      </c>
      <c r="H67" s="967"/>
      <c r="I67" s="967"/>
      <c r="J67" s="967"/>
      <c r="K67" s="967"/>
      <c r="L67" s="967"/>
      <c r="M67" s="967"/>
      <c r="N67" s="967"/>
      <c r="O67" s="967"/>
      <c r="P67" s="967"/>
      <c r="Q67" s="967"/>
      <c r="R67" s="968"/>
      <c r="S67" s="404" t="str">
        <f>IF(S66&lt;&gt;"",IF(S65&gt;15,((S65-15)/5+1)*S66,S66),"")</f>
        <v/>
      </c>
      <c r="T67" s="405" t="str">
        <f t="shared" ref="T67:AW67" si="3">IF(T66&lt;&gt;"",IF(T65&gt;15,((T65-15)/5+1)*T66,T66),"")</f>
        <v/>
      </c>
      <c r="U67" s="405" t="str">
        <f t="shared" si="3"/>
        <v/>
      </c>
      <c r="V67" s="405" t="str">
        <f t="shared" si="3"/>
        <v/>
      </c>
      <c r="W67" s="405" t="str">
        <f t="shared" si="3"/>
        <v/>
      </c>
      <c r="X67" s="405" t="str">
        <f t="shared" si="3"/>
        <v/>
      </c>
      <c r="Y67" s="406" t="str">
        <f t="shared" si="3"/>
        <v/>
      </c>
      <c r="Z67" s="404" t="str">
        <f t="shared" si="3"/>
        <v/>
      </c>
      <c r="AA67" s="405" t="str">
        <f t="shared" si="3"/>
        <v/>
      </c>
      <c r="AB67" s="405" t="str">
        <f t="shared" si="3"/>
        <v/>
      </c>
      <c r="AC67" s="405" t="str">
        <f t="shared" si="3"/>
        <v/>
      </c>
      <c r="AD67" s="405" t="str">
        <f t="shared" si="3"/>
        <v/>
      </c>
      <c r="AE67" s="405" t="str">
        <f t="shared" si="3"/>
        <v/>
      </c>
      <c r="AF67" s="406" t="str">
        <f t="shared" si="3"/>
        <v/>
      </c>
      <c r="AG67" s="404" t="str">
        <f t="shared" si="3"/>
        <v/>
      </c>
      <c r="AH67" s="405" t="str">
        <f t="shared" si="3"/>
        <v/>
      </c>
      <c r="AI67" s="405" t="str">
        <f t="shared" si="3"/>
        <v/>
      </c>
      <c r="AJ67" s="405" t="str">
        <f t="shared" si="3"/>
        <v/>
      </c>
      <c r="AK67" s="405" t="str">
        <f t="shared" si="3"/>
        <v/>
      </c>
      <c r="AL67" s="405" t="str">
        <f t="shared" si="3"/>
        <v/>
      </c>
      <c r="AM67" s="406" t="str">
        <f t="shared" si="3"/>
        <v/>
      </c>
      <c r="AN67" s="404" t="str">
        <f t="shared" si="3"/>
        <v/>
      </c>
      <c r="AO67" s="405" t="str">
        <f t="shared" si="3"/>
        <v/>
      </c>
      <c r="AP67" s="405" t="str">
        <f t="shared" si="3"/>
        <v/>
      </c>
      <c r="AQ67" s="405" t="str">
        <f t="shared" si="3"/>
        <v/>
      </c>
      <c r="AR67" s="405" t="str">
        <f t="shared" si="3"/>
        <v/>
      </c>
      <c r="AS67" s="405" t="str">
        <f t="shared" si="3"/>
        <v/>
      </c>
      <c r="AT67" s="406" t="str">
        <f t="shared" si="3"/>
        <v/>
      </c>
      <c r="AU67" s="407" t="str">
        <f t="shared" si="3"/>
        <v/>
      </c>
      <c r="AV67" s="408" t="str">
        <f t="shared" si="3"/>
        <v/>
      </c>
      <c r="AW67" s="409" t="str">
        <f t="shared" si="3"/>
        <v/>
      </c>
      <c r="AX67" s="960"/>
      <c r="AY67" s="961"/>
      <c r="AZ67" s="961"/>
      <c r="BA67" s="962"/>
      <c r="BB67" s="946"/>
      <c r="BC67" s="947"/>
      <c r="BD67" s="947"/>
      <c r="BE67" s="947"/>
      <c r="BF67" s="948"/>
    </row>
    <row r="68" spans="1:73" ht="18.75" customHeight="1">
      <c r="B68" s="905" t="s">
        <v>576</v>
      </c>
      <c r="C68" s="906"/>
      <c r="D68" s="906"/>
      <c r="E68" s="906"/>
      <c r="F68" s="906"/>
      <c r="G68" s="906"/>
      <c r="H68" s="906"/>
      <c r="I68" s="906"/>
      <c r="J68" s="906"/>
      <c r="K68" s="907"/>
      <c r="L68" s="969" t="s">
        <v>528</v>
      </c>
      <c r="M68" s="969"/>
      <c r="N68" s="969"/>
      <c r="O68" s="969"/>
      <c r="P68" s="969"/>
      <c r="Q68" s="969"/>
      <c r="R68" s="970"/>
      <c r="S68" s="308" t="str">
        <f>IF($L68="","",IF(COUNTIFS($F$22:$F$60,$L68,S$22:S$60,"&gt;0")=0,"",COUNTIFS($F$22:$F$60,$L68,S$22:S$60,"&gt;0")))</f>
        <v/>
      </c>
      <c r="T68" s="309" t="str">
        <f t="shared" ref="T68:AW72" si="4">IF($L68="","",IF(COUNTIFS($F$22:$F$60,$L68,T$22:T$60,"&gt;0")=0,"",COUNTIFS($F$22:$F$60,$L68,T$22:T$60,"&gt;0")))</f>
        <v/>
      </c>
      <c r="U68" s="309" t="str">
        <f t="shared" si="4"/>
        <v/>
      </c>
      <c r="V68" s="309" t="str">
        <f t="shared" si="4"/>
        <v/>
      </c>
      <c r="W68" s="309" t="str">
        <f t="shared" si="4"/>
        <v/>
      </c>
      <c r="X68" s="309" t="str">
        <f t="shared" si="4"/>
        <v/>
      </c>
      <c r="Y68" s="310" t="str">
        <f t="shared" si="4"/>
        <v/>
      </c>
      <c r="Z68" s="311" t="str">
        <f t="shared" si="4"/>
        <v/>
      </c>
      <c r="AA68" s="309" t="str">
        <f t="shared" si="4"/>
        <v/>
      </c>
      <c r="AB68" s="309" t="str">
        <f t="shared" si="4"/>
        <v/>
      </c>
      <c r="AC68" s="309" t="str">
        <f t="shared" si="4"/>
        <v/>
      </c>
      <c r="AD68" s="309" t="str">
        <f t="shared" si="4"/>
        <v/>
      </c>
      <c r="AE68" s="309" t="str">
        <f t="shared" si="4"/>
        <v/>
      </c>
      <c r="AF68" s="310" t="str">
        <f t="shared" si="4"/>
        <v/>
      </c>
      <c r="AG68" s="309" t="str">
        <f t="shared" si="4"/>
        <v/>
      </c>
      <c r="AH68" s="309" t="str">
        <f t="shared" si="4"/>
        <v/>
      </c>
      <c r="AI68" s="309" t="str">
        <f t="shared" si="4"/>
        <v/>
      </c>
      <c r="AJ68" s="309" t="str">
        <f t="shared" si="4"/>
        <v/>
      </c>
      <c r="AK68" s="309" t="str">
        <f t="shared" si="4"/>
        <v/>
      </c>
      <c r="AL68" s="309" t="str">
        <f t="shared" si="4"/>
        <v/>
      </c>
      <c r="AM68" s="310" t="str">
        <f t="shared" si="4"/>
        <v/>
      </c>
      <c r="AN68" s="309" t="str">
        <f t="shared" si="4"/>
        <v/>
      </c>
      <c r="AO68" s="309" t="str">
        <f t="shared" si="4"/>
        <v/>
      </c>
      <c r="AP68" s="309" t="str">
        <f t="shared" si="4"/>
        <v/>
      </c>
      <c r="AQ68" s="309" t="str">
        <f t="shared" si="4"/>
        <v/>
      </c>
      <c r="AR68" s="309" t="str">
        <f t="shared" si="4"/>
        <v/>
      </c>
      <c r="AS68" s="309" t="str">
        <f t="shared" si="4"/>
        <v/>
      </c>
      <c r="AT68" s="310" t="str">
        <f t="shared" si="4"/>
        <v/>
      </c>
      <c r="AU68" s="309" t="str">
        <f t="shared" si="4"/>
        <v/>
      </c>
      <c r="AV68" s="309" t="str">
        <f t="shared" si="4"/>
        <v/>
      </c>
      <c r="AW68" s="310" t="str">
        <f t="shared" si="4"/>
        <v/>
      </c>
      <c r="AX68" s="960"/>
      <c r="AY68" s="961"/>
      <c r="AZ68" s="961"/>
      <c r="BA68" s="962"/>
      <c r="BB68" s="946"/>
      <c r="BC68" s="947"/>
      <c r="BD68" s="947"/>
      <c r="BE68" s="947"/>
      <c r="BF68" s="948"/>
    </row>
    <row r="69" spans="1:73" ht="18.75" customHeight="1">
      <c r="B69" s="905"/>
      <c r="C69" s="906"/>
      <c r="D69" s="906"/>
      <c r="E69" s="906"/>
      <c r="F69" s="906"/>
      <c r="G69" s="906"/>
      <c r="H69" s="906"/>
      <c r="I69" s="906"/>
      <c r="J69" s="906"/>
      <c r="K69" s="907"/>
      <c r="L69" s="971" t="s">
        <v>538</v>
      </c>
      <c r="M69" s="971"/>
      <c r="N69" s="971"/>
      <c r="O69" s="971"/>
      <c r="P69" s="971"/>
      <c r="Q69" s="971"/>
      <c r="R69" s="972"/>
      <c r="S69" s="305" t="str">
        <f t="shared" ref="S69:AH72" si="5">IF($L69="","",IF(COUNTIFS($F$22:$F$60,$L69,S$22:S$60,"&gt;0")=0,"",COUNTIFS($F$22:$F$60,$L69,S$22:S$60,"&gt;0")))</f>
        <v/>
      </c>
      <c r="T69" s="306" t="str">
        <f>IF($L69="","",IF(COUNTIFS($F$22:$F$60,$L69,T$22:T$60,"&gt;0")=0,"",COUNTIFS($F$22:$F$60,$L69,T$22:T$60,"&gt;0")))</f>
        <v/>
      </c>
      <c r="U69" s="306" t="str">
        <f t="shared" si="5"/>
        <v/>
      </c>
      <c r="V69" s="306" t="str">
        <f t="shared" si="5"/>
        <v/>
      </c>
      <c r="W69" s="306" t="str">
        <f t="shared" si="5"/>
        <v/>
      </c>
      <c r="X69" s="306" t="str">
        <f t="shared" si="5"/>
        <v/>
      </c>
      <c r="Y69" s="307" t="str">
        <f t="shared" si="5"/>
        <v/>
      </c>
      <c r="Z69" s="312" t="str">
        <f t="shared" si="5"/>
        <v/>
      </c>
      <c r="AA69" s="306" t="str">
        <f t="shared" si="5"/>
        <v/>
      </c>
      <c r="AB69" s="306" t="str">
        <f t="shared" si="5"/>
        <v/>
      </c>
      <c r="AC69" s="306" t="str">
        <f t="shared" si="5"/>
        <v/>
      </c>
      <c r="AD69" s="306" t="str">
        <f t="shared" si="5"/>
        <v/>
      </c>
      <c r="AE69" s="306" t="str">
        <f t="shared" si="5"/>
        <v/>
      </c>
      <c r="AF69" s="307" t="str">
        <f t="shared" si="5"/>
        <v/>
      </c>
      <c r="AG69" s="306" t="str">
        <f t="shared" si="5"/>
        <v/>
      </c>
      <c r="AH69" s="306" t="str">
        <f t="shared" si="5"/>
        <v/>
      </c>
      <c r="AI69" s="306" t="str">
        <f t="shared" si="4"/>
        <v/>
      </c>
      <c r="AJ69" s="306" t="str">
        <f t="shared" si="4"/>
        <v/>
      </c>
      <c r="AK69" s="306" t="str">
        <f t="shared" si="4"/>
        <v/>
      </c>
      <c r="AL69" s="306" t="str">
        <f t="shared" si="4"/>
        <v/>
      </c>
      <c r="AM69" s="307" t="str">
        <f t="shared" si="4"/>
        <v/>
      </c>
      <c r="AN69" s="306" t="str">
        <f t="shared" si="4"/>
        <v/>
      </c>
      <c r="AO69" s="306" t="str">
        <f t="shared" si="4"/>
        <v/>
      </c>
      <c r="AP69" s="306" t="str">
        <f t="shared" si="4"/>
        <v/>
      </c>
      <c r="AQ69" s="306" t="str">
        <f t="shared" si="4"/>
        <v/>
      </c>
      <c r="AR69" s="306" t="str">
        <f t="shared" si="4"/>
        <v/>
      </c>
      <c r="AS69" s="306" t="str">
        <f t="shared" si="4"/>
        <v/>
      </c>
      <c r="AT69" s="307" t="str">
        <f t="shared" si="4"/>
        <v/>
      </c>
      <c r="AU69" s="306" t="str">
        <f t="shared" si="4"/>
        <v/>
      </c>
      <c r="AV69" s="306" t="str">
        <f t="shared" si="4"/>
        <v/>
      </c>
      <c r="AW69" s="307" t="str">
        <f t="shared" si="4"/>
        <v/>
      </c>
      <c r="AX69" s="960"/>
      <c r="AY69" s="961"/>
      <c r="AZ69" s="961"/>
      <c r="BA69" s="962"/>
      <c r="BB69" s="946"/>
      <c r="BC69" s="947"/>
      <c r="BD69" s="947"/>
      <c r="BE69" s="947"/>
      <c r="BF69" s="948"/>
    </row>
    <row r="70" spans="1:73" ht="18.75" customHeight="1">
      <c r="B70" s="905"/>
      <c r="C70" s="906"/>
      <c r="D70" s="906"/>
      <c r="E70" s="906"/>
      <c r="F70" s="906"/>
      <c r="G70" s="906"/>
      <c r="H70" s="906"/>
      <c r="I70" s="906"/>
      <c r="J70" s="906"/>
      <c r="K70" s="907"/>
      <c r="L70" s="971" t="s">
        <v>537</v>
      </c>
      <c r="M70" s="971"/>
      <c r="N70" s="971"/>
      <c r="O70" s="971"/>
      <c r="P70" s="971"/>
      <c r="Q70" s="971"/>
      <c r="R70" s="972"/>
      <c r="S70" s="305" t="str">
        <f t="shared" si="5"/>
        <v/>
      </c>
      <c r="T70" s="306" t="str">
        <f t="shared" si="4"/>
        <v/>
      </c>
      <c r="U70" s="306" t="str">
        <f t="shared" si="4"/>
        <v/>
      </c>
      <c r="V70" s="306" t="str">
        <f t="shared" si="4"/>
        <v/>
      </c>
      <c r="W70" s="306" t="str">
        <f t="shared" si="4"/>
        <v/>
      </c>
      <c r="X70" s="306" t="str">
        <f>IF($L70="","",IF(COUNTIFS($F$22:$F$60,$L70,X$22:X$60,"&gt;0")=0,"",COUNTIFS($F$22:$F$60,$L70,X$22:X$60,"&gt;0")))</f>
        <v/>
      </c>
      <c r="Y70" s="307" t="str">
        <f t="shared" si="4"/>
        <v/>
      </c>
      <c r="Z70" s="312" t="str">
        <f t="shared" si="4"/>
        <v/>
      </c>
      <c r="AA70" s="306" t="str">
        <f t="shared" si="4"/>
        <v/>
      </c>
      <c r="AB70" s="306" t="str">
        <f t="shared" si="4"/>
        <v/>
      </c>
      <c r="AC70" s="306" t="str">
        <f t="shared" si="4"/>
        <v/>
      </c>
      <c r="AD70" s="306" t="str">
        <f t="shared" si="4"/>
        <v/>
      </c>
      <c r="AE70" s="306" t="str">
        <f t="shared" si="4"/>
        <v/>
      </c>
      <c r="AF70" s="307" t="str">
        <f t="shared" si="4"/>
        <v/>
      </c>
      <c r="AG70" s="306" t="str">
        <f t="shared" si="4"/>
        <v/>
      </c>
      <c r="AH70" s="306" t="str">
        <f t="shared" si="4"/>
        <v/>
      </c>
      <c r="AI70" s="306" t="str">
        <f t="shared" si="4"/>
        <v/>
      </c>
      <c r="AJ70" s="306" t="str">
        <f t="shared" si="4"/>
        <v/>
      </c>
      <c r="AK70" s="306" t="str">
        <f t="shared" si="4"/>
        <v/>
      </c>
      <c r="AL70" s="306" t="str">
        <f t="shared" si="4"/>
        <v/>
      </c>
      <c r="AM70" s="307" t="str">
        <f t="shared" si="4"/>
        <v/>
      </c>
      <c r="AN70" s="306" t="str">
        <f t="shared" si="4"/>
        <v/>
      </c>
      <c r="AO70" s="306" t="str">
        <f t="shared" si="4"/>
        <v/>
      </c>
      <c r="AP70" s="306" t="str">
        <f t="shared" si="4"/>
        <v/>
      </c>
      <c r="AQ70" s="306" t="str">
        <f t="shared" si="4"/>
        <v/>
      </c>
      <c r="AR70" s="306" t="str">
        <f t="shared" si="4"/>
        <v/>
      </c>
      <c r="AS70" s="306" t="str">
        <f t="shared" si="4"/>
        <v/>
      </c>
      <c r="AT70" s="307" t="str">
        <f t="shared" si="4"/>
        <v/>
      </c>
      <c r="AU70" s="306" t="str">
        <f t="shared" si="4"/>
        <v/>
      </c>
      <c r="AV70" s="306" t="str">
        <f t="shared" si="4"/>
        <v/>
      </c>
      <c r="AW70" s="307" t="str">
        <f t="shared" si="4"/>
        <v/>
      </c>
      <c r="AX70" s="960"/>
      <c r="AY70" s="961"/>
      <c r="AZ70" s="961"/>
      <c r="BA70" s="962"/>
      <c r="BB70" s="946"/>
      <c r="BC70" s="947"/>
      <c r="BD70" s="947"/>
      <c r="BE70" s="947"/>
      <c r="BF70" s="948"/>
    </row>
    <row r="71" spans="1:73" ht="18.75" customHeight="1">
      <c r="B71" s="905"/>
      <c r="C71" s="906"/>
      <c r="D71" s="906"/>
      <c r="E71" s="906"/>
      <c r="F71" s="906"/>
      <c r="G71" s="906"/>
      <c r="H71" s="906"/>
      <c r="I71" s="906"/>
      <c r="J71" s="906"/>
      <c r="K71" s="907"/>
      <c r="L71" s="971" t="s">
        <v>555</v>
      </c>
      <c r="M71" s="971"/>
      <c r="N71" s="971"/>
      <c r="O71" s="971"/>
      <c r="P71" s="971"/>
      <c r="Q71" s="971"/>
      <c r="R71" s="972"/>
      <c r="S71" s="305" t="str">
        <f t="shared" si="5"/>
        <v/>
      </c>
      <c r="T71" s="306" t="str">
        <f t="shared" si="4"/>
        <v/>
      </c>
      <c r="U71" s="306" t="str">
        <f t="shared" si="4"/>
        <v/>
      </c>
      <c r="V71" s="306" t="str">
        <f t="shared" si="4"/>
        <v/>
      </c>
      <c r="W71" s="306" t="str">
        <f t="shared" si="4"/>
        <v/>
      </c>
      <c r="X71" s="306" t="str">
        <f t="shared" si="4"/>
        <v/>
      </c>
      <c r="Y71" s="307" t="str">
        <f t="shared" si="4"/>
        <v/>
      </c>
      <c r="Z71" s="312" t="str">
        <f t="shared" si="4"/>
        <v/>
      </c>
      <c r="AA71" s="306" t="str">
        <f t="shared" si="4"/>
        <v/>
      </c>
      <c r="AB71" s="306" t="str">
        <f t="shared" si="4"/>
        <v/>
      </c>
      <c r="AC71" s="306" t="str">
        <f t="shared" si="4"/>
        <v/>
      </c>
      <c r="AD71" s="306" t="str">
        <f t="shared" si="4"/>
        <v/>
      </c>
      <c r="AE71" s="306" t="str">
        <f t="shared" si="4"/>
        <v/>
      </c>
      <c r="AF71" s="307" t="str">
        <f t="shared" si="4"/>
        <v/>
      </c>
      <c r="AG71" s="306" t="str">
        <f t="shared" si="4"/>
        <v/>
      </c>
      <c r="AH71" s="306" t="str">
        <f t="shared" si="4"/>
        <v/>
      </c>
      <c r="AI71" s="306" t="str">
        <f t="shared" si="4"/>
        <v/>
      </c>
      <c r="AJ71" s="306" t="str">
        <f t="shared" si="4"/>
        <v/>
      </c>
      <c r="AK71" s="306" t="str">
        <f t="shared" si="4"/>
        <v/>
      </c>
      <c r="AL71" s="306" t="str">
        <f t="shared" si="4"/>
        <v/>
      </c>
      <c r="AM71" s="307" t="str">
        <f t="shared" si="4"/>
        <v/>
      </c>
      <c r="AN71" s="306" t="str">
        <f t="shared" si="4"/>
        <v/>
      </c>
      <c r="AO71" s="306" t="str">
        <f t="shared" si="4"/>
        <v/>
      </c>
      <c r="AP71" s="306" t="str">
        <f t="shared" si="4"/>
        <v/>
      </c>
      <c r="AQ71" s="306" t="str">
        <f t="shared" si="4"/>
        <v/>
      </c>
      <c r="AR71" s="306" t="str">
        <f t="shared" si="4"/>
        <v/>
      </c>
      <c r="AS71" s="306" t="str">
        <f t="shared" si="4"/>
        <v/>
      </c>
      <c r="AT71" s="307" t="str">
        <f t="shared" si="4"/>
        <v/>
      </c>
      <c r="AU71" s="306" t="str">
        <f t="shared" si="4"/>
        <v/>
      </c>
      <c r="AV71" s="306" t="str">
        <f t="shared" si="4"/>
        <v/>
      </c>
      <c r="AW71" s="307" t="str">
        <f t="shared" si="4"/>
        <v/>
      </c>
      <c r="AX71" s="960"/>
      <c r="AY71" s="961"/>
      <c r="AZ71" s="961"/>
      <c r="BA71" s="962"/>
      <c r="BB71" s="946"/>
      <c r="BC71" s="947"/>
      <c r="BD71" s="947"/>
      <c r="BE71" s="947"/>
      <c r="BF71" s="948"/>
    </row>
    <row r="72" spans="1:73" ht="18.75" customHeight="1" thickBot="1">
      <c r="B72" s="908"/>
      <c r="C72" s="909"/>
      <c r="D72" s="909"/>
      <c r="E72" s="909"/>
      <c r="F72" s="909"/>
      <c r="G72" s="909"/>
      <c r="H72" s="909"/>
      <c r="I72" s="909"/>
      <c r="J72" s="909"/>
      <c r="K72" s="910"/>
      <c r="L72" s="821"/>
      <c r="M72" s="821"/>
      <c r="N72" s="821"/>
      <c r="O72" s="821"/>
      <c r="P72" s="821"/>
      <c r="Q72" s="821"/>
      <c r="R72" s="822"/>
      <c r="S72" s="313" t="str">
        <f t="shared" si="5"/>
        <v/>
      </c>
      <c r="T72" s="314" t="str">
        <f t="shared" si="4"/>
        <v/>
      </c>
      <c r="U72" s="314" t="str">
        <f t="shared" si="4"/>
        <v/>
      </c>
      <c r="V72" s="314" t="str">
        <f t="shared" si="4"/>
        <v/>
      </c>
      <c r="W72" s="314" t="str">
        <f t="shared" si="4"/>
        <v/>
      </c>
      <c r="X72" s="314" t="str">
        <f t="shared" si="4"/>
        <v/>
      </c>
      <c r="Y72" s="315" t="str">
        <f t="shared" si="4"/>
        <v/>
      </c>
      <c r="Z72" s="316" t="str">
        <f t="shared" si="4"/>
        <v/>
      </c>
      <c r="AA72" s="314" t="str">
        <f t="shared" si="4"/>
        <v/>
      </c>
      <c r="AB72" s="314" t="str">
        <f t="shared" si="4"/>
        <v/>
      </c>
      <c r="AC72" s="314" t="str">
        <f t="shared" si="4"/>
        <v/>
      </c>
      <c r="AD72" s="314" t="str">
        <f t="shared" si="4"/>
        <v/>
      </c>
      <c r="AE72" s="314" t="str">
        <f t="shared" si="4"/>
        <v/>
      </c>
      <c r="AF72" s="315" t="str">
        <f t="shared" si="4"/>
        <v/>
      </c>
      <c r="AG72" s="314" t="str">
        <f t="shared" si="4"/>
        <v/>
      </c>
      <c r="AH72" s="314" t="str">
        <f t="shared" si="4"/>
        <v/>
      </c>
      <c r="AI72" s="314" t="str">
        <f t="shared" si="4"/>
        <v/>
      </c>
      <c r="AJ72" s="314" t="str">
        <f t="shared" si="4"/>
        <v/>
      </c>
      <c r="AK72" s="314" t="str">
        <f t="shared" si="4"/>
        <v/>
      </c>
      <c r="AL72" s="314" t="str">
        <f t="shared" si="4"/>
        <v/>
      </c>
      <c r="AM72" s="315" t="str">
        <f t="shared" si="4"/>
        <v/>
      </c>
      <c r="AN72" s="314" t="str">
        <f t="shared" si="4"/>
        <v/>
      </c>
      <c r="AO72" s="314" t="str">
        <f t="shared" si="4"/>
        <v/>
      </c>
      <c r="AP72" s="314" t="str">
        <f t="shared" si="4"/>
        <v/>
      </c>
      <c r="AQ72" s="314" t="str">
        <f t="shared" si="4"/>
        <v/>
      </c>
      <c r="AR72" s="314" t="str">
        <f t="shared" si="4"/>
        <v/>
      </c>
      <c r="AS72" s="314" t="str">
        <f t="shared" si="4"/>
        <v/>
      </c>
      <c r="AT72" s="315" t="str">
        <f t="shared" si="4"/>
        <v/>
      </c>
      <c r="AU72" s="314" t="str">
        <f t="shared" si="4"/>
        <v/>
      </c>
      <c r="AV72" s="314" t="str">
        <f t="shared" si="4"/>
        <v/>
      </c>
      <c r="AW72" s="315" t="str">
        <f t="shared" si="4"/>
        <v/>
      </c>
      <c r="AX72" s="963"/>
      <c r="AY72" s="964"/>
      <c r="AZ72" s="964"/>
      <c r="BA72" s="965"/>
      <c r="BB72" s="949"/>
      <c r="BC72" s="950"/>
      <c r="BD72" s="950"/>
      <c r="BE72" s="950"/>
      <c r="BF72" s="951"/>
    </row>
    <row r="73" spans="1:73" ht="13.5" customHeight="1">
      <c r="C73" s="410"/>
      <c r="D73" s="410"/>
      <c r="E73" s="410"/>
      <c r="F73" s="410"/>
      <c r="G73" s="411"/>
      <c r="H73" s="412"/>
      <c r="AF73" s="413"/>
    </row>
    <row r="74" spans="1:73" ht="11.4" customHeight="1">
      <c r="A74" s="414"/>
      <c r="B74" s="414"/>
      <c r="C74" s="414"/>
      <c r="D74" s="414"/>
      <c r="E74" s="414"/>
      <c r="F74" s="414"/>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6"/>
      <c r="AS74" s="416"/>
      <c r="AT74" s="416"/>
      <c r="AU74" s="416"/>
      <c r="AV74" s="416"/>
      <c r="AW74" s="416"/>
      <c r="AX74" s="416"/>
      <c r="AY74" s="416"/>
      <c r="AZ74" s="416"/>
      <c r="BA74" s="416"/>
    </row>
    <row r="75" spans="1:73" ht="20.25" customHeight="1">
      <c r="A75" s="417"/>
      <c r="B75" s="417"/>
      <c r="C75" s="414"/>
      <c r="D75" s="414"/>
      <c r="E75" s="414"/>
      <c r="F75" s="414"/>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8"/>
      <c r="AS75" s="418"/>
      <c r="AT75" s="418"/>
      <c r="AU75" s="418"/>
      <c r="AV75" s="418"/>
      <c r="BN75" s="419"/>
      <c r="BO75" s="420"/>
      <c r="BP75" s="419"/>
      <c r="BQ75" s="419"/>
      <c r="BR75" s="419"/>
      <c r="BS75" s="421"/>
      <c r="BT75" s="422"/>
      <c r="BU75" s="422"/>
    </row>
    <row r="76" spans="1:73" ht="20.25" customHeight="1">
      <c r="A76" s="414"/>
      <c r="B76" s="414"/>
      <c r="C76" s="423"/>
      <c r="D76" s="423"/>
      <c r="E76" s="423"/>
      <c r="F76" s="423"/>
      <c r="G76" s="423"/>
      <c r="H76" s="424"/>
      <c r="I76" s="42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row>
    <row r="77" spans="1:73" ht="20.25" customHeight="1">
      <c r="A77" s="414"/>
      <c r="B77" s="414"/>
      <c r="C77" s="423"/>
      <c r="D77" s="423"/>
      <c r="E77" s="423"/>
      <c r="F77" s="423"/>
      <c r="G77" s="423"/>
      <c r="H77" s="424"/>
      <c r="I77" s="42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row>
    <row r="78" spans="1:73" ht="20.25" customHeight="1">
      <c r="A78" s="414"/>
      <c r="B78" s="414"/>
      <c r="C78" s="424"/>
      <c r="D78" s="424"/>
      <c r="E78" s="424"/>
      <c r="F78" s="424"/>
      <c r="G78" s="42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row>
    <row r="79" spans="1:73" ht="20.25" customHeight="1">
      <c r="A79" s="414"/>
      <c r="B79" s="414"/>
      <c r="C79" s="424"/>
      <c r="D79" s="424"/>
      <c r="E79" s="424"/>
      <c r="F79" s="424"/>
      <c r="G79" s="42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row>
    <row r="80" spans="1:73" ht="20.25" customHeight="1">
      <c r="A80" s="414"/>
      <c r="B80" s="414"/>
      <c r="C80" s="424"/>
      <c r="D80" s="424"/>
      <c r="E80" s="424"/>
      <c r="F80" s="424"/>
      <c r="G80" s="42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row>
    <row r="81" spans="3:7" ht="20.25" customHeight="1">
      <c r="C81" s="413"/>
      <c r="D81" s="413"/>
      <c r="E81" s="413"/>
      <c r="F81" s="413"/>
      <c r="G81" s="413"/>
    </row>
  </sheetData>
  <sheetProtection sheet="1"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6"/>
  <conditionalFormatting sqref="S24 S65:BA72">
    <cfRule type="expression" dxfId="2376" priority="275">
      <formula>INDIRECT(ADDRESS(ROW(),COLUMN()))=TRUNC(INDIRECT(ADDRESS(ROW(),COLUMN())))</formula>
    </cfRule>
  </conditionalFormatting>
  <conditionalFormatting sqref="S23">
    <cfRule type="expression" dxfId="2375" priority="274">
      <formula>INDIRECT(ADDRESS(ROW(),COLUMN()))=TRUNC(INDIRECT(ADDRESS(ROW(),COLUMN())))</formula>
    </cfRule>
  </conditionalFormatting>
  <conditionalFormatting sqref="T24:Y24">
    <cfRule type="expression" dxfId="2374" priority="273">
      <formula>INDIRECT(ADDRESS(ROW(),COLUMN()))=TRUNC(INDIRECT(ADDRESS(ROW(),COLUMN())))</formula>
    </cfRule>
  </conditionalFormatting>
  <conditionalFormatting sqref="T23:Y23">
    <cfRule type="expression" dxfId="2373" priority="272">
      <formula>INDIRECT(ADDRESS(ROW(),COLUMN()))=TRUNC(INDIRECT(ADDRESS(ROW(),COLUMN())))</formula>
    </cfRule>
  </conditionalFormatting>
  <conditionalFormatting sqref="AX23:BA24">
    <cfRule type="expression" dxfId="2372" priority="271">
      <formula>INDIRECT(ADDRESS(ROW(),COLUMN()))=TRUNC(INDIRECT(ADDRESS(ROW(),COLUMN())))</formula>
    </cfRule>
  </conditionalFormatting>
  <conditionalFormatting sqref="BC14:BD14">
    <cfRule type="expression" dxfId="2371" priority="270">
      <formula>INDIRECT(ADDRESS(ROW(),COLUMN()))=TRUNC(INDIRECT(ADDRESS(ROW(),COLUMN())))</formula>
    </cfRule>
  </conditionalFormatting>
  <conditionalFormatting sqref="Z24">
    <cfRule type="expression" dxfId="2370" priority="269">
      <formula>INDIRECT(ADDRESS(ROW(),COLUMN()))=TRUNC(INDIRECT(ADDRESS(ROW(),COLUMN())))</formula>
    </cfRule>
  </conditionalFormatting>
  <conditionalFormatting sqref="Z23">
    <cfRule type="expression" dxfId="2369" priority="268">
      <formula>INDIRECT(ADDRESS(ROW(),COLUMN()))=TRUNC(INDIRECT(ADDRESS(ROW(),COLUMN())))</formula>
    </cfRule>
  </conditionalFormatting>
  <conditionalFormatting sqref="AA24:AF24">
    <cfRule type="expression" dxfId="2368" priority="267">
      <formula>INDIRECT(ADDRESS(ROW(),COLUMN()))=TRUNC(INDIRECT(ADDRESS(ROW(),COLUMN())))</formula>
    </cfRule>
  </conditionalFormatting>
  <conditionalFormatting sqref="AA23:AF23">
    <cfRule type="expression" dxfId="2367" priority="266">
      <formula>INDIRECT(ADDRESS(ROW(),COLUMN()))=TRUNC(INDIRECT(ADDRESS(ROW(),COLUMN())))</formula>
    </cfRule>
  </conditionalFormatting>
  <conditionalFormatting sqref="AG24">
    <cfRule type="expression" dxfId="2366" priority="265">
      <formula>INDIRECT(ADDRESS(ROW(),COLUMN()))=TRUNC(INDIRECT(ADDRESS(ROW(),COLUMN())))</formula>
    </cfRule>
  </conditionalFormatting>
  <conditionalFormatting sqref="AG23">
    <cfRule type="expression" dxfId="2365" priority="264">
      <formula>INDIRECT(ADDRESS(ROW(),COLUMN()))=TRUNC(INDIRECT(ADDRESS(ROW(),COLUMN())))</formula>
    </cfRule>
  </conditionalFormatting>
  <conditionalFormatting sqref="AH24:AM24">
    <cfRule type="expression" dxfId="2364" priority="263">
      <formula>INDIRECT(ADDRESS(ROW(),COLUMN()))=TRUNC(INDIRECT(ADDRESS(ROW(),COLUMN())))</formula>
    </cfRule>
  </conditionalFormatting>
  <conditionalFormatting sqref="AH23:AM23">
    <cfRule type="expression" dxfId="2363" priority="262">
      <formula>INDIRECT(ADDRESS(ROW(),COLUMN()))=TRUNC(INDIRECT(ADDRESS(ROW(),COLUMN())))</formula>
    </cfRule>
  </conditionalFormatting>
  <conditionalFormatting sqref="AN24">
    <cfRule type="expression" dxfId="2362" priority="261">
      <formula>INDIRECT(ADDRESS(ROW(),COLUMN()))=TRUNC(INDIRECT(ADDRESS(ROW(),COLUMN())))</formula>
    </cfRule>
  </conditionalFormatting>
  <conditionalFormatting sqref="AN23">
    <cfRule type="expression" dxfId="2361" priority="260">
      <formula>INDIRECT(ADDRESS(ROW(),COLUMN()))=TRUNC(INDIRECT(ADDRESS(ROW(),COLUMN())))</formula>
    </cfRule>
  </conditionalFormatting>
  <conditionalFormatting sqref="AO24:AT24">
    <cfRule type="expression" dxfId="2360" priority="259">
      <formula>INDIRECT(ADDRESS(ROW(),COLUMN()))=TRUNC(INDIRECT(ADDRESS(ROW(),COLUMN())))</formula>
    </cfRule>
  </conditionalFormatting>
  <conditionalFormatting sqref="AO23:AT23">
    <cfRule type="expression" dxfId="2359" priority="258">
      <formula>INDIRECT(ADDRESS(ROW(),COLUMN()))=TRUNC(INDIRECT(ADDRESS(ROW(),COLUMN())))</formula>
    </cfRule>
  </conditionalFormatting>
  <conditionalFormatting sqref="AU24">
    <cfRule type="expression" dxfId="2358" priority="257">
      <formula>INDIRECT(ADDRESS(ROW(),COLUMN()))=TRUNC(INDIRECT(ADDRESS(ROW(),COLUMN())))</formula>
    </cfRule>
  </conditionalFormatting>
  <conditionalFormatting sqref="AU23">
    <cfRule type="expression" dxfId="2357" priority="256">
      <formula>INDIRECT(ADDRESS(ROW(),COLUMN()))=TRUNC(INDIRECT(ADDRESS(ROW(),COLUMN())))</formula>
    </cfRule>
  </conditionalFormatting>
  <conditionalFormatting sqref="AV24:AW24">
    <cfRule type="expression" dxfId="2356" priority="255">
      <formula>INDIRECT(ADDRESS(ROW(),COLUMN()))=TRUNC(INDIRECT(ADDRESS(ROW(),COLUMN())))</formula>
    </cfRule>
  </conditionalFormatting>
  <conditionalFormatting sqref="AV23:AW23">
    <cfRule type="expression" dxfId="2355" priority="25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C25" sqref="C25:E27"/>
    </sheetView>
  </sheetViews>
  <sheetFormatPr defaultColWidth="4.33203125" defaultRowHeight="20.25" customHeight="1"/>
  <cols>
    <col min="1" max="1" width="1.6640625" style="371" customWidth="1"/>
    <col min="2" max="5" width="5.77734375" style="371" customWidth="1"/>
    <col min="6" max="6" width="16.44140625" style="371" hidden="1" customWidth="1"/>
    <col min="7" max="58" width="5.6640625" style="371" customWidth="1"/>
    <col min="59" max="16384" width="4.33203125" style="371"/>
  </cols>
  <sheetData>
    <row r="1" spans="2:64" s="346" customFormat="1" ht="20.25" customHeight="1">
      <c r="C1" s="347" t="s">
        <v>468</v>
      </c>
      <c r="D1" s="347"/>
      <c r="E1" s="347"/>
      <c r="F1" s="347"/>
      <c r="G1" s="347"/>
      <c r="H1" s="348" t="s">
        <v>469</v>
      </c>
      <c r="J1" s="348"/>
      <c r="L1" s="347"/>
      <c r="M1" s="347"/>
      <c r="N1" s="347"/>
      <c r="O1" s="347"/>
      <c r="P1" s="347"/>
      <c r="Q1" s="347"/>
      <c r="R1" s="347"/>
      <c r="AM1" s="349"/>
      <c r="AN1" s="350"/>
      <c r="AO1" s="350" t="s">
        <v>470</v>
      </c>
      <c r="AP1" s="635" t="s">
        <v>471</v>
      </c>
      <c r="AQ1" s="636"/>
      <c r="AR1" s="636"/>
      <c r="AS1" s="636"/>
      <c r="AT1" s="636"/>
      <c r="AU1" s="636"/>
      <c r="AV1" s="636"/>
      <c r="AW1" s="636"/>
      <c r="AX1" s="636"/>
      <c r="AY1" s="636"/>
      <c r="AZ1" s="636"/>
      <c r="BA1" s="636"/>
      <c r="BB1" s="636"/>
      <c r="BC1" s="636"/>
      <c r="BD1" s="636"/>
      <c r="BE1" s="636"/>
      <c r="BF1" s="350" t="s">
        <v>659</v>
      </c>
    </row>
    <row r="2" spans="2:64" s="346" customFormat="1" ht="20.25" customHeight="1">
      <c r="C2" s="347"/>
      <c r="D2" s="347"/>
      <c r="E2" s="347"/>
      <c r="F2" s="347"/>
      <c r="G2" s="347"/>
      <c r="J2" s="348"/>
      <c r="L2" s="347"/>
      <c r="M2" s="347"/>
      <c r="N2" s="347"/>
      <c r="O2" s="347"/>
      <c r="P2" s="347"/>
      <c r="Q2" s="347"/>
      <c r="R2" s="347"/>
      <c r="Y2" s="351" t="s">
        <v>473</v>
      </c>
      <c r="Z2" s="637">
        <v>5</v>
      </c>
      <c r="AA2" s="637"/>
      <c r="AB2" s="351" t="s">
        <v>660</v>
      </c>
      <c r="AC2" s="852">
        <f>IF(Z2=0,"",YEAR(DATE(2018+Z2,1,1)))</f>
        <v>2023</v>
      </c>
      <c r="AD2" s="852"/>
      <c r="AE2" s="352" t="s">
        <v>607</v>
      </c>
      <c r="AF2" s="352" t="s">
        <v>476</v>
      </c>
      <c r="AG2" s="637">
        <v>5</v>
      </c>
      <c r="AH2" s="637"/>
      <c r="AI2" s="352" t="s">
        <v>477</v>
      </c>
      <c r="AM2" s="349"/>
      <c r="AN2" s="350"/>
      <c r="AO2" s="350" t="s">
        <v>478</v>
      </c>
      <c r="AP2" s="637" t="s">
        <v>643</v>
      </c>
      <c r="AQ2" s="637"/>
      <c r="AR2" s="637"/>
      <c r="AS2" s="637"/>
      <c r="AT2" s="637"/>
      <c r="AU2" s="637"/>
      <c r="AV2" s="637"/>
      <c r="AW2" s="637"/>
      <c r="AX2" s="637"/>
      <c r="AY2" s="637"/>
      <c r="AZ2" s="637"/>
      <c r="BA2" s="637"/>
      <c r="BB2" s="637"/>
      <c r="BC2" s="637"/>
      <c r="BD2" s="637"/>
      <c r="BE2" s="637"/>
      <c r="BF2" s="350" t="s">
        <v>661</v>
      </c>
    </row>
    <row r="3" spans="2:64" s="353" customFormat="1" ht="20.25" customHeight="1">
      <c r="B3" s="205"/>
      <c r="C3" s="205"/>
      <c r="D3" s="205"/>
      <c r="E3" s="205"/>
      <c r="F3" s="205"/>
      <c r="G3" s="200"/>
      <c r="H3" s="205"/>
      <c r="I3" s="205"/>
      <c r="J3" s="200"/>
      <c r="K3" s="205"/>
      <c r="L3" s="202"/>
      <c r="M3" s="202"/>
      <c r="N3" s="202"/>
      <c r="O3" s="202"/>
      <c r="P3" s="202"/>
      <c r="Q3" s="202"/>
      <c r="R3" s="202"/>
      <c r="S3" s="205"/>
      <c r="T3" s="205"/>
      <c r="U3" s="205"/>
      <c r="V3" s="205"/>
      <c r="W3" s="205"/>
      <c r="X3" s="205"/>
      <c r="Y3" s="205"/>
      <c r="Z3" s="206"/>
      <c r="AA3" s="206"/>
      <c r="AB3" s="207"/>
      <c r="AC3" s="208"/>
      <c r="AD3" s="207"/>
      <c r="AE3" s="205"/>
      <c r="AF3" s="205"/>
      <c r="AG3" s="205"/>
      <c r="AH3" s="205"/>
      <c r="AI3" s="205"/>
      <c r="AJ3" s="205"/>
      <c r="AK3" s="205"/>
      <c r="AL3" s="205"/>
      <c r="AM3" s="205"/>
      <c r="AN3" s="205"/>
      <c r="AO3" s="205"/>
      <c r="AP3" s="205"/>
      <c r="AQ3" s="205"/>
      <c r="AR3" s="205"/>
      <c r="AS3" s="205"/>
      <c r="AT3" s="205"/>
      <c r="BA3" s="354" t="s">
        <v>662</v>
      </c>
      <c r="BB3" s="626" t="s">
        <v>482</v>
      </c>
      <c r="BC3" s="627"/>
      <c r="BD3" s="627"/>
      <c r="BE3" s="628"/>
      <c r="BF3" s="350"/>
    </row>
    <row r="4" spans="2:64" s="353" customFormat="1" ht="19.2">
      <c r="B4" s="205"/>
      <c r="C4" s="205"/>
      <c r="D4" s="205"/>
      <c r="E4" s="205"/>
      <c r="F4" s="205"/>
      <c r="G4" s="200"/>
      <c r="H4" s="205"/>
      <c r="I4" s="205"/>
      <c r="J4" s="200"/>
      <c r="K4" s="205"/>
      <c r="L4" s="202"/>
      <c r="M4" s="202"/>
      <c r="N4" s="202"/>
      <c r="O4" s="202"/>
      <c r="P4" s="202"/>
      <c r="Q4" s="202"/>
      <c r="R4" s="202"/>
      <c r="S4" s="205"/>
      <c r="T4" s="205"/>
      <c r="U4" s="205"/>
      <c r="V4" s="205"/>
      <c r="W4" s="205"/>
      <c r="X4" s="205"/>
      <c r="Y4" s="205"/>
      <c r="Z4" s="210"/>
      <c r="AA4" s="210"/>
      <c r="AB4" s="205"/>
      <c r="AC4" s="205"/>
      <c r="AD4" s="205"/>
      <c r="AE4" s="205"/>
      <c r="AF4" s="205"/>
      <c r="AG4" s="198"/>
      <c r="AH4" s="198"/>
      <c r="AI4" s="198"/>
      <c r="AJ4" s="198"/>
      <c r="AK4" s="198"/>
      <c r="AL4" s="198"/>
      <c r="AM4" s="198"/>
      <c r="AN4" s="198"/>
      <c r="AO4" s="198"/>
      <c r="AP4" s="198"/>
      <c r="AQ4" s="198"/>
      <c r="AR4" s="198"/>
      <c r="AS4" s="198"/>
      <c r="AT4" s="198"/>
      <c r="AU4" s="346"/>
      <c r="AV4" s="346"/>
      <c r="AW4" s="346"/>
      <c r="AX4" s="346"/>
      <c r="AY4" s="346"/>
      <c r="AZ4" s="346"/>
      <c r="BA4" s="354" t="s">
        <v>663</v>
      </c>
      <c r="BB4" s="626" t="s">
        <v>484</v>
      </c>
      <c r="BC4" s="627"/>
      <c r="BD4" s="627"/>
      <c r="BE4" s="628"/>
      <c r="BF4" s="355"/>
    </row>
    <row r="5" spans="2:64" s="353" customFormat="1" ht="6.75" customHeight="1">
      <c r="B5" s="205"/>
      <c r="C5" s="212"/>
      <c r="D5" s="212"/>
      <c r="E5" s="212"/>
      <c r="F5" s="212"/>
      <c r="G5" s="213"/>
      <c r="H5" s="212"/>
      <c r="I5" s="212"/>
      <c r="J5" s="213"/>
      <c r="K5" s="212"/>
      <c r="L5" s="214"/>
      <c r="M5" s="214"/>
      <c r="N5" s="214"/>
      <c r="O5" s="214"/>
      <c r="P5" s="214"/>
      <c r="Q5" s="214"/>
      <c r="R5" s="214"/>
      <c r="S5" s="212"/>
      <c r="T5" s="212"/>
      <c r="U5" s="212"/>
      <c r="V5" s="212"/>
      <c r="W5" s="212"/>
      <c r="X5" s="212"/>
      <c r="Y5" s="212"/>
      <c r="Z5" s="215"/>
      <c r="AA5" s="215"/>
      <c r="AB5" s="212"/>
      <c r="AC5" s="212"/>
      <c r="AD5" s="212"/>
      <c r="AE5" s="212"/>
      <c r="AF5" s="205"/>
      <c r="AG5" s="198"/>
      <c r="AH5" s="198"/>
      <c r="AI5" s="198"/>
      <c r="AJ5" s="198"/>
      <c r="AK5" s="198"/>
      <c r="AL5" s="198"/>
      <c r="AM5" s="198"/>
      <c r="AN5" s="198"/>
      <c r="AO5" s="198"/>
      <c r="AP5" s="198"/>
      <c r="AQ5" s="198"/>
      <c r="AR5" s="198"/>
      <c r="AS5" s="198"/>
      <c r="AT5" s="198"/>
      <c r="AU5" s="346"/>
      <c r="AV5" s="346"/>
      <c r="AW5" s="346"/>
      <c r="AX5" s="346"/>
      <c r="AY5" s="346"/>
      <c r="AZ5" s="346"/>
      <c r="BA5" s="346"/>
      <c r="BB5" s="346"/>
      <c r="BC5" s="346"/>
      <c r="BD5" s="346"/>
      <c r="BE5" s="355"/>
      <c r="BF5" s="355"/>
    </row>
    <row r="6" spans="2:64" s="353" customFormat="1" ht="20.25" customHeight="1">
      <c r="B6" s="205"/>
      <c r="C6" s="212"/>
      <c r="D6" s="212"/>
      <c r="E6" s="212"/>
      <c r="F6" s="212"/>
      <c r="G6" s="213"/>
      <c r="H6" s="212"/>
      <c r="I6" s="212"/>
      <c r="J6" s="213"/>
      <c r="K6" s="212"/>
      <c r="L6" s="214"/>
      <c r="M6" s="214"/>
      <c r="N6" s="214"/>
      <c r="O6" s="214"/>
      <c r="P6" s="214"/>
      <c r="Q6" s="214"/>
      <c r="R6" s="214"/>
      <c r="S6" s="212"/>
      <c r="T6" s="212"/>
      <c r="U6" s="212"/>
      <c r="V6" s="212"/>
      <c r="W6" s="212"/>
      <c r="X6" s="212"/>
      <c r="Y6" s="212"/>
      <c r="Z6" s="215"/>
      <c r="AA6" s="215"/>
      <c r="AB6" s="212"/>
      <c r="AC6" s="212"/>
      <c r="AD6" s="212"/>
      <c r="AE6" s="212"/>
      <c r="AF6" s="205"/>
      <c r="AG6" s="198"/>
      <c r="AH6" s="198"/>
      <c r="AI6" s="198"/>
      <c r="AJ6" s="198"/>
      <c r="AK6" s="198"/>
      <c r="AL6" s="198" t="s">
        <v>485</v>
      </c>
      <c r="AM6" s="198"/>
      <c r="AN6" s="198"/>
      <c r="AO6" s="198"/>
      <c r="AP6" s="198"/>
      <c r="AQ6" s="198"/>
      <c r="AR6" s="198"/>
      <c r="AS6" s="198"/>
      <c r="AT6" s="216"/>
      <c r="AU6" s="216"/>
      <c r="AV6" s="217"/>
      <c r="AW6" s="198"/>
      <c r="AX6" s="629">
        <v>40</v>
      </c>
      <c r="AY6" s="630"/>
      <c r="AZ6" s="217" t="s">
        <v>486</v>
      </c>
      <c r="BA6" s="198"/>
      <c r="BB6" s="629">
        <v>160</v>
      </c>
      <c r="BC6" s="630"/>
      <c r="BD6" s="217" t="s">
        <v>487</v>
      </c>
      <c r="BE6" s="198"/>
      <c r="BF6" s="355"/>
    </row>
    <row r="7" spans="2:64" s="353" customFormat="1" ht="6.75" customHeight="1">
      <c r="B7" s="205"/>
      <c r="C7" s="212"/>
      <c r="D7" s="212"/>
      <c r="E7" s="212"/>
      <c r="F7" s="212"/>
      <c r="G7" s="213"/>
      <c r="H7" s="212"/>
      <c r="I7" s="212"/>
      <c r="J7" s="213"/>
      <c r="K7" s="212"/>
      <c r="L7" s="214"/>
      <c r="M7" s="214"/>
      <c r="N7" s="214"/>
      <c r="O7" s="214"/>
      <c r="P7" s="214"/>
      <c r="Q7" s="214"/>
      <c r="R7" s="214"/>
      <c r="S7" s="212"/>
      <c r="T7" s="212"/>
      <c r="U7" s="212"/>
      <c r="V7" s="212"/>
      <c r="W7" s="212"/>
      <c r="X7" s="212"/>
      <c r="Y7" s="212"/>
      <c r="Z7" s="215"/>
      <c r="AA7" s="215"/>
      <c r="AB7" s="212"/>
      <c r="AC7" s="212"/>
      <c r="AD7" s="212"/>
      <c r="AE7" s="212"/>
      <c r="AF7" s="205"/>
      <c r="AG7" s="198"/>
      <c r="AH7" s="198"/>
      <c r="AI7" s="198"/>
      <c r="AJ7" s="198"/>
      <c r="AK7" s="198"/>
      <c r="AL7" s="198"/>
      <c r="AM7" s="198"/>
      <c r="AN7" s="198"/>
      <c r="AO7" s="198"/>
      <c r="AP7" s="198"/>
      <c r="AQ7" s="198"/>
      <c r="AR7" s="198"/>
      <c r="AS7" s="198"/>
      <c r="AT7" s="198"/>
      <c r="AU7" s="346"/>
      <c r="AV7" s="346"/>
      <c r="AW7" s="346"/>
      <c r="AX7" s="346"/>
      <c r="AY7" s="346"/>
      <c r="AZ7" s="346"/>
      <c r="BA7" s="346"/>
      <c r="BB7" s="346"/>
      <c r="BC7" s="346"/>
      <c r="BD7" s="346"/>
      <c r="BE7" s="355"/>
      <c r="BF7" s="355"/>
    </row>
    <row r="8" spans="2:64" s="353" customFormat="1" ht="20.25" customHeight="1">
      <c r="B8" s="218"/>
      <c r="C8" s="218"/>
      <c r="D8" s="218"/>
      <c r="E8" s="218"/>
      <c r="F8" s="218"/>
      <c r="G8" s="219"/>
      <c r="H8" s="219"/>
      <c r="I8" s="219"/>
      <c r="J8" s="218"/>
      <c r="K8" s="218"/>
      <c r="L8" s="219"/>
      <c r="M8" s="219"/>
      <c r="N8" s="219"/>
      <c r="O8" s="218"/>
      <c r="P8" s="219"/>
      <c r="Q8" s="219"/>
      <c r="R8" s="219"/>
      <c r="S8" s="220"/>
      <c r="T8" s="221"/>
      <c r="U8" s="221"/>
      <c r="V8" s="222"/>
      <c r="W8" s="205"/>
      <c r="X8" s="205"/>
      <c r="Y8" s="205"/>
      <c r="Z8" s="215"/>
      <c r="AA8" s="223"/>
      <c r="AB8" s="213"/>
      <c r="AC8" s="215"/>
      <c r="AD8" s="215"/>
      <c r="AE8" s="215"/>
      <c r="AF8" s="224"/>
      <c r="AG8" s="225"/>
      <c r="AH8" s="225"/>
      <c r="AI8" s="225"/>
      <c r="AJ8" s="226"/>
      <c r="AK8" s="214"/>
      <c r="AL8" s="223"/>
      <c r="AM8" s="223"/>
      <c r="AN8" s="213"/>
      <c r="AO8" s="216"/>
      <c r="AP8" s="216"/>
      <c r="AQ8" s="216"/>
      <c r="AR8" s="227"/>
      <c r="AS8" s="227"/>
      <c r="AT8" s="198"/>
      <c r="AU8" s="356"/>
      <c r="AV8" s="356"/>
      <c r="AW8" s="357"/>
      <c r="AX8" s="346"/>
      <c r="AY8" s="346" t="s">
        <v>488</v>
      </c>
      <c r="AZ8" s="346"/>
      <c r="BA8" s="346"/>
      <c r="BB8" s="850">
        <f>DAY(EOMONTH(DATE(AC2,AG2,1),0))</f>
        <v>31</v>
      </c>
      <c r="BC8" s="851"/>
      <c r="BD8" s="346" t="s">
        <v>489</v>
      </c>
      <c r="BE8" s="346"/>
      <c r="BF8" s="346"/>
      <c r="BJ8" s="350"/>
      <c r="BK8" s="350"/>
      <c r="BL8" s="350"/>
    </row>
    <row r="9" spans="2:64" s="353" customFormat="1" ht="6" customHeight="1">
      <c r="B9" s="228"/>
      <c r="C9" s="228"/>
      <c r="D9" s="228"/>
      <c r="E9" s="228"/>
      <c r="F9" s="228"/>
      <c r="G9" s="218"/>
      <c r="H9" s="219"/>
      <c r="I9" s="216"/>
      <c r="J9" s="216"/>
      <c r="K9" s="228"/>
      <c r="L9" s="218"/>
      <c r="M9" s="219"/>
      <c r="N9" s="216"/>
      <c r="O9" s="216"/>
      <c r="P9" s="218"/>
      <c r="Q9" s="216"/>
      <c r="R9" s="228"/>
      <c r="S9" s="216"/>
      <c r="T9" s="216"/>
      <c r="U9" s="216"/>
      <c r="V9" s="216"/>
      <c r="W9" s="205"/>
      <c r="X9" s="205"/>
      <c r="Y9" s="205"/>
      <c r="Z9" s="212"/>
      <c r="AA9" s="226"/>
      <c r="AB9" s="226"/>
      <c r="AC9" s="212"/>
      <c r="AD9" s="212"/>
      <c r="AE9" s="212"/>
      <c r="AF9" s="229"/>
      <c r="AG9" s="215"/>
      <c r="AH9" s="226"/>
      <c r="AI9" s="212"/>
      <c r="AJ9" s="225"/>
      <c r="AK9" s="226"/>
      <c r="AL9" s="226"/>
      <c r="AM9" s="226"/>
      <c r="AN9" s="226"/>
      <c r="AO9" s="212"/>
      <c r="AP9" s="198"/>
      <c r="AQ9" s="230"/>
      <c r="AR9" s="230"/>
      <c r="AS9" s="230"/>
      <c r="AT9" s="198"/>
      <c r="AU9" s="346"/>
      <c r="AV9" s="346"/>
      <c r="AW9" s="346"/>
      <c r="AX9" s="346"/>
      <c r="AY9" s="346"/>
      <c r="AZ9" s="346"/>
      <c r="BA9" s="346"/>
      <c r="BB9" s="346"/>
      <c r="BC9" s="346"/>
      <c r="BD9" s="346"/>
      <c r="BE9" s="346"/>
      <c r="BF9" s="346"/>
      <c r="BJ9" s="350"/>
      <c r="BK9" s="350"/>
      <c r="BL9" s="350"/>
    </row>
    <row r="10" spans="2:64" s="353" customFormat="1" ht="19.2">
      <c r="B10" s="218"/>
      <c r="C10" s="218"/>
      <c r="D10" s="218"/>
      <c r="E10" s="218"/>
      <c r="F10" s="218"/>
      <c r="G10" s="219"/>
      <c r="H10" s="219"/>
      <c r="I10" s="219"/>
      <c r="J10" s="218"/>
      <c r="K10" s="218"/>
      <c r="L10" s="219"/>
      <c r="M10" s="219"/>
      <c r="N10" s="219"/>
      <c r="O10" s="218"/>
      <c r="P10" s="219"/>
      <c r="Q10" s="219"/>
      <c r="R10" s="219"/>
      <c r="S10" s="220"/>
      <c r="T10" s="221"/>
      <c r="U10" s="221"/>
      <c r="V10" s="222"/>
      <c r="W10" s="205"/>
      <c r="X10" s="205"/>
      <c r="Y10" s="205"/>
      <c r="Z10" s="215"/>
      <c r="AA10" s="223"/>
      <c r="AB10" s="213"/>
      <c r="AC10" s="215"/>
      <c r="AD10" s="215"/>
      <c r="AE10" s="215"/>
      <c r="AF10" s="229"/>
      <c r="AG10" s="225"/>
      <c r="AH10" s="225"/>
      <c r="AI10" s="225"/>
      <c r="AJ10" s="226"/>
      <c r="AK10" s="214"/>
      <c r="AL10" s="223"/>
      <c r="AM10" s="198"/>
      <c r="AN10" s="198"/>
      <c r="AO10" s="231"/>
      <c r="AP10" s="231"/>
      <c r="AQ10" s="231"/>
      <c r="AR10" s="217"/>
      <c r="AS10" s="230"/>
      <c r="AT10" s="230"/>
      <c r="AU10" s="358"/>
      <c r="AV10" s="359"/>
      <c r="AW10" s="359"/>
      <c r="AX10" s="360"/>
      <c r="AY10" s="360"/>
      <c r="AZ10" s="355" t="s">
        <v>645</v>
      </c>
      <c r="BA10" s="359"/>
      <c r="BB10" s="629">
        <v>1</v>
      </c>
      <c r="BC10" s="633"/>
      <c r="BD10" s="630"/>
      <c r="BE10" s="361" t="s">
        <v>491</v>
      </c>
      <c r="BF10" s="346"/>
      <c r="BJ10" s="350"/>
      <c r="BK10" s="350"/>
      <c r="BL10" s="350"/>
    </row>
    <row r="11" spans="2:64" s="353" customFormat="1" ht="6" customHeight="1">
      <c r="B11" s="228"/>
      <c r="C11" s="228"/>
      <c r="D11" s="228"/>
      <c r="E11" s="228"/>
      <c r="F11" s="234"/>
      <c r="G11" s="228"/>
      <c r="H11" s="228"/>
      <c r="I11" s="228"/>
      <c r="J11" s="228"/>
      <c r="K11" s="218"/>
      <c r="L11" s="219"/>
      <c r="M11" s="216"/>
      <c r="N11" s="216"/>
      <c r="O11" s="218"/>
      <c r="P11" s="216"/>
      <c r="Q11" s="228"/>
      <c r="R11" s="216"/>
      <c r="S11" s="216"/>
      <c r="T11" s="216"/>
      <c r="U11" s="216"/>
      <c r="V11" s="234"/>
      <c r="W11" s="205"/>
      <c r="X11" s="205"/>
      <c r="Y11" s="205"/>
      <c r="Z11" s="212"/>
      <c r="AA11" s="226"/>
      <c r="AB11" s="226"/>
      <c r="AC11" s="212"/>
      <c r="AD11" s="212"/>
      <c r="AE11" s="212"/>
      <c r="AF11" s="229"/>
      <c r="AG11" s="215"/>
      <c r="AH11" s="225"/>
      <c r="AI11" s="226"/>
      <c r="AJ11" s="225"/>
      <c r="AK11" s="226"/>
      <c r="AL11" s="226"/>
      <c r="AM11" s="226"/>
      <c r="AN11" s="226"/>
      <c r="AO11" s="228"/>
      <c r="AP11" s="228"/>
      <c r="AQ11" s="218"/>
      <c r="AR11" s="235"/>
      <c r="AS11" s="230"/>
      <c r="AT11" s="230"/>
      <c r="AU11" s="358"/>
      <c r="AV11" s="359"/>
      <c r="AW11" s="359"/>
      <c r="AX11" s="360"/>
      <c r="AY11" s="360"/>
      <c r="AZ11" s="359"/>
      <c r="BA11" s="359"/>
      <c r="BB11" s="362"/>
      <c r="BC11" s="362"/>
      <c r="BD11" s="362"/>
      <c r="BE11" s="361"/>
      <c r="BF11" s="346"/>
      <c r="BJ11" s="350"/>
      <c r="BK11" s="350"/>
      <c r="BL11" s="350"/>
    </row>
    <row r="12" spans="2:64" s="353" customFormat="1" ht="20.25" customHeight="1">
      <c r="B12" s="236"/>
      <c r="C12" s="236"/>
      <c r="D12" s="236"/>
      <c r="E12" s="236"/>
      <c r="F12" s="236"/>
      <c r="G12" s="236"/>
      <c r="H12" s="236"/>
      <c r="I12" s="236"/>
      <c r="J12" s="236"/>
      <c r="K12" s="236"/>
      <c r="L12" s="236"/>
      <c r="M12" s="236"/>
      <c r="N12" s="236"/>
      <c r="O12" s="236"/>
      <c r="P12" s="236"/>
      <c r="Q12" s="236"/>
      <c r="R12" s="236"/>
      <c r="S12" s="236"/>
      <c r="T12" s="236"/>
      <c r="U12" s="236"/>
      <c r="V12" s="236"/>
      <c r="W12" s="205"/>
      <c r="X12" s="205"/>
      <c r="Y12" s="205"/>
      <c r="Z12" s="218"/>
      <c r="AA12" s="237"/>
      <c r="AB12" s="237"/>
      <c r="AC12" s="218"/>
      <c r="AD12" s="215"/>
      <c r="AE12" s="215"/>
      <c r="AF12" s="224"/>
      <c r="AG12" s="213"/>
      <c r="AH12" s="225"/>
      <c r="AI12" s="226"/>
      <c r="AJ12" s="225"/>
      <c r="AK12" s="226"/>
      <c r="AL12" s="226"/>
      <c r="AM12" s="226"/>
      <c r="AN12" s="226"/>
      <c r="AO12" s="634"/>
      <c r="AP12" s="634"/>
      <c r="AQ12" s="634"/>
      <c r="AR12" s="217"/>
      <c r="AS12" s="230"/>
      <c r="AT12" s="230"/>
      <c r="AU12" s="358"/>
      <c r="AV12" s="359"/>
      <c r="AW12" s="359"/>
      <c r="AX12" s="360"/>
      <c r="AY12" s="360"/>
      <c r="AZ12" s="359"/>
      <c r="BA12" s="359"/>
      <c r="BB12" s="629">
        <v>1</v>
      </c>
      <c r="BC12" s="633"/>
      <c r="BD12" s="630"/>
      <c r="BE12" s="363" t="s">
        <v>492</v>
      </c>
      <c r="BF12" s="346"/>
      <c r="BJ12" s="350"/>
      <c r="BK12" s="350"/>
      <c r="BL12" s="350"/>
    </row>
    <row r="13" spans="2:64" s="353" customFormat="1" ht="6.75" customHeight="1">
      <c r="B13" s="236"/>
      <c r="C13" s="236"/>
      <c r="D13" s="236"/>
      <c r="E13" s="236"/>
      <c r="F13" s="236"/>
      <c r="G13" s="236"/>
      <c r="H13" s="236"/>
      <c r="I13" s="236"/>
      <c r="J13" s="236"/>
      <c r="K13" s="236"/>
      <c r="L13" s="236"/>
      <c r="M13" s="236"/>
      <c r="N13" s="236"/>
      <c r="O13" s="236"/>
      <c r="P13" s="236"/>
      <c r="Q13" s="236"/>
      <c r="R13" s="236"/>
      <c r="S13" s="236"/>
      <c r="T13" s="236"/>
      <c r="U13" s="236"/>
      <c r="V13" s="236"/>
      <c r="W13" s="205"/>
      <c r="X13" s="205"/>
      <c r="Y13" s="205"/>
      <c r="Z13" s="219"/>
      <c r="AA13" s="239"/>
      <c r="AB13" s="239"/>
      <c r="AC13" s="219"/>
      <c r="AD13" s="225"/>
      <c r="AE13" s="225"/>
      <c r="AF13" s="229"/>
      <c r="AG13" s="198"/>
      <c r="AH13" s="198"/>
      <c r="AI13" s="198"/>
      <c r="AJ13" s="198"/>
      <c r="AK13" s="198"/>
      <c r="AL13" s="198"/>
      <c r="AM13" s="198"/>
      <c r="AN13" s="198"/>
      <c r="AO13" s="228"/>
      <c r="AP13" s="228"/>
      <c r="AQ13" s="228"/>
      <c r="AR13" s="198"/>
      <c r="AS13" s="230"/>
      <c r="AT13" s="230"/>
      <c r="AU13" s="358"/>
      <c r="AV13" s="359"/>
      <c r="AW13" s="359"/>
      <c r="AX13" s="360"/>
      <c r="AY13" s="360"/>
      <c r="AZ13" s="359"/>
      <c r="BA13" s="359"/>
      <c r="BB13" s="362"/>
      <c r="BC13" s="362"/>
      <c r="BD13" s="362"/>
      <c r="BE13" s="361"/>
      <c r="BF13" s="346"/>
      <c r="BJ13" s="350"/>
      <c r="BK13" s="350"/>
      <c r="BL13" s="350"/>
    </row>
    <row r="14" spans="2:64" s="353" customFormat="1" ht="19.2">
      <c r="B14" s="236"/>
      <c r="C14" s="236"/>
      <c r="D14" s="236"/>
      <c r="E14" s="236"/>
      <c r="F14" s="236"/>
      <c r="G14" s="236"/>
      <c r="H14" s="236"/>
      <c r="I14" s="236"/>
      <c r="J14" s="236"/>
      <c r="K14" s="236"/>
      <c r="L14" s="236"/>
      <c r="M14" s="236"/>
      <c r="N14" s="236"/>
      <c r="O14" s="236"/>
      <c r="P14" s="236"/>
      <c r="Q14" s="236"/>
      <c r="R14" s="236"/>
      <c r="S14" s="236"/>
      <c r="T14" s="236"/>
      <c r="U14" s="236"/>
      <c r="V14" s="236"/>
      <c r="W14" s="205"/>
      <c r="X14" s="205"/>
      <c r="Y14" s="205"/>
      <c r="Z14" s="218"/>
      <c r="AA14" s="237"/>
      <c r="AB14" s="237"/>
      <c r="AC14" s="218"/>
      <c r="AD14" s="215"/>
      <c r="AE14" s="215"/>
      <c r="AF14" s="229"/>
      <c r="AG14" s="198"/>
      <c r="AH14" s="198"/>
      <c r="AI14" s="198"/>
      <c r="AJ14" s="198"/>
      <c r="AK14" s="198"/>
      <c r="AL14" s="198"/>
      <c r="AM14" s="198"/>
      <c r="AN14" s="198"/>
      <c r="AO14" s="216"/>
      <c r="AP14" s="216"/>
      <c r="AQ14" s="216"/>
      <c r="AR14" s="198"/>
      <c r="AS14" s="230"/>
      <c r="AT14" s="211" t="s">
        <v>493</v>
      </c>
      <c r="AU14" s="639"/>
      <c r="AV14" s="640"/>
      <c r="AW14" s="641"/>
      <c r="AX14" s="362" t="s">
        <v>494</v>
      </c>
      <c r="AY14" s="639"/>
      <c r="AZ14" s="640"/>
      <c r="BA14" s="641"/>
      <c r="BB14" s="364" t="s">
        <v>495</v>
      </c>
      <c r="BC14" s="853">
        <f>(AY14-AU14)*24</f>
        <v>0</v>
      </c>
      <c r="BD14" s="854"/>
      <c r="BE14" s="365" t="s">
        <v>496</v>
      </c>
      <c r="BF14" s="362"/>
      <c r="BJ14" s="350"/>
      <c r="BK14" s="350"/>
      <c r="BL14" s="350"/>
    </row>
    <row r="15" spans="2:64" s="353" customFormat="1" ht="6.75" customHeight="1">
      <c r="B15" s="205"/>
      <c r="C15" s="227"/>
      <c r="D15" s="227"/>
      <c r="E15" s="227"/>
      <c r="F15" s="227"/>
      <c r="G15" s="212"/>
      <c r="H15" s="212"/>
      <c r="I15" s="214"/>
      <c r="J15" s="215"/>
      <c r="K15" s="225"/>
      <c r="L15" s="226"/>
      <c r="M15" s="226"/>
      <c r="N15" s="215"/>
      <c r="O15" s="226"/>
      <c r="P15" s="212"/>
      <c r="Q15" s="225"/>
      <c r="R15" s="226"/>
      <c r="S15" s="226"/>
      <c r="T15" s="226"/>
      <c r="U15" s="226"/>
      <c r="V15" s="212"/>
      <c r="W15" s="214"/>
      <c r="X15" s="240"/>
      <c r="Y15" s="240"/>
      <c r="Z15" s="213"/>
      <c r="AA15" s="215"/>
      <c r="AB15" s="214"/>
      <c r="AC15" s="215"/>
      <c r="AD15" s="225"/>
      <c r="AE15" s="226"/>
      <c r="AF15" s="229"/>
      <c r="AG15" s="224"/>
      <c r="AH15" s="241"/>
      <c r="AI15" s="229"/>
      <c r="AJ15" s="241"/>
      <c r="AK15" s="229"/>
      <c r="AL15" s="229"/>
      <c r="AM15" s="229"/>
      <c r="AN15" s="229"/>
      <c r="AO15" s="242"/>
      <c r="AP15" s="205"/>
      <c r="AQ15" s="210"/>
      <c r="AR15" s="210"/>
      <c r="AS15" s="210"/>
      <c r="AT15" s="210"/>
      <c r="AU15" s="366"/>
      <c r="AV15" s="367"/>
      <c r="AW15" s="367"/>
      <c r="AX15" s="368"/>
      <c r="AY15" s="368"/>
      <c r="AZ15" s="367"/>
      <c r="BA15" s="367"/>
      <c r="BB15" s="369"/>
      <c r="BC15" s="369"/>
      <c r="BD15" s="369"/>
      <c r="BE15" s="370"/>
      <c r="BJ15" s="350"/>
      <c r="BK15" s="350"/>
      <c r="BL15" s="350"/>
    </row>
    <row r="16" spans="2:64" ht="8.4" customHeight="1" thickBot="1">
      <c r="B16" s="245"/>
      <c r="C16" s="246"/>
      <c r="D16" s="246"/>
      <c r="E16" s="246"/>
      <c r="F16" s="246"/>
      <c r="G16" s="246"/>
      <c r="H16" s="245"/>
      <c r="I16" s="245"/>
      <c r="J16" s="245"/>
      <c r="K16" s="245"/>
      <c r="L16" s="245"/>
      <c r="M16" s="245"/>
      <c r="N16" s="245"/>
      <c r="O16" s="245"/>
      <c r="P16" s="245"/>
      <c r="Q16" s="245"/>
      <c r="R16" s="245"/>
      <c r="S16" s="245"/>
      <c r="T16" s="245"/>
      <c r="U16" s="245"/>
      <c r="V16" s="245"/>
      <c r="W16" s="245"/>
      <c r="X16" s="246"/>
      <c r="Y16" s="245"/>
      <c r="Z16" s="245"/>
      <c r="AA16" s="245"/>
      <c r="AB16" s="245"/>
      <c r="AC16" s="245"/>
      <c r="AD16" s="245"/>
      <c r="AE16" s="245"/>
      <c r="AF16" s="245"/>
      <c r="AG16" s="245"/>
      <c r="AH16" s="245"/>
      <c r="AI16" s="245"/>
      <c r="AJ16" s="245"/>
      <c r="AK16" s="245"/>
      <c r="AL16" s="245"/>
      <c r="AM16" s="245"/>
      <c r="AN16" s="246"/>
      <c r="AO16" s="245"/>
      <c r="AP16" s="245"/>
      <c r="AQ16" s="245"/>
      <c r="AR16" s="245"/>
      <c r="AS16" s="245"/>
      <c r="AT16" s="245"/>
      <c r="BE16" s="372"/>
      <c r="BF16" s="372"/>
      <c r="BG16" s="372"/>
    </row>
    <row r="17" spans="2:58" ht="20.25" customHeight="1">
      <c r="B17" s="855" t="s">
        <v>664</v>
      </c>
      <c r="C17" s="858" t="s">
        <v>665</v>
      </c>
      <c r="D17" s="859"/>
      <c r="E17" s="860"/>
      <c r="F17" s="373"/>
      <c r="G17" s="867" t="s">
        <v>647</v>
      </c>
      <c r="H17" s="870" t="s">
        <v>500</v>
      </c>
      <c r="I17" s="859"/>
      <c r="J17" s="859"/>
      <c r="K17" s="860"/>
      <c r="L17" s="870" t="s">
        <v>666</v>
      </c>
      <c r="M17" s="859"/>
      <c r="N17" s="859"/>
      <c r="O17" s="873"/>
      <c r="P17" s="876"/>
      <c r="Q17" s="877"/>
      <c r="R17" s="878"/>
      <c r="S17" s="674" t="s">
        <v>667</v>
      </c>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6"/>
      <c r="AX17" s="890" t="str">
        <f>IF(BB3="４週","(11) 1～4週目の勤務時間数合計","(11) 1か月の勤務時間数   合計")</f>
        <v>(11) 1～4週目の勤務時間数合計</v>
      </c>
      <c r="AY17" s="891"/>
      <c r="AZ17" s="896" t="s">
        <v>668</v>
      </c>
      <c r="BA17" s="897"/>
      <c r="BB17" s="902" t="s">
        <v>504</v>
      </c>
      <c r="BC17" s="903"/>
      <c r="BD17" s="903"/>
      <c r="BE17" s="903"/>
      <c r="BF17" s="904"/>
    </row>
    <row r="18" spans="2:58" ht="20.25" customHeight="1">
      <c r="B18" s="856"/>
      <c r="C18" s="861"/>
      <c r="D18" s="862"/>
      <c r="E18" s="863"/>
      <c r="F18" s="374"/>
      <c r="G18" s="868"/>
      <c r="H18" s="871"/>
      <c r="I18" s="862"/>
      <c r="J18" s="862"/>
      <c r="K18" s="863"/>
      <c r="L18" s="871"/>
      <c r="M18" s="862"/>
      <c r="N18" s="862"/>
      <c r="O18" s="874"/>
      <c r="P18" s="879"/>
      <c r="Q18" s="880"/>
      <c r="R18" s="881"/>
      <c r="S18" s="911" t="s">
        <v>505</v>
      </c>
      <c r="T18" s="912"/>
      <c r="U18" s="912"/>
      <c r="V18" s="912"/>
      <c r="W18" s="912"/>
      <c r="X18" s="912"/>
      <c r="Y18" s="913"/>
      <c r="Z18" s="911" t="s">
        <v>506</v>
      </c>
      <c r="AA18" s="912"/>
      <c r="AB18" s="912"/>
      <c r="AC18" s="912"/>
      <c r="AD18" s="912"/>
      <c r="AE18" s="912"/>
      <c r="AF18" s="913"/>
      <c r="AG18" s="911" t="s">
        <v>507</v>
      </c>
      <c r="AH18" s="912"/>
      <c r="AI18" s="912"/>
      <c r="AJ18" s="912"/>
      <c r="AK18" s="912"/>
      <c r="AL18" s="912"/>
      <c r="AM18" s="913"/>
      <c r="AN18" s="911" t="s">
        <v>508</v>
      </c>
      <c r="AO18" s="912"/>
      <c r="AP18" s="912"/>
      <c r="AQ18" s="912"/>
      <c r="AR18" s="912"/>
      <c r="AS18" s="912"/>
      <c r="AT18" s="913"/>
      <c r="AU18" s="914" t="s">
        <v>509</v>
      </c>
      <c r="AV18" s="915"/>
      <c r="AW18" s="916"/>
      <c r="AX18" s="892"/>
      <c r="AY18" s="893"/>
      <c r="AZ18" s="898"/>
      <c r="BA18" s="899"/>
      <c r="BB18" s="905"/>
      <c r="BC18" s="906"/>
      <c r="BD18" s="906"/>
      <c r="BE18" s="906"/>
      <c r="BF18" s="907"/>
    </row>
    <row r="19" spans="2:58" ht="20.25" customHeight="1">
      <c r="B19" s="856"/>
      <c r="C19" s="861"/>
      <c r="D19" s="862"/>
      <c r="E19" s="863"/>
      <c r="F19" s="374"/>
      <c r="G19" s="868"/>
      <c r="H19" s="871"/>
      <c r="I19" s="862"/>
      <c r="J19" s="862"/>
      <c r="K19" s="863"/>
      <c r="L19" s="871"/>
      <c r="M19" s="862"/>
      <c r="N19" s="862"/>
      <c r="O19" s="874"/>
      <c r="P19" s="879"/>
      <c r="Q19" s="880"/>
      <c r="R19" s="881"/>
      <c r="S19" s="375">
        <v>1</v>
      </c>
      <c r="T19" s="376">
        <v>2</v>
      </c>
      <c r="U19" s="376">
        <v>3</v>
      </c>
      <c r="V19" s="376">
        <v>4</v>
      </c>
      <c r="W19" s="376">
        <v>5</v>
      </c>
      <c r="X19" s="376">
        <v>6</v>
      </c>
      <c r="Y19" s="377">
        <v>7</v>
      </c>
      <c r="Z19" s="375">
        <v>8</v>
      </c>
      <c r="AA19" s="376">
        <v>9</v>
      </c>
      <c r="AB19" s="376">
        <v>10</v>
      </c>
      <c r="AC19" s="376">
        <v>11</v>
      </c>
      <c r="AD19" s="376">
        <v>12</v>
      </c>
      <c r="AE19" s="376">
        <v>13</v>
      </c>
      <c r="AF19" s="377">
        <v>14</v>
      </c>
      <c r="AG19" s="378">
        <v>15</v>
      </c>
      <c r="AH19" s="376">
        <v>16</v>
      </c>
      <c r="AI19" s="376">
        <v>17</v>
      </c>
      <c r="AJ19" s="376">
        <v>18</v>
      </c>
      <c r="AK19" s="376">
        <v>19</v>
      </c>
      <c r="AL19" s="376">
        <v>20</v>
      </c>
      <c r="AM19" s="377">
        <v>21</v>
      </c>
      <c r="AN19" s="375">
        <v>22</v>
      </c>
      <c r="AO19" s="376">
        <v>23</v>
      </c>
      <c r="AP19" s="376">
        <v>24</v>
      </c>
      <c r="AQ19" s="376">
        <v>25</v>
      </c>
      <c r="AR19" s="376">
        <v>26</v>
      </c>
      <c r="AS19" s="376">
        <v>27</v>
      </c>
      <c r="AT19" s="377">
        <v>28</v>
      </c>
      <c r="AU19" s="379" t="str">
        <f>IF($BB$3="暦月",IF(DAY(DATE($AC$2,$AG$2,29))=29,29,""),"")</f>
        <v/>
      </c>
      <c r="AV19" s="380" t="str">
        <f>IF($BB$3="暦月",IF(DAY(DATE($AC$2,$AG$2,30))=30,30,""),"")</f>
        <v/>
      </c>
      <c r="AW19" s="381" t="str">
        <f>IF($BB$3="暦月",IF(DAY(DATE($AC$2,$AG$2,31))=31,31,""),"")</f>
        <v/>
      </c>
      <c r="AX19" s="892"/>
      <c r="AY19" s="893"/>
      <c r="AZ19" s="898"/>
      <c r="BA19" s="899"/>
      <c r="BB19" s="905"/>
      <c r="BC19" s="906"/>
      <c r="BD19" s="906"/>
      <c r="BE19" s="906"/>
      <c r="BF19" s="907"/>
    </row>
    <row r="20" spans="2:58" ht="20.25" hidden="1" customHeight="1">
      <c r="B20" s="856"/>
      <c r="C20" s="861"/>
      <c r="D20" s="862"/>
      <c r="E20" s="863"/>
      <c r="F20" s="374"/>
      <c r="G20" s="868"/>
      <c r="H20" s="871"/>
      <c r="I20" s="862"/>
      <c r="J20" s="862"/>
      <c r="K20" s="863"/>
      <c r="L20" s="871"/>
      <c r="M20" s="862"/>
      <c r="N20" s="862"/>
      <c r="O20" s="874"/>
      <c r="P20" s="879"/>
      <c r="Q20" s="880"/>
      <c r="R20" s="881"/>
      <c r="S20" s="375">
        <f>WEEKDAY(DATE($AC$2,$AG$2,1))</f>
        <v>2</v>
      </c>
      <c r="T20" s="376">
        <f>WEEKDAY(DATE($AC$2,$AG$2,2))</f>
        <v>3</v>
      </c>
      <c r="U20" s="376">
        <f>WEEKDAY(DATE($AC$2,$AG$2,3))</f>
        <v>4</v>
      </c>
      <c r="V20" s="376">
        <f>WEEKDAY(DATE($AC$2,$AG$2,4))</f>
        <v>5</v>
      </c>
      <c r="W20" s="376">
        <f>WEEKDAY(DATE($AC$2,$AG$2,5))</f>
        <v>6</v>
      </c>
      <c r="X20" s="376">
        <f>WEEKDAY(DATE($AC$2,$AG$2,6))</f>
        <v>7</v>
      </c>
      <c r="Y20" s="377">
        <f>WEEKDAY(DATE($AC$2,$AG$2,7))</f>
        <v>1</v>
      </c>
      <c r="Z20" s="375">
        <f>WEEKDAY(DATE($AC$2,$AG$2,8))</f>
        <v>2</v>
      </c>
      <c r="AA20" s="376">
        <f>WEEKDAY(DATE($AC$2,$AG$2,9))</f>
        <v>3</v>
      </c>
      <c r="AB20" s="376">
        <f>WEEKDAY(DATE($AC$2,$AG$2,10))</f>
        <v>4</v>
      </c>
      <c r="AC20" s="376">
        <f>WEEKDAY(DATE($AC$2,$AG$2,11))</f>
        <v>5</v>
      </c>
      <c r="AD20" s="376">
        <f>WEEKDAY(DATE($AC$2,$AG$2,12))</f>
        <v>6</v>
      </c>
      <c r="AE20" s="376">
        <f>WEEKDAY(DATE($AC$2,$AG$2,13))</f>
        <v>7</v>
      </c>
      <c r="AF20" s="377">
        <f>WEEKDAY(DATE($AC$2,$AG$2,14))</f>
        <v>1</v>
      </c>
      <c r="AG20" s="375">
        <f>WEEKDAY(DATE($AC$2,$AG$2,15))</f>
        <v>2</v>
      </c>
      <c r="AH20" s="376">
        <f>WEEKDAY(DATE($AC$2,$AG$2,16))</f>
        <v>3</v>
      </c>
      <c r="AI20" s="376">
        <f>WEEKDAY(DATE($AC$2,$AG$2,17))</f>
        <v>4</v>
      </c>
      <c r="AJ20" s="376">
        <f>WEEKDAY(DATE($AC$2,$AG$2,18))</f>
        <v>5</v>
      </c>
      <c r="AK20" s="376">
        <f>WEEKDAY(DATE($AC$2,$AG$2,19))</f>
        <v>6</v>
      </c>
      <c r="AL20" s="376">
        <f>WEEKDAY(DATE($AC$2,$AG$2,20))</f>
        <v>7</v>
      </c>
      <c r="AM20" s="377">
        <f>WEEKDAY(DATE($AC$2,$AG$2,21))</f>
        <v>1</v>
      </c>
      <c r="AN20" s="375">
        <f>WEEKDAY(DATE($AC$2,$AG$2,22))</f>
        <v>2</v>
      </c>
      <c r="AO20" s="376">
        <f>WEEKDAY(DATE($AC$2,$AG$2,23))</f>
        <v>3</v>
      </c>
      <c r="AP20" s="376">
        <f>WEEKDAY(DATE($AC$2,$AG$2,24))</f>
        <v>4</v>
      </c>
      <c r="AQ20" s="376">
        <f>WEEKDAY(DATE($AC$2,$AG$2,25))</f>
        <v>5</v>
      </c>
      <c r="AR20" s="376">
        <f>WEEKDAY(DATE($AC$2,$AG$2,26))</f>
        <v>6</v>
      </c>
      <c r="AS20" s="376">
        <f>WEEKDAY(DATE($AC$2,$AG$2,27))</f>
        <v>7</v>
      </c>
      <c r="AT20" s="377">
        <f>WEEKDAY(DATE($AC$2,$AG$2,28))</f>
        <v>1</v>
      </c>
      <c r="AU20" s="375">
        <f>IF(AU19=29,WEEKDAY(DATE($AC$2,$AG$2,29)),0)</f>
        <v>0</v>
      </c>
      <c r="AV20" s="376">
        <f>IF(AV19=30,WEEKDAY(DATE($AC$2,$AG$2,30)),0)</f>
        <v>0</v>
      </c>
      <c r="AW20" s="377">
        <f>IF(AW19=31,WEEKDAY(DATE($AC$2,$AG$2,31)),0)</f>
        <v>0</v>
      </c>
      <c r="AX20" s="892"/>
      <c r="AY20" s="893"/>
      <c r="AZ20" s="898"/>
      <c r="BA20" s="899"/>
      <c r="BB20" s="905"/>
      <c r="BC20" s="906"/>
      <c r="BD20" s="906"/>
      <c r="BE20" s="906"/>
      <c r="BF20" s="907"/>
    </row>
    <row r="21" spans="2:58" ht="22.5" customHeight="1" thickBot="1">
      <c r="B21" s="857"/>
      <c r="C21" s="864"/>
      <c r="D21" s="865"/>
      <c r="E21" s="866"/>
      <c r="F21" s="382"/>
      <c r="G21" s="869"/>
      <c r="H21" s="872"/>
      <c r="I21" s="865"/>
      <c r="J21" s="865"/>
      <c r="K21" s="866"/>
      <c r="L21" s="872"/>
      <c r="M21" s="865"/>
      <c r="N21" s="865"/>
      <c r="O21" s="875"/>
      <c r="P21" s="882"/>
      <c r="Q21" s="883"/>
      <c r="R21" s="884"/>
      <c r="S21" s="383" t="str">
        <f>IF(S20=1,"日",IF(S20=2,"月",IF(S20=3,"火",IF(S20=4,"水",IF(S20=5,"木",IF(S20=6,"金","土"))))))</f>
        <v>月</v>
      </c>
      <c r="T21" s="384" t="str">
        <f t="shared" ref="T21:AT21" si="0">IF(T20=1,"日",IF(T20=2,"月",IF(T20=3,"火",IF(T20=4,"水",IF(T20=5,"木",IF(T20=6,"金","土"))))))</f>
        <v>火</v>
      </c>
      <c r="U21" s="384" t="str">
        <f t="shared" si="0"/>
        <v>水</v>
      </c>
      <c r="V21" s="384" t="str">
        <f t="shared" si="0"/>
        <v>木</v>
      </c>
      <c r="W21" s="384" t="str">
        <f t="shared" si="0"/>
        <v>金</v>
      </c>
      <c r="X21" s="384" t="str">
        <f t="shared" si="0"/>
        <v>土</v>
      </c>
      <c r="Y21" s="385" t="str">
        <f t="shared" si="0"/>
        <v>日</v>
      </c>
      <c r="Z21" s="383" t="str">
        <f>IF(Z20=1,"日",IF(Z20=2,"月",IF(Z20=3,"火",IF(Z20=4,"水",IF(Z20=5,"木",IF(Z20=6,"金","土"))))))</f>
        <v>月</v>
      </c>
      <c r="AA21" s="384" t="str">
        <f t="shared" si="0"/>
        <v>火</v>
      </c>
      <c r="AB21" s="384" t="str">
        <f t="shared" si="0"/>
        <v>水</v>
      </c>
      <c r="AC21" s="384" t="str">
        <f t="shared" si="0"/>
        <v>木</v>
      </c>
      <c r="AD21" s="384" t="str">
        <f t="shared" si="0"/>
        <v>金</v>
      </c>
      <c r="AE21" s="384" t="str">
        <f t="shared" si="0"/>
        <v>土</v>
      </c>
      <c r="AF21" s="385" t="str">
        <f t="shared" si="0"/>
        <v>日</v>
      </c>
      <c r="AG21" s="383" t="str">
        <f>IF(AG20=1,"日",IF(AG20=2,"月",IF(AG20=3,"火",IF(AG20=4,"水",IF(AG20=5,"木",IF(AG20=6,"金","土"))))))</f>
        <v>月</v>
      </c>
      <c r="AH21" s="384" t="str">
        <f t="shared" si="0"/>
        <v>火</v>
      </c>
      <c r="AI21" s="384" t="str">
        <f t="shared" si="0"/>
        <v>水</v>
      </c>
      <c r="AJ21" s="384" t="str">
        <f t="shared" si="0"/>
        <v>木</v>
      </c>
      <c r="AK21" s="384" t="str">
        <f t="shared" si="0"/>
        <v>金</v>
      </c>
      <c r="AL21" s="384" t="str">
        <f t="shared" si="0"/>
        <v>土</v>
      </c>
      <c r="AM21" s="385" t="str">
        <f t="shared" si="0"/>
        <v>日</v>
      </c>
      <c r="AN21" s="383" t="str">
        <f>IF(AN20=1,"日",IF(AN20=2,"月",IF(AN20=3,"火",IF(AN20=4,"水",IF(AN20=5,"木",IF(AN20=6,"金","土"))))))</f>
        <v>月</v>
      </c>
      <c r="AO21" s="384" t="str">
        <f t="shared" si="0"/>
        <v>火</v>
      </c>
      <c r="AP21" s="384" t="str">
        <f t="shared" si="0"/>
        <v>水</v>
      </c>
      <c r="AQ21" s="384" t="str">
        <f t="shared" si="0"/>
        <v>木</v>
      </c>
      <c r="AR21" s="384" t="str">
        <f t="shared" si="0"/>
        <v>金</v>
      </c>
      <c r="AS21" s="384" t="str">
        <f t="shared" si="0"/>
        <v>土</v>
      </c>
      <c r="AT21" s="385" t="str">
        <f t="shared" si="0"/>
        <v>日</v>
      </c>
      <c r="AU21" s="384" t="str">
        <f>IF(AU20=1,"日",IF(AU20=2,"月",IF(AU20=3,"火",IF(AU20=4,"水",IF(AU20=5,"木",IF(AU20=6,"金",IF(AU20=0,"","土")))))))</f>
        <v/>
      </c>
      <c r="AV21" s="384" t="str">
        <f>IF(AV20=1,"日",IF(AV20=2,"月",IF(AV20=3,"火",IF(AV20=4,"水",IF(AV20=5,"木",IF(AV20=6,"金",IF(AV20=0,"","土")))))))</f>
        <v/>
      </c>
      <c r="AW21" s="384" t="str">
        <f>IF(AW20=1,"日",IF(AW20=2,"月",IF(AW20=3,"火",IF(AW20=4,"水",IF(AW20=5,"木",IF(AW20=6,"金",IF(AW20=0,"","土")))))))</f>
        <v/>
      </c>
      <c r="AX21" s="894"/>
      <c r="AY21" s="895"/>
      <c r="AZ21" s="900"/>
      <c r="BA21" s="901"/>
      <c r="BB21" s="908"/>
      <c r="BC21" s="909"/>
      <c r="BD21" s="909"/>
      <c r="BE21" s="909"/>
      <c r="BF21" s="910"/>
    </row>
    <row r="22" spans="2:58" ht="20.25" customHeight="1">
      <c r="B22" s="885">
        <v>1</v>
      </c>
      <c r="C22" s="679"/>
      <c r="D22" s="680"/>
      <c r="E22" s="681"/>
      <c r="F22" s="261"/>
      <c r="G22" s="688"/>
      <c r="H22" s="690"/>
      <c r="I22" s="691"/>
      <c r="J22" s="691"/>
      <c r="K22" s="692"/>
      <c r="L22" s="696"/>
      <c r="M22" s="697"/>
      <c r="N22" s="697"/>
      <c r="O22" s="698"/>
      <c r="P22" s="887" t="s">
        <v>651</v>
      </c>
      <c r="Q22" s="888"/>
      <c r="R22" s="889"/>
      <c r="S22" s="425"/>
      <c r="T22" s="426"/>
      <c r="U22" s="426"/>
      <c r="V22" s="426"/>
      <c r="W22" s="426"/>
      <c r="X22" s="426"/>
      <c r="Y22" s="427"/>
      <c r="Z22" s="425"/>
      <c r="AA22" s="426"/>
      <c r="AB22" s="426"/>
      <c r="AC22" s="426"/>
      <c r="AD22" s="426"/>
      <c r="AE22" s="426"/>
      <c r="AF22" s="427"/>
      <c r="AG22" s="425"/>
      <c r="AH22" s="426"/>
      <c r="AI22" s="426"/>
      <c r="AJ22" s="426"/>
      <c r="AK22" s="426"/>
      <c r="AL22" s="426"/>
      <c r="AM22" s="427"/>
      <c r="AN22" s="425"/>
      <c r="AO22" s="426"/>
      <c r="AP22" s="426"/>
      <c r="AQ22" s="426"/>
      <c r="AR22" s="426"/>
      <c r="AS22" s="426"/>
      <c r="AT22" s="427"/>
      <c r="AU22" s="425"/>
      <c r="AV22" s="426"/>
      <c r="AW22" s="426"/>
      <c r="AX22" s="977"/>
      <c r="AY22" s="978"/>
      <c r="AZ22" s="979"/>
      <c r="BA22" s="980"/>
      <c r="BB22" s="736"/>
      <c r="BC22" s="737"/>
      <c r="BD22" s="737"/>
      <c r="BE22" s="737"/>
      <c r="BF22" s="738"/>
    </row>
    <row r="23" spans="2:58" ht="20.25" customHeight="1">
      <c r="B23" s="886"/>
      <c r="C23" s="682"/>
      <c r="D23" s="683"/>
      <c r="E23" s="684"/>
      <c r="F23" s="265"/>
      <c r="G23" s="689"/>
      <c r="H23" s="693"/>
      <c r="I23" s="694"/>
      <c r="J23" s="694"/>
      <c r="K23" s="695"/>
      <c r="L23" s="699"/>
      <c r="M23" s="700"/>
      <c r="N23" s="700"/>
      <c r="O23" s="701"/>
      <c r="P23" s="921" t="s">
        <v>526</v>
      </c>
      <c r="Q23" s="922"/>
      <c r="R23" s="923"/>
      <c r="S23" s="386" t="str">
        <f>IF(S22="","",VLOOKUP(S22,'シフト記号表（勤務時間帯）'!$C$6:$K$35,9,FALSE))</f>
        <v/>
      </c>
      <c r="T23" s="387" t="str">
        <f>IF(T22="","",VLOOKUP(T22,'シフト記号表（勤務時間帯）'!$C$6:$K$35,9,FALSE))</f>
        <v/>
      </c>
      <c r="U23" s="387" t="str">
        <f>IF(U22="","",VLOOKUP(U22,'シフト記号表（勤務時間帯）'!$C$6:$K$35,9,FALSE))</f>
        <v/>
      </c>
      <c r="V23" s="387" t="str">
        <f>IF(V22="","",VLOOKUP(V22,'シフト記号表（勤務時間帯）'!$C$6:$K$35,9,FALSE))</f>
        <v/>
      </c>
      <c r="W23" s="387" t="str">
        <f>IF(W22="","",VLOOKUP(W22,'シフト記号表（勤務時間帯）'!$C$6:$K$35,9,FALSE))</f>
        <v/>
      </c>
      <c r="X23" s="387" t="str">
        <f>IF(X22="","",VLOOKUP(X22,'シフト記号表（勤務時間帯）'!$C$6:$K$35,9,FALSE))</f>
        <v/>
      </c>
      <c r="Y23" s="388" t="str">
        <f>IF(Y22="","",VLOOKUP(Y22,'シフト記号表（勤務時間帯）'!$C$6:$K$35,9,FALSE))</f>
        <v/>
      </c>
      <c r="Z23" s="386" t="str">
        <f>IF(Z22="","",VLOOKUP(Z22,'シフト記号表（勤務時間帯）'!$C$6:$K$35,9,FALSE))</f>
        <v/>
      </c>
      <c r="AA23" s="387" t="str">
        <f>IF(AA22="","",VLOOKUP(AA22,'シフト記号表（勤務時間帯）'!$C$6:$K$35,9,FALSE))</f>
        <v/>
      </c>
      <c r="AB23" s="387" t="str">
        <f>IF(AB22="","",VLOOKUP(AB22,'シフト記号表（勤務時間帯）'!$C$6:$K$35,9,FALSE))</f>
        <v/>
      </c>
      <c r="AC23" s="387" t="str">
        <f>IF(AC22="","",VLOOKUP(AC22,'シフト記号表（勤務時間帯）'!$C$6:$K$35,9,FALSE))</f>
        <v/>
      </c>
      <c r="AD23" s="387" t="str">
        <f>IF(AD22="","",VLOOKUP(AD22,'シフト記号表（勤務時間帯）'!$C$6:$K$35,9,FALSE))</f>
        <v/>
      </c>
      <c r="AE23" s="387" t="str">
        <f>IF(AE22="","",VLOOKUP(AE22,'シフト記号表（勤務時間帯）'!$C$6:$K$35,9,FALSE))</f>
        <v/>
      </c>
      <c r="AF23" s="388" t="str">
        <f>IF(AF22="","",VLOOKUP(AF22,'シフト記号表（勤務時間帯）'!$C$6:$K$35,9,FALSE))</f>
        <v/>
      </c>
      <c r="AG23" s="386" t="str">
        <f>IF(AG22="","",VLOOKUP(AG22,'シフト記号表（勤務時間帯）'!$C$6:$K$35,9,FALSE))</f>
        <v/>
      </c>
      <c r="AH23" s="387" t="str">
        <f>IF(AH22="","",VLOOKUP(AH22,'シフト記号表（勤務時間帯）'!$C$6:$K$35,9,FALSE))</f>
        <v/>
      </c>
      <c r="AI23" s="387" t="str">
        <f>IF(AI22="","",VLOOKUP(AI22,'シフト記号表（勤務時間帯）'!$C$6:$K$35,9,FALSE))</f>
        <v/>
      </c>
      <c r="AJ23" s="387" t="str">
        <f>IF(AJ22="","",VLOOKUP(AJ22,'シフト記号表（勤務時間帯）'!$C$6:$K$35,9,FALSE))</f>
        <v/>
      </c>
      <c r="AK23" s="387" t="str">
        <f>IF(AK22="","",VLOOKUP(AK22,'シフト記号表（勤務時間帯）'!$C$6:$K$35,9,FALSE))</f>
        <v/>
      </c>
      <c r="AL23" s="387" t="str">
        <f>IF(AL22="","",VLOOKUP(AL22,'シフト記号表（勤務時間帯）'!$C$6:$K$35,9,FALSE))</f>
        <v/>
      </c>
      <c r="AM23" s="388" t="str">
        <f>IF(AM22="","",VLOOKUP(AM22,'シフト記号表（勤務時間帯）'!$C$6:$K$35,9,FALSE))</f>
        <v/>
      </c>
      <c r="AN23" s="386" t="str">
        <f>IF(AN22="","",VLOOKUP(AN22,'シフト記号表（勤務時間帯）'!$C$6:$K$35,9,FALSE))</f>
        <v/>
      </c>
      <c r="AO23" s="387" t="str">
        <f>IF(AO22="","",VLOOKUP(AO22,'シフト記号表（勤務時間帯）'!$C$6:$K$35,9,FALSE))</f>
        <v/>
      </c>
      <c r="AP23" s="387" t="str">
        <f>IF(AP22="","",VLOOKUP(AP22,'シフト記号表（勤務時間帯）'!$C$6:$K$35,9,FALSE))</f>
        <v/>
      </c>
      <c r="AQ23" s="387" t="str">
        <f>IF(AQ22="","",VLOOKUP(AQ22,'シフト記号表（勤務時間帯）'!$C$6:$K$35,9,FALSE))</f>
        <v/>
      </c>
      <c r="AR23" s="387" t="str">
        <f>IF(AR22="","",VLOOKUP(AR22,'シフト記号表（勤務時間帯）'!$C$6:$K$35,9,FALSE))</f>
        <v/>
      </c>
      <c r="AS23" s="387" t="str">
        <f>IF(AS22="","",VLOOKUP(AS22,'シフト記号表（勤務時間帯）'!$C$6:$K$35,9,FALSE))</f>
        <v/>
      </c>
      <c r="AT23" s="388" t="str">
        <f>IF(AT22="","",VLOOKUP(AT22,'シフト記号表（勤務時間帯）'!$C$6:$K$35,9,FALSE))</f>
        <v/>
      </c>
      <c r="AU23" s="386" t="str">
        <f>IF(AU22="","",VLOOKUP(AU22,'シフト記号表（勤務時間帯）'!$C$6:$K$35,9,FALSE))</f>
        <v/>
      </c>
      <c r="AV23" s="387" t="str">
        <f>IF(AV22="","",VLOOKUP(AV22,'シフト記号表（勤務時間帯）'!$C$6:$K$35,9,FALSE))</f>
        <v/>
      </c>
      <c r="AW23" s="387" t="str">
        <f>IF(AW22="","",VLOOKUP(AW22,'シフト記号表（勤務時間帯）'!$C$6:$K$35,9,FALSE))</f>
        <v/>
      </c>
      <c r="AX23" s="924">
        <f>IF($BB$3="４週",SUM(S23:AT23),IF($BB$3="暦月",SUM(S23:AW23),""))</f>
        <v>0</v>
      </c>
      <c r="AY23" s="925"/>
      <c r="AZ23" s="926">
        <f>IF($BB$3="４週",AX23/4,IF($BB$3="暦月",'地密通所（100名）'!AX23/('地密通所（100名）'!$BB$8/7),""))</f>
        <v>0</v>
      </c>
      <c r="BA23" s="927"/>
      <c r="BB23" s="739"/>
      <c r="BC23" s="740"/>
      <c r="BD23" s="740"/>
      <c r="BE23" s="740"/>
      <c r="BF23" s="741"/>
    </row>
    <row r="24" spans="2:58" ht="20.25" customHeight="1">
      <c r="B24" s="886"/>
      <c r="C24" s="685"/>
      <c r="D24" s="686"/>
      <c r="E24" s="687"/>
      <c r="F24" s="269">
        <f>C22</f>
        <v>0</v>
      </c>
      <c r="G24" s="689"/>
      <c r="H24" s="693"/>
      <c r="I24" s="694"/>
      <c r="J24" s="694"/>
      <c r="K24" s="695"/>
      <c r="L24" s="699"/>
      <c r="M24" s="700"/>
      <c r="N24" s="700"/>
      <c r="O24" s="701"/>
      <c r="P24" s="928" t="s">
        <v>527</v>
      </c>
      <c r="Q24" s="929"/>
      <c r="R24" s="930"/>
      <c r="S24" s="389" t="str">
        <f>IF(S22="","",VLOOKUP(S22,'シフト記号表（勤務時間帯）'!$C$6:$U$35,19,FALSE))</f>
        <v/>
      </c>
      <c r="T24" s="390" t="str">
        <f>IF(T22="","",VLOOKUP(T22,'シフト記号表（勤務時間帯）'!$C$6:$U$35,19,FALSE))</f>
        <v/>
      </c>
      <c r="U24" s="390" t="str">
        <f>IF(U22="","",VLOOKUP(U22,'シフト記号表（勤務時間帯）'!$C$6:$U$35,19,FALSE))</f>
        <v/>
      </c>
      <c r="V24" s="390" t="str">
        <f>IF(V22="","",VLOOKUP(V22,'シフト記号表（勤務時間帯）'!$C$6:$U$35,19,FALSE))</f>
        <v/>
      </c>
      <c r="W24" s="390" t="str">
        <f>IF(W22="","",VLOOKUP(W22,'シフト記号表（勤務時間帯）'!$C$6:$U$35,19,FALSE))</f>
        <v/>
      </c>
      <c r="X24" s="390" t="str">
        <f>IF(X22="","",VLOOKUP(X22,'シフト記号表（勤務時間帯）'!$C$6:$U$35,19,FALSE))</f>
        <v/>
      </c>
      <c r="Y24" s="391" t="str">
        <f>IF(Y22="","",VLOOKUP(Y22,'シフト記号表（勤務時間帯）'!$C$6:$U$35,19,FALSE))</f>
        <v/>
      </c>
      <c r="Z24" s="389" t="str">
        <f>IF(Z22="","",VLOOKUP(Z22,'シフト記号表（勤務時間帯）'!$C$6:$U$35,19,FALSE))</f>
        <v/>
      </c>
      <c r="AA24" s="390" t="str">
        <f>IF(AA22="","",VLOOKUP(AA22,'シフト記号表（勤務時間帯）'!$C$6:$U$35,19,FALSE))</f>
        <v/>
      </c>
      <c r="AB24" s="390" t="str">
        <f>IF(AB22="","",VLOOKUP(AB22,'シフト記号表（勤務時間帯）'!$C$6:$U$35,19,FALSE))</f>
        <v/>
      </c>
      <c r="AC24" s="390" t="str">
        <f>IF(AC22="","",VLOOKUP(AC22,'シフト記号表（勤務時間帯）'!$C$6:$U$35,19,FALSE))</f>
        <v/>
      </c>
      <c r="AD24" s="390" t="str">
        <f>IF(AD22="","",VLOOKUP(AD22,'シフト記号表（勤務時間帯）'!$C$6:$U$35,19,FALSE))</f>
        <v/>
      </c>
      <c r="AE24" s="390" t="str">
        <f>IF(AE22="","",VLOOKUP(AE22,'シフト記号表（勤務時間帯）'!$C$6:$U$35,19,FALSE))</f>
        <v/>
      </c>
      <c r="AF24" s="391" t="str">
        <f>IF(AF22="","",VLOOKUP(AF22,'シフト記号表（勤務時間帯）'!$C$6:$U$35,19,FALSE))</f>
        <v/>
      </c>
      <c r="AG24" s="389" t="str">
        <f>IF(AG22="","",VLOOKUP(AG22,'シフト記号表（勤務時間帯）'!$C$6:$U$35,19,FALSE))</f>
        <v/>
      </c>
      <c r="AH24" s="390" t="str">
        <f>IF(AH22="","",VLOOKUP(AH22,'シフト記号表（勤務時間帯）'!$C$6:$U$35,19,FALSE))</f>
        <v/>
      </c>
      <c r="AI24" s="390" t="str">
        <f>IF(AI22="","",VLOOKUP(AI22,'シフト記号表（勤務時間帯）'!$C$6:$U$35,19,FALSE))</f>
        <v/>
      </c>
      <c r="AJ24" s="390" t="str">
        <f>IF(AJ22="","",VLOOKUP(AJ22,'シフト記号表（勤務時間帯）'!$C$6:$U$35,19,FALSE))</f>
        <v/>
      </c>
      <c r="AK24" s="390" t="str">
        <f>IF(AK22="","",VLOOKUP(AK22,'シフト記号表（勤務時間帯）'!$C$6:$U$35,19,FALSE))</f>
        <v/>
      </c>
      <c r="AL24" s="390" t="str">
        <f>IF(AL22="","",VLOOKUP(AL22,'シフト記号表（勤務時間帯）'!$C$6:$U$35,19,FALSE))</f>
        <v/>
      </c>
      <c r="AM24" s="391" t="str">
        <f>IF(AM22="","",VLOOKUP(AM22,'シフト記号表（勤務時間帯）'!$C$6:$U$35,19,FALSE))</f>
        <v/>
      </c>
      <c r="AN24" s="389" t="str">
        <f>IF(AN22="","",VLOOKUP(AN22,'シフト記号表（勤務時間帯）'!$C$6:$U$35,19,FALSE))</f>
        <v/>
      </c>
      <c r="AO24" s="390" t="str">
        <f>IF(AO22="","",VLOOKUP(AO22,'シフト記号表（勤務時間帯）'!$C$6:$U$35,19,FALSE))</f>
        <v/>
      </c>
      <c r="AP24" s="390" t="str">
        <f>IF(AP22="","",VLOOKUP(AP22,'シフト記号表（勤務時間帯）'!$C$6:$U$35,19,FALSE))</f>
        <v/>
      </c>
      <c r="AQ24" s="390" t="str">
        <f>IF(AQ22="","",VLOOKUP(AQ22,'シフト記号表（勤務時間帯）'!$C$6:$U$35,19,FALSE))</f>
        <v/>
      </c>
      <c r="AR24" s="390" t="str">
        <f>IF(AR22="","",VLOOKUP(AR22,'シフト記号表（勤務時間帯）'!$C$6:$U$35,19,FALSE))</f>
        <v/>
      </c>
      <c r="AS24" s="390" t="str">
        <f>IF(AS22="","",VLOOKUP(AS22,'シフト記号表（勤務時間帯）'!$C$6:$U$35,19,FALSE))</f>
        <v/>
      </c>
      <c r="AT24" s="391" t="str">
        <f>IF(AT22="","",VLOOKUP(AT22,'シフト記号表（勤務時間帯）'!$C$6:$U$35,19,FALSE))</f>
        <v/>
      </c>
      <c r="AU24" s="389" t="str">
        <f>IF(AU22="","",VLOOKUP(AU22,'シフト記号表（勤務時間帯）'!$C$6:$U$35,19,FALSE))</f>
        <v/>
      </c>
      <c r="AV24" s="390" t="str">
        <f>IF(AV22="","",VLOOKUP(AV22,'シフト記号表（勤務時間帯）'!$C$6:$U$35,19,FALSE))</f>
        <v/>
      </c>
      <c r="AW24" s="390" t="str">
        <f>IF(AW22="","",VLOOKUP(AW22,'シフト記号表（勤務時間帯）'!$C$6:$U$35,19,FALSE))</f>
        <v/>
      </c>
      <c r="AX24" s="931">
        <f>IF($BB$3="４週",SUM(S24:AT24),IF($BB$3="暦月",SUM(S24:AW24),""))</f>
        <v>0</v>
      </c>
      <c r="AY24" s="932"/>
      <c r="AZ24" s="933">
        <f>IF($BB$3="４週",AX24/4,IF($BB$3="暦月",'地密通所（100名）'!AX24/('地密通所（100名）'!$BB$8/7),""))</f>
        <v>0</v>
      </c>
      <c r="BA24" s="934"/>
      <c r="BB24" s="742"/>
      <c r="BC24" s="743"/>
      <c r="BD24" s="743"/>
      <c r="BE24" s="743"/>
      <c r="BF24" s="744"/>
    </row>
    <row r="25" spans="2:58" ht="20.25" customHeight="1">
      <c r="B25" s="886">
        <f>B22+1</f>
        <v>2</v>
      </c>
      <c r="C25" s="759"/>
      <c r="D25" s="760"/>
      <c r="E25" s="761"/>
      <c r="F25" s="273"/>
      <c r="G25" s="762"/>
      <c r="H25" s="764"/>
      <c r="I25" s="694"/>
      <c r="J25" s="694"/>
      <c r="K25" s="695"/>
      <c r="L25" s="765"/>
      <c r="M25" s="766"/>
      <c r="N25" s="766"/>
      <c r="O25" s="767"/>
      <c r="P25" s="935" t="s">
        <v>669</v>
      </c>
      <c r="Q25" s="936"/>
      <c r="R25" s="937"/>
      <c r="S25" s="425"/>
      <c r="T25" s="426"/>
      <c r="U25" s="426"/>
      <c r="V25" s="426"/>
      <c r="W25" s="426"/>
      <c r="X25" s="426"/>
      <c r="Y25" s="427"/>
      <c r="Z25" s="425"/>
      <c r="AA25" s="426"/>
      <c r="AB25" s="426"/>
      <c r="AC25" s="426"/>
      <c r="AD25" s="426"/>
      <c r="AE25" s="426"/>
      <c r="AF25" s="427"/>
      <c r="AG25" s="425"/>
      <c r="AH25" s="426"/>
      <c r="AI25" s="426"/>
      <c r="AJ25" s="426"/>
      <c r="AK25" s="426"/>
      <c r="AL25" s="426"/>
      <c r="AM25" s="427"/>
      <c r="AN25" s="425"/>
      <c r="AO25" s="426"/>
      <c r="AP25" s="426"/>
      <c r="AQ25" s="426"/>
      <c r="AR25" s="426"/>
      <c r="AS25" s="426"/>
      <c r="AT25" s="427"/>
      <c r="AU25" s="425"/>
      <c r="AV25" s="426"/>
      <c r="AW25" s="426"/>
      <c r="AX25" s="973"/>
      <c r="AY25" s="974"/>
      <c r="AZ25" s="975"/>
      <c r="BA25" s="976"/>
      <c r="BB25" s="778"/>
      <c r="BC25" s="779"/>
      <c r="BD25" s="779"/>
      <c r="BE25" s="779"/>
      <c r="BF25" s="780"/>
    </row>
    <row r="26" spans="2:58" ht="20.25" customHeight="1">
      <c r="B26" s="886"/>
      <c r="C26" s="682"/>
      <c r="D26" s="683"/>
      <c r="E26" s="684"/>
      <c r="F26" s="265"/>
      <c r="G26" s="689"/>
      <c r="H26" s="693"/>
      <c r="I26" s="694"/>
      <c r="J26" s="694"/>
      <c r="K26" s="695"/>
      <c r="L26" s="699"/>
      <c r="M26" s="700"/>
      <c r="N26" s="700"/>
      <c r="O26" s="701"/>
      <c r="P26" s="921" t="s">
        <v>526</v>
      </c>
      <c r="Q26" s="922"/>
      <c r="R26" s="923"/>
      <c r="S26" s="386" t="str">
        <f>IF(S25="","",VLOOKUP(S25,'シフト記号表（勤務時間帯）'!$C$6:$K$35,9,FALSE))</f>
        <v/>
      </c>
      <c r="T26" s="387" t="str">
        <f>IF(T25="","",VLOOKUP(T25,'シフト記号表（勤務時間帯）'!$C$6:$K$35,9,FALSE))</f>
        <v/>
      </c>
      <c r="U26" s="387" t="str">
        <f>IF(U25="","",VLOOKUP(U25,'シフト記号表（勤務時間帯）'!$C$6:$K$35,9,FALSE))</f>
        <v/>
      </c>
      <c r="V26" s="387" t="str">
        <f>IF(V25="","",VLOOKUP(V25,'シフト記号表（勤務時間帯）'!$C$6:$K$35,9,FALSE))</f>
        <v/>
      </c>
      <c r="W26" s="387" t="str">
        <f>IF(W25="","",VLOOKUP(W25,'シフト記号表（勤務時間帯）'!$C$6:$K$35,9,FALSE))</f>
        <v/>
      </c>
      <c r="X26" s="387" t="str">
        <f>IF(X25="","",VLOOKUP(X25,'シフト記号表（勤務時間帯）'!$C$6:$K$35,9,FALSE))</f>
        <v/>
      </c>
      <c r="Y26" s="388" t="str">
        <f>IF(Y25="","",VLOOKUP(Y25,'シフト記号表（勤務時間帯）'!$C$6:$K$35,9,FALSE))</f>
        <v/>
      </c>
      <c r="Z26" s="386" t="str">
        <f>IF(Z25="","",VLOOKUP(Z25,'シフト記号表（勤務時間帯）'!$C$6:$K$35,9,FALSE))</f>
        <v/>
      </c>
      <c r="AA26" s="387" t="str">
        <f>IF(AA25="","",VLOOKUP(AA25,'シフト記号表（勤務時間帯）'!$C$6:$K$35,9,FALSE))</f>
        <v/>
      </c>
      <c r="AB26" s="387" t="str">
        <f>IF(AB25="","",VLOOKUP(AB25,'シフト記号表（勤務時間帯）'!$C$6:$K$35,9,FALSE))</f>
        <v/>
      </c>
      <c r="AC26" s="387" t="str">
        <f>IF(AC25="","",VLOOKUP(AC25,'シフト記号表（勤務時間帯）'!$C$6:$K$35,9,FALSE))</f>
        <v/>
      </c>
      <c r="AD26" s="387" t="str">
        <f>IF(AD25="","",VLOOKUP(AD25,'シフト記号表（勤務時間帯）'!$C$6:$K$35,9,FALSE))</f>
        <v/>
      </c>
      <c r="AE26" s="387" t="str">
        <f>IF(AE25="","",VLOOKUP(AE25,'シフト記号表（勤務時間帯）'!$C$6:$K$35,9,FALSE))</f>
        <v/>
      </c>
      <c r="AF26" s="388" t="str">
        <f>IF(AF25="","",VLOOKUP(AF25,'シフト記号表（勤務時間帯）'!$C$6:$K$35,9,FALSE))</f>
        <v/>
      </c>
      <c r="AG26" s="386" t="str">
        <f>IF(AG25="","",VLOOKUP(AG25,'シフト記号表（勤務時間帯）'!$C$6:$K$35,9,FALSE))</f>
        <v/>
      </c>
      <c r="AH26" s="387" t="str">
        <f>IF(AH25="","",VLOOKUP(AH25,'シフト記号表（勤務時間帯）'!$C$6:$K$35,9,FALSE))</f>
        <v/>
      </c>
      <c r="AI26" s="387" t="str">
        <f>IF(AI25="","",VLOOKUP(AI25,'シフト記号表（勤務時間帯）'!$C$6:$K$35,9,FALSE))</f>
        <v/>
      </c>
      <c r="AJ26" s="387" t="str">
        <f>IF(AJ25="","",VLOOKUP(AJ25,'シフト記号表（勤務時間帯）'!$C$6:$K$35,9,FALSE))</f>
        <v/>
      </c>
      <c r="AK26" s="387" t="str">
        <f>IF(AK25="","",VLOOKUP(AK25,'シフト記号表（勤務時間帯）'!$C$6:$K$35,9,FALSE))</f>
        <v/>
      </c>
      <c r="AL26" s="387" t="str">
        <f>IF(AL25="","",VLOOKUP(AL25,'シフト記号表（勤務時間帯）'!$C$6:$K$35,9,FALSE))</f>
        <v/>
      </c>
      <c r="AM26" s="388" t="str">
        <f>IF(AM25="","",VLOOKUP(AM25,'シフト記号表（勤務時間帯）'!$C$6:$K$35,9,FALSE))</f>
        <v/>
      </c>
      <c r="AN26" s="386" t="str">
        <f>IF(AN25="","",VLOOKUP(AN25,'シフト記号表（勤務時間帯）'!$C$6:$K$35,9,FALSE))</f>
        <v/>
      </c>
      <c r="AO26" s="387" t="str">
        <f>IF(AO25="","",VLOOKUP(AO25,'シフト記号表（勤務時間帯）'!$C$6:$K$35,9,FALSE))</f>
        <v/>
      </c>
      <c r="AP26" s="387" t="str">
        <f>IF(AP25="","",VLOOKUP(AP25,'シフト記号表（勤務時間帯）'!$C$6:$K$35,9,FALSE))</f>
        <v/>
      </c>
      <c r="AQ26" s="387" t="str">
        <f>IF(AQ25="","",VLOOKUP(AQ25,'シフト記号表（勤務時間帯）'!$C$6:$K$35,9,FALSE))</f>
        <v/>
      </c>
      <c r="AR26" s="387" t="str">
        <f>IF(AR25="","",VLOOKUP(AR25,'シフト記号表（勤務時間帯）'!$C$6:$K$35,9,FALSE))</f>
        <v/>
      </c>
      <c r="AS26" s="387" t="str">
        <f>IF(AS25="","",VLOOKUP(AS25,'シフト記号表（勤務時間帯）'!$C$6:$K$35,9,FALSE))</f>
        <v/>
      </c>
      <c r="AT26" s="388" t="str">
        <f>IF(AT25="","",VLOOKUP(AT25,'シフト記号表（勤務時間帯）'!$C$6:$K$35,9,FALSE))</f>
        <v/>
      </c>
      <c r="AU26" s="386" t="str">
        <f>IF(AU25="","",VLOOKUP(AU25,'シフト記号表（勤務時間帯）'!$C$6:$K$35,9,FALSE))</f>
        <v/>
      </c>
      <c r="AV26" s="387" t="str">
        <f>IF(AV25="","",VLOOKUP(AV25,'シフト記号表（勤務時間帯）'!$C$6:$K$35,9,FALSE))</f>
        <v/>
      </c>
      <c r="AW26" s="387" t="str">
        <f>IF(AW25="","",VLOOKUP(AW25,'シフト記号表（勤務時間帯）'!$C$6:$K$35,9,FALSE))</f>
        <v/>
      </c>
      <c r="AX26" s="924">
        <f>IF($BB$3="４週",SUM(S26:AT26),IF($BB$3="暦月",SUM(S26:AW26),""))</f>
        <v>0</v>
      </c>
      <c r="AY26" s="925"/>
      <c r="AZ26" s="926">
        <f>IF($BB$3="４週",AX26/4,IF($BB$3="暦月",'地密通所（100名）'!AX26/('地密通所（100名）'!$BB$8/7),""))</f>
        <v>0</v>
      </c>
      <c r="BA26" s="927"/>
      <c r="BB26" s="739"/>
      <c r="BC26" s="740"/>
      <c r="BD26" s="740"/>
      <c r="BE26" s="740"/>
      <c r="BF26" s="741"/>
    </row>
    <row r="27" spans="2:58" ht="20.25" customHeight="1">
      <c r="B27" s="886"/>
      <c r="C27" s="685"/>
      <c r="D27" s="686"/>
      <c r="E27" s="687"/>
      <c r="F27" s="265">
        <f>C25</f>
        <v>0</v>
      </c>
      <c r="G27" s="763"/>
      <c r="H27" s="693"/>
      <c r="I27" s="694"/>
      <c r="J27" s="694"/>
      <c r="K27" s="695"/>
      <c r="L27" s="768"/>
      <c r="M27" s="769"/>
      <c r="N27" s="769"/>
      <c r="O27" s="770"/>
      <c r="P27" s="928" t="s">
        <v>527</v>
      </c>
      <c r="Q27" s="929"/>
      <c r="R27" s="930"/>
      <c r="S27" s="389" t="str">
        <f>IF(S25="","",VLOOKUP(S25,'シフト記号表（勤務時間帯）'!$C$6:$U$35,19,FALSE))</f>
        <v/>
      </c>
      <c r="T27" s="390" t="str">
        <f>IF(T25="","",VLOOKUP(T25,'シフト記号表（勤務時間帯）'!$C$6:$U$35,19,FALSE))</f>
        <v/>
      </c>
      <c r="U27" s="390" t="str">
        <f>IF(U25="","",VLOOKUP(U25,'シフト記号表（勤務時間帯）'!$C$6:$U$35,19,FALSE))</f>
        <v/>
      </c>
      <c r="V27" s="390" t="str">
        <f>IF(V25="","",VLOOKUP(V25,'シフト記号表（勤務時間帯）'!$C$6:$U$35,19,FALSE))</f>
        <v/>
      </c>
      <c r="W27" s="390" t="str">
        <f>IF(W25="","",VLOOKUP(W25,'シフト記号表（勤務時間帯）'!$C$6:$U$35,19,FALSE))</f>
        <v/>
      </c>
      <c r="X27" s="390" t="str">
        <f>IF(X25="","",VLOOKUP(X25,'シフト記号表（勤務時間帯）'!$C$6:$U$35,19,FALSE))</f>
        <v/>
      </c>
      <c r="Y27" s="391" t="str">
        <f>IF(Y25="","",VLOOKUP(Y25,'シフト記号表（勤務時間帯）'!$C$6:$U$35,19,FALSE))</f>
        <v/>
      </c>
      <c r="Z27" s="389" t="str">
        <f>IF(Z25="","",VLOOKUP(Z25,'シフト記号表（勤務時間帯）'!$C$6:$U$35,19,FALSE))</f>
        <v/>
      </c>
      <c r="AA27" s="390" t="str">
        <f>IF(AA25="","",VLOOKUP(AA25,'シフト記号表（勤務時間帯）'!$C$6:$U$35,19,FALSE))</f>
        <v/>
      </c>
      <c r="AB27" s="390" t="str">
        <f>IF(AB25="","",VLOOKUP(AB25,'シフト記号表（勤務時間帯）'!$C$6:$U$35,19,FALSE))</f>
        <v/>
      </c>
      <c r="AC27" s="390" t="str">
        <f>IF(AC25="","",VLOOKUP(AC25,'シフト記号表（勤務時間帯）'!$C$6:$U$35,19,FALSE))</f>
        <v/>
      </c>
      <c r="AD27" s="390" t="str">
        <f>IF(AD25="","",VLOOKUP(AD25,'シフト記号表（勤務時間帯）'!$C$6:$U$35,19,FALSE))</f>
        <v/>
      </c>
      <c r="AE27" s="390" t="str">
        <f>IF(AE25="","",VLOOKUP(AE25,'シフト記号表（勤務時間帯）'!$C$6:$U$35,19,FALSE))</f>
        <v/>
      </c>
      <c r="AF27" s="391" t="str">
        <f>IF(AF25="","",VLOOKUP(AF25,'シフト記号表（勤務時間帯）'!$C$6:$U$35,19,FALSE))</f>
        <v/>
      </c>
      <c r="AG27" s="389" t="str">
        <f>IF(AG25="","",VLOOKUP(AG25,'シフト記号表（勤務時間帯）'!$C$6:$U$35,19,FALSE))</f>
        <v/>
      </c>
      <c r="AH27" s="390" t="str">
        <f>IF(AH25="","",VLOOKUP(AH25,'シフト記号表（勤務時間帯）'!$C$6:$U$35,19,FALSE))</f>
        <v/>
      </c>
      <c r="AI27" s="390" t="str">
        <f>IF(AI25="","",VLOOKUP(AI25,'シフト記号表（勤務時間帯）'!$C$6:$U$35,19,FALSE))</f>
        <v/>
      </c>
      <c r="AJ27" s="390" t="str">
        <f>IF(AJ25="","",VLOOKUP(AJ25,'シフト記号表（勤務時間帯）'!$C$6:$U$35,19,FALSE))</f>
        <v/>
      </c>
      <c r="AK27" s="390" t="str">
        <f>IF(AK25="","",VLOOKUP(AK25,'シフト記号表（勤務時間帯）'!$C$6:$U$35,19,FALSE))</f>
        <v/>
      </c>
      <c r="AL27" s="390" t="str">
        <f>IF(AL25="","",VLOOKUP(AL25,'シフト記号表（勤務時間帯）'!$C$6:$U$35,19,FALSE))</f>
        <v/>
      </c>
      <c r="AM27" s="391" t="str">
        <f>IF(AM25="","",VLOOKUP(AM25,'シフト記号表（勤務時間帯）'!$C$6:$U$35,19,FALSE))</f>
        <v/>
      </c>
      <c r="AN27" s="389" t="str">
        <f>IF(AN25="","",VLOOKUP(AN25,'シフト記号表（勤務時間帯）'!$C$6:$U$35,19,FALSE))</f>
        <v/>
      </c>
      <c r="AO27" s="390" t="str">
        <f>IF(AO25="","",VLOOKUP(AO25,'シフト記号表（勤務時間帯）'!$C$6:$U$35,19,FALSE))</f>
        <v/>
      </c>
      <c r="AP27" s="390" t="str">
        <f>IF(AP25="","",VLOOKUP(AP25,'シフト記号表（勤務時間帯）'!$C$6:$U$35,19,FALSE))</f>
        <v/>
      </c>
      <c r="AQ27" s="390" t="str">
        <f>IF(AQ25="","",VLOOKUP(AQ25,'シフト記号表（勤務時間帯）'!$C$6:$U$35,19,FALSE))</f>
        <v/>
      </c>
      <c r="AR27" s="390" t="str">
        <f>IF(AR25="","",VLOOKUP(AR25,'シフト記号表（勤務時間帯）'!$C$6:$U$35,19,FALSE))</f>
        <v/>
      </c>
      <c r="AS27" s="390" t="str">
        <f>IF(AS25="","",VLOOKUP(AS25,'シフト記号表（勤務時間帯）'!$C$6:$U$35,19,FALSE))</f>
        <v/>
      </c>
      <c r="AT27" s="391" t="str">
        <f>IF(AT25="","",VLOOKUP(AT25,'シフト記号表（勤務時間帯）'!$C$6:$U$35,19,FALSE))</f>
        <v/>
      </c>
      <c r="AU27" s="389" t="str">
        <f>IF(AU25="","",VLOOKUP(AU25,'シフト記号表（勤務時間帯）'!$C$6:$U$35,19,FALSE))</f>
        <v/>
      </c>
      <c r="AV27" s="390" t="str">
        <f>IF(AV25="","",VLOOKUP(AV25,'シフト記号表（勤務時間帯）'!$C$6:$U$35,19,FALSE))</f>
        <v/>
      </c>
      <c r="AW27" s="390" t="str">
        <f>IF(AW25="","",VLOOKUP(AW25,'シフト記号表（勤務時間帯）'!$C$6:$U$35,19,FALSE))</f>
        <v/>
      </c>
      <c r="AX27" s="931">
        <f>IF($BB$3="４週",SUM(S27:AT27),IF($BB$3="暦月",SUM(S27:AW27),""))</f>
        <v>0</v>
      </c>
      <c r="AY27" s="932"/>
      <c r="AZ27" s="933">
        <f>IF($BB$3="４週",AX27/4,IF($BB$3="暦月",'地密通所（100名）'!AX27/('地密通所（100名）'!$BB$8/7),""))</f>
        <v>0</v>
      </c>
      <c r="BA27" s="934"/>
      <c r="BB27" s="742"/>
      <c r="BC27" s="743"/>
      <c r="BD27" s="743"/>
      <c r="BE27" s="743"/>
      <c r="BF27" s="744"/>
    </row>
    <row r="28" spans="2:58" ht="20.25" customHeight="1">
      <c r="B28" s="886">
        <f>B25+1</f>
        <v>3</v>
      </c>
      <c r="C28" s="781"/>
      <c r="D28" s="782"/>
      <c r="E28" s="783"/>
      <c r="F28" s="273"/>
      <c r="G28" s="762"/>
      <c r="H28" s="764"/>
      <c r="I28" s="694"/>
      <c r="J28" s="694"/>
      <c r="K28" s="695"/>
      <c r="L28" s="765"/>
      <c r="M28" s="766"/>
      <c r="N28" s="766"/>
      <c r="O28" s="767"/>
      <c r="P28" s="935" t="s">
        <v>669</v>
      </c>
      <c r="Q28" s="936"/>
      <c r="R28" s="937"/>
      <c r="S28" s="425"/>
      <c r="T28" s="426"/>
      <c r="U28" s="426"/>
      <c r="V28" s="426"/>
      <c r="W28" s="426"/>
      <c r="X28" s="426"/>
      <c r="Y28" s="427"/>
      <c r="Z28" s="425"/>
      <c r="AA28" s="426"/>
      <c r="AB28" s="426"/>
      <c r="AC28" s="426"/>
      <c r="AD28" s="426"/>
      <c r="AE28" s="426"/>
      <c r="AF28" s="427"/>
      <c r="AG28" s="425"/>
      <c r="AH28" s="426"/>
      <c r="AI28" s="426"/>
      <c r="AJ28" s="426"/>
      <c r="AK28" s="426"/>
      <c r="AL28" s="426"/>
      <c r="AM28" s="427"/>
      <c r="AN28" s="425"/>
      <c r="AO28" s="426"/>
      <c r="AP28" s="426"/>
      <c r="AQ28" s="426"/>
      <c r="AR28" s="426"/>
      <c r="AS28" s="426"/>
      <c r="AT28" s="427"/>
      <c r="AU28" s="425"/>
      <c r="AV28" s="426"/>
      <c r="AW28" s="426"/>
      <c r="AX28" s="973"/>
      <c r="AY28" s="974"/>
      <c r="AZ28" s="975"/>
      <c r="BA28" s="976"/>
      <c r="BB28" s="778"/>
      <c r="BC28" s="779"/>
      <c r="BD28" s="779"/>
      <c r="BE28" s="779"/>
      <c r="BF28" s="780"/>
    </row>
    <row r="29" spans="2:58" ht="20.25" customHeight="1">
      <c r="B29" s="886"/>
      <c r="C29" s="784"/>
      <c r="D29" s="785"/>
      <c r="E29" s="786"/>
      <c r="F29" s="265"/>
      <c r="G29" s="689"/>
      <c r="H29" s="693"/>
      <c r="I29" s="694"/>
      <c r="J29" s="694"/>
      <c r="K29" s="695"/>
      <c r="L29" s="699"/>
      <c r="M29" s="700"/>
      <c r="N29" s="700"/>
      <c r="O29" s="701"/>
      <c r="P29" s="921" t="s">
        <v>526</v>
      </c>
      <c r="Q29" s="922"/>
      <c r="R29" s="923"/>
      <c r="S29" s="386" t="str">
        <f>IF(S28="","",VLOOKUP(S28,'シフト記号表（勤務時間帯）'!$C$6:$K$35,9,FALSE))</f>
        <v/>
      </c>
      <c r="T29" s="387" t="str">
        <f>IF(T28="","",VLOOKUP(T28,'シフト記号表（勤務時間帯）'!$C$6:$K$35,9,FALSE))</f>
        <v/>
      </c>
      <c r="U29" s="387" t="str">
        <f>IF(U28="","",VLOOKUP(U28,'シフト記号表（勤務時間帯）'!$C$6:$K$35,9,FALSE))</f>
        <v/>
      </c>
      <c r="V29" s="387" t="str">
        <f>IF(V28="","",VLOOKUP(V28,'シフト記号表（勤務時間帯）'!$C$6:$K$35,9,FALSE))</f>
        <v/>
      </c>
      <c r="W29" s="387" t="str">
        <f>IF(W28="","",VLOOKUP(W28,'シフト記号表（勤務時間帯）'!$C$6:$K$35,9,FALSE))</f>
        <v/>
      </c>
      <c r="X29" s="387" t="str">
        <f>IF(X28="","",VLOOKUP(X28,'シフト記号表（勤務時間帯）'!$C$6:$K$35,9,FALSE))</f>
        <v/>
      </c>
      <c r="Y29" s="388" t="str">
        <f>IF(Y28="","",VLOOKUP(Y28,'シフト記号表（勤務時間帯）'!$C$6:$K$35,9,FALSE))</f>
        <v/>
      </c>
      <c r="Z29" s="386" t="str">
        <f>IF(Z28="","",VLOOKUP(Z28,'シフト記号表（勤務時間帯）'!$C$6:$K$35,9,FALSE))</f>
        <v/>
      </c>
      <c r="AA29" s="387" t="str">
        <f>IF(AA28="","",VLOOKUP(AA28,'シフト記号表（勤務時間帯）'!$C$6:$K$35,9,FALSE))</f>
        <v/>
      </c>
      <c r="AB29" s="387" t="str">
        <f>IF(AB28="","",VLOOKUP(AB28,'シフト記号表（勤務時間帯）'!$C$6:$K$35,9,FALSE))</f>
        <v/>
      </c>
      <c r="AC29" s="387" t="str">
        <f>IF(AC28="","",VLOOKUP(AC28,'シフト記号表（勤務時間帯）'!$C$6:$K$35,9,FALSE))</f>
        <v/>
      </c>
      <c r="AD29" s="387" t="str">
        <f>IF(AD28="","",VLOOKUP(AD28,'シフト記号表（勤務時間帯）'!$C$6:$K$35,9,FALSE))</f>
        <v/>
      </c>
      <c r="AE29" s="387" t="str">
        <f>IF(AE28="","",VLOOKUP(AE28,'シフト記号表（勤務時間帯）'!$C$6:$K$35,9,FALSE))</f>
        <v/>
      </c>
      <c r="AF29" s="388" t="str">
        <f>IF(AF28="","",VLOOKUP(AF28,'シフト記号表（勤務時間帯）'!$C$6:$K$35,9,FALSE))</f>
        <v/>
      </c>
      <c r="AG29" s="386" t="str">
        <f>IF(AG28="","",VLOOKUP(AG28,'シフト記号表（勤務時間帯）'!$C$6:$K$35,9,FALSE))</f>
        <v/>
      </c>
      <c r="AH29" s="387" t="str">
        <f>IF(AH28="","",VLOOKUP(AH28,'シフト記号表（勤務時間帯）'!$C$6:$K$35,9,FALSE))</f>
        <v/>
      </c>
      <c r="AI29" s="387" t="str">
        <f>IF(AI28="","",VLOOKUP(AI28,'シフト記号表（勤務時間帯）'!$C$6:$K$35,9,FALSE))</f>
        <v/>
      </c>
      <c r="AJ29" s="387" t="str">
        <f>IF(AJ28="","",VLOOKUP(AJ28,'シフト記号表（勤務時間帯）'!$C$6:$K$35,9,FALSE))</f>
        <v/>
      </c>
      <c r="AK29" s="387" t="str">
        <f>IF(AK28="","",VLOOKUP(AK28,'シフト記号表（勤務時間帯）'!$C$6:$K$35,9,FALSE))</f>
        <v/>
      </c>
      <c r="AL29" s="387" t="str">
        <f>IF(AL28="","",VLOOKUP(AL28,'シフト記号表（勤務時間帯）'!$C$6:$K$35,9,FALSE))</f>
        <v/>
      </c>
      <c r="AM29" s="388" t="str">
        <f>IF(AM28="","",VLOOKUP(AM28,'シフト記号表（勤務時間帯）'!$C$6:$K$35,9,FALSE))</f>
        <v/>
      </c>
      <c r="AN29" s="386" t="str">
        <f>IF(AN28="","",VLOOKUP(AN28,'シフト記号表（勤務時間帯）'!$C$6:$K$35,9,FALSE))</f>
        <v/>
      </c>
      <c r="AO29" s="387" t="str">
        <f>IF(AO28="","",VLOOKUP(AO28,'シフト記号表（勤務時間帯）'!$C$6:$K$35,9,FALSE))</f>
        <v/>
      </c>
      <c r="AP29" s="387" t="str">
        <f>IF(AP28="","",VLOOKUP(AP28,'シフト記号表（勤務時間帯）'!$C$6:$K$35,9,FALSE))</f>
        <v/>
      </c>
      <c r="AQ29" s="387" t="str">
        <f>IF(AQ28="","",VLOOKUP(AQ28,'シフト記号表（勤務時間帯）'!$C$6:$K$35,9,FALSE))</f>
        <v/>
      </c>
      <c r="AR29" s="387" t="str">
        <f>IF(AR28="","",VLOOKUP(AR28,'シフト記号表（勤務時間帯）'!$C$6:$K$35,9,FALSE))</f>
        <v/>
      </c>
      <c r="AS29" s="387" t="str">
        <f>IF(AS28="","",VLOOKUP(AS28,'シフト記号表（勤務時間帯）'!$C$6:$K$35,9,FALSE))</f>
        <v/>
      </c>
      <c r="AT29" s="388" t="str">
        <f>IF(AT28="","",VLOOKUP(AT28,'シフト記号表（勤務時間帯）'!$C$6:$K$35,9,FALSE))</f>
        <v/>
      </c>
      <c r="AU29" s="386" t="str">
        <f>IF(AU28="","",VLOOKUP(AU28,'シフト記号表（勤務時間帯）'!$C$6:$K$35,9,FALSE))</f>
        <v/>
      </c>
      <c r="AV29" s="387" t="str">
        <f>IF(AV28="","",VLOOKUP(AV28,'シフト記号表（勤務時間帯）'!$C$6:$K$35,9,FALSE))</f>
        <v/>
      </c>
      <c r="AW29" s="387" t="str">
        <f>IF(AW28="","",VLOOKUP(AW28,'シフト記号表（勤務時間帯）'!$C$6:$K$35,9,FALSE))</f>
        <v/>
      </c>
      <c r="AX29" s="924">
        <f>IF($BB$3="４週",SUM(S29:AT29),IF($BB$3="暦月",SUM(S29:AW29),""))</f>
        <v>0</v>
      </c>
      <c r="AY29" s="925"/>
      <c r="AZ29" s="926">
        <f>IF($BB$3="４週",AX29/4,IF($BB$3="暦月",'地密通所（100名）'!AX29/('地密通所（100名）'!$BB$8/7),""))</f>
        <v>0</v>
      </c>
      <c r="BA29" s="927"/>
      <c r="BB29" s="739"/>
      <c r="BC29" s="740"/>
      <c r="BD29" s="740"/>
      <c r="BE29" s="740"/>
      <c r="BF29" s="741"/>
    </row>
    <row r="30" spans="2:58" ht="20.25" customHeight="1">
      <c r="B30" s="886"/>
      <c r="C30" s="787"/>
      <c r="D30" s="788"/>
      <c r="E30" s="789"/>
      <c r="F30" s="265">
        <f>C28</f>
        <v>0</v>
      </c>
      <c r="G30" s="763"/>
      <c r="H30" s="693"/>
      <c r="I30" s="694"/>
      <c r="J30" s="694"/>
      <c r="K30" s="695"/>
      <c r="L30" s="768"/>
      <c r="M30" s="769"/>
      <c r="N30" s="769"/>
      <c r="O30" s="770"/>
      <c r="P30" s="928" t="s">
        <v>527</v>
      </c>
      <c r="Q30" s="929"/>
      <c r="R30" s="930"/>
      <c r="S30" s="389" t="str">
        <f>IF(S28="","",VLOOKUP(S28,'シフト記号表（勤務時間帯）'!$C$6:$U$35,19,FALSE))</f>
        <v/>
      </c>
      <c r="T30" s="390" t="str">
        <f>IF(T28="","",VLOOKUP(T28,'シフト記号表（勤務時間帯）'!$C$6:$U$35,19,FALSE))</f>
        <v/>
      </c>
      <c r="U30" s="390" t="str">
        <f>IF(U28="","",VLOOKUP(U28,'シフト記号表（勤務時間帯）'!$C$6:$U$35,19,FALSE))</f>
        <v/>
      </c>
      <c r="V30" s="390" t="str">
        <f>IF(V28="","",VLOOKUP(V28,'シフト記号表（勤務時間帯）'!$C$6:$U$35,19,FALSE))</f>
        <v/>
      </c>
      <c r="W30" s="390" t="str">
        <f>IF(W28="","",VLOOKUP(W28,'シフト記号表（勤務時間帯）'!$C$6:$U$35,19,FALSE))</f>
        <v/>
      </c>
      <c r="X30" s="390" t="str">
        <f>IF(X28="","",VLOOKUP(X28,'シフト記号表（勤務時間帯）'!$C$6:$U$35,19,FALSE))</f>
        <v/>
      </c>
      <c r="Y30" s="391" t="str">
        <f>IF(Y28="","",VLOOKUP(Y28,'シフト記号表（勤務時間帯）'!$C$6:$U$35,19,FALSE))</f>
        <v/>
      </c>
      <c r="Z30" s="389" t="str">
        <f>IF(Z28="","",VLOOKUP(Z28,'シフト記号表（勤務時間帯）'!$C$6:$U$35,19,FALSE))</f>
        <v/>
      </c>
      <c r="AA30" s="390" t="str">
        <f>IF(AA28="","",VLOOKUP(AA28,'シフト記号表（勤務時間帯）'!$C$6:$U$35,19,FALSE))</f>
        <v/>
      </c>
      <c r="AB30" s="390" t="str">
        <f>IF(AB28="","",VLOOKUP(AB28,'シフト記号表（勤務時間帯）'!$C$6:$U$35,19,FALSE))</f>
        <v/>
      </c>
      <c r="AC30" s="390" t="str">
        <f>IF(AC28="","",VLOOKUP(AC28,'シフト記号表（勤務時間帯）'!$C$6:$U$35,19,FALSE))</f>
        <v/>
      </c>
      <c r="AD30" s="390" t="str">
        <f>IF(AD28="","",VLOOKUP(AD28,'シフト記号表（勤務時間帯）'!$C$6:$U$35,19,FALSE))</f>
        <v/>
      </c>
      <c r="AE30" s="390" t="str">
        <f>IF(AE28="","",VLOOKUP(AE28,'シフト記号表（勤務時間帯）'!$C$6:$U$35,19,FALSE))</f>
        <v/>
      </c>
      <c r="AF30" s="391" t="str">
        <f>IF(AF28="","",VLOOKUP(AF28,'シフト記号表（勤務時間帯）'!$C$6:$U$35,19,FALSE))</f>
        <v/>
      </c>
      <c r="AG30" s="389" t="str">
        <f>IF(AG28="","",VLOOKUP(AG28,'シフト記号表（勤務時間帯）'!$C$6:$U$35,19,FALSE))</f>
        <v/>
      </c>
      <c r="AH30" s="390" t="str">
        <f>IF(AH28="","",VLOOKUP(AH28,'シフト記号表（勤務時間帯）'!$C$6:$U$35,19,FALSE))</f>
        <v/>
      </c>
      <c r="AI30" s="390" t="str">
        <f>IF(AI28="","",VLOOKUP(AI28,'シフト記号表（勤務時間帯）'!$C$6:$U$35,19,FALSE))</f>
        <v/>
      </c>
      <c r="AJ30" s="390" t="str">
        <f>IF(AJ28="","",VLOOKUP(AJ28,'シフト記号表（勤務時間帯）'!$C$6:$U$35,19,FALSE))</f>
        <v/>
      </c>
      <c r="AK30" s="390" t="str">
        <f>IF(AK28="","",VLOOKUP(AK28,'シフト記号表（勤務時間帯）'!$C$6:$U$35,19,FALSE))</f>
        <v/>
      </c>
      <c r="AL30" s="390" t="str">
        <f>IF(AL28="","",VLOOKUP(AL28,'シフト記号表（勤務時間帯）'!$C$6:$U$35,19,FALSE))</f>
        <v/>
      </c>
      <c r="AM30" s="391" t="str">
        <f>IF(AM28="","",VLOOKUP(AM28,'シフト記号表（勤務時間帯）'!$C$6:$U$35,19,FALSE))</f>
        <v/>
      </c>
      <c r="AN30" s="389" t="str">
        <f>IF(AN28="","",VLOOKUP(AN28,'シフト記号表（勤務時間帯）'!$C$6:$U$35,19,FALSE))</f>
        <v/>
      </c>
      <c r="AO30" s="390" t="str">
        <f>IF(AO28="","",VLOOKUP(AO28,'シフト記号表（勤務時間帯）'!$C$6:$U$35,19,FALSE))</f>
        <v/>
      </c>
      <c r="AP30" s="390" t="str">
        <f>IF(AP28="","",VLOOKUP(AP28,'シフト記号表（勤務時間帯）'!$C$6:$U$35,19,FALSE))</f>
        <v/>
      </c>
      <c r="AQ30" s="390" t="str">
        <f>IF(AQ28="","",VLOOKUP(AQ28,'シフト記号表（勤務時間帯）'!$C$6:$U$35,19,FALSE))</f>
        <v/>
      </c>
      <c r="AR30" s="390" t="str">
        <f>IF(AR28="","",VLOOKUP(AR28,'シフト記号表（勤務時間帯）'!$C$6:$U$35,19,FALSE))</f>
        <v/>
      </c>
      <c r="AS30" s="390" t="str">
        <f>IF(AS28="","",VLOOKUP(AS28,'シフト記号表（勤務時間帯）'!$C$6:$U$35,19,FALSE))</f>
        <v/>
      </c>
      <c r="AT30" s="391" t="str">
        <f>IF(AT28="","",VLOOKUP(AT28,'シフト記号表（勤務時間帯）'!$C$6:$U$35,19,FALSE))</f>
        <v/>
      </c>
      <c r="AU30" s="389" t="str">
        <f>IF(AU28="","",VLOOKUP(AU28,'シフト記号表（勤務時間帯）'!$C$6:$U$35,19,FALSE))</f>
        <v/>
      </c>
      <c r="AV30" s="390" t="str">
        <f>IF(AV28="","",VLOOKUP(AV28,'シフト記号表（勤務時間帯）'!$C$6:$U$35,19,FALSE))</f>
        <v/>
      </c>
      <c r="AW30" s="390" t="str">
        <f>IF(AW28="","",VLOOKUP(AW28,'シフト記号表（勤務時間帯）'!$C$6:$U$35,19,FALSE))</f>
        <v/>
      </c>
      <c r="AX30" s="931">
        <f>IF($BB$3="４週",SUM(S30:AT30),IF($BB$3="暦月",SUM(S30:AW30),""))</f>
        <v>0</v>
      </c>
      <c r="AY30" s="932"/>
      <c r="AZ30" s="933">
        <f>IF($BB$3="４週",AX30/4,IF($BB$3="暦月",'地密通所（100名）'!AX30/('地密通所（100名）'!$BB$8/7),""))</f>
        <v>0</v>
      </c>
      <c r="BA30" s="934"/>
      <c r="BB30" s="742"/>
      <c r="BC30" s="743"/>
      <c r="BD30" s="743"/>
      <c r="BE30" s="743"/>
      <c r="BF30" s="744"/>
    </row>
    <row r="31" spans="2:58" ht="20.25" customHeight="1">
      <c r="B31" s="886">
        <f>B28+1</f>
        <v>4</v>
      </c>
      <c r="C31" s="781"/>
      <c r="D31" s="782"/>
      <c r="E31" s="783"/>
      <c r="F31" s="273"/>
      <c r="G31" s="762"/>
      <c r="H31" s="764"/>
      <c r="I31" s="694"/>
      <c r="J31" s="694"/>
      <c r="K31" s="695"/>
      <c r="L31" s="765"/>
      <c r="M31" s="766"/>
      <c r="N31" s="766"/>
      <c r="O31" s="767"/>
      <c r="P31" s="935" t="s">
        <v>556</v>
      </c>
      <c r="Q31" s="936"/>
      <c r="R31" s="937"/>
      <c r="S31" s="425"/>
      <c r="T31" s="426"/>
      <c r="U31" s="426"/>
      <c r="V31" s="426"/>
      <c r="W31" s="426"/>
      <c r="X31" s="426"/>
      <c r="Y31" s="427"/>
      <c r="Z31" s="425"/>
      <c r="AA31" s="426"/>
      <c r="AB31" s="426"/>
      <c r="AC31" s="426"/>
      <c r="AD31" s="426"/>
      <c r="AE31" s="426"/>
      <c r="AF31" s="427"/>
      <c r="AG31" s="425"/>
      <c r="AH31" s="426"/>
      <c r="AI31" s="426"/>
      <c r="AJ31" s="426"/>
      <c r="AK31" s="426"/>
      <c r="AL31" s="426"/>
      <c r="AM31" s="427"/>
      <c r="AN31" s="425"/>
      <c r="AO31" s="426"/>
      <c r="AP31" s="426"/>
      <c r="AQ31" s="426"/>
      <c r="AR31" s="426"/>
      <c r="AS31" s="426"/>
      <c r="AT31" s="427"/>
      <c r="AU31" s="425"/>
      <c r="AV31" s="426"/>
      <c r="AW31" s="426"/>
      <c r="AX31" s="973"/>
      <c r="AY31" s="974"/>
      <c r="AZ31" s="975"/>
      <c r="BA31" s="976"/>
      <c r="BB31" s="778"/>
      <c r="BC31" s="779"/>
      <c r="BD31" s="779"/>
      <c r="BE31" s="779"/>
      <c r="BF31" s="780"/>
    </row>
    <row r="32" spans="2:58" ht="20.25" customHeight="1">
      <c r="B32" s="886"/>
      <c r="C32" s="784"/>
      <c r="D32" s="785"/>
      <c r="E32" s="786"/>
      <c r="F32" s="265"/>
      <c r="G32" s="689"/>
      <c r="H32" s="693"/>
      <c r="I32" s="694"/>
      <c r="J32" s="694"/>
      <c r="K32" s="695"/>
      <c r="L32" s="699"/>
      <c r="M32" s="700"/>
      <c r="N32" s="700"/>
      <c r="O32" s="701"/>
      <c r="P32" s="921" t="s">
        <v>526</v>
      </c>
      <c r="Q32" s="922"/>
      <c r="R32" s="923"/>
      <c r="S32" s="386" t="str">
        <f>IF(S31="","",VLOOKUP(S31,'シフト記号表（勤務時間帯）'!$C$6:$K$35,9,FALSE))</f>
        <v/>
      </c>
      <c r="T32" s="387" t="str">
        <f>IF(T31="","",VLOOKUP(T31,'シフト記号表（勤務時間帯）'!$C$6:$K$35,9,FALSE))</f>
        <v/>
      </c>
      <c r="U32" s="387" t="str">
        <f>IF(U31="","",VLOOKUP(U31,'シフト記号表（勤務時間帯）'!$C$6:$K$35,9,FALSE))</f>
        <v/>
      </c>
      <c r="V32" s="387" t="str">
        <f>IF(V31="","",VLOOKUP(V31,'シフト記号表（勤務時間帯）'!$C$6:$K$35,9,FALSE))</f>
        <v/>
      </c>
      <c r="W32" s="387" t="str">
        <f>IF(W31="","",VLOOKUP(W31,'シフト記号表（勤務時間帯）'!$C$6:$K$35,9,FALSE))</f>
        <v/>
      </c>
      <c r="X32" s="387" t="str">
        <f>IF(X31="","",VLOOKUP(X31,'シフト記号表（勤務時間帯）'!$C$6:$K$35,9,FALSE))</f>
        <v/>
      </c>
      <c r="Y32" s="388" t="str">
        <f>IF(Y31="","",VLOOKUP(Y31,'シフト記号表（勤務時間帯）'!$C$6:$K$35,9,FALSE))</f>
        <v/>
      </c>
      <c r="Z32" s="386" t="str">
        <f>IF(Z31="","",VLOOKUP(Z31,'シフト記号表（勤務時間帯）'!$C$6:$K$35,9,FALSE))</f>
        <v/>
      </c>
      <c r="AA32" s="387" t="str">
        <f>IF(AA31="","",VLOOKUP(AA31,'シフト記号表（勤務時間帯）'!$C$6:$K$35,9,FALSE))</f>
        <v/>
      </c>
      <c r="AB32" s="387" t="str">
        <f>IF(AB31="","",VLOOKUP(AB31,'シフト記号表（勤務時間帯）'!$C$6:$K$35,9,FALSE))</f>
        <v/>
      </c>
      <c r="AC32" s="387" t="str">
        <f>IF(AC31="","",VLOOKUP(AC31,'シフト記号表（勤務時間帯）'!$C$6:$K$35,9,FALSE))</f>
        <v/>
      </c>
      <c r="AD32" s="387" t="str">
        <f>IF(AD31="","",VLOOKUP(AD31,'シフト記号表（勤務時間帯）'!$C$6:$K$35,9,FALSE))</f>
        <v/>
      </c>
      <c r="AE32" s="387" t="str">
        <f>IF(AE31="","",VLOOKUP(AE31,'シフト記号表（勤務時間帯）'!$C$6:$K$35,9,FALSE))</f>
        <v/>
      </c>
      <c r="AF32" s="388" t="str">
        <f>IF(AF31="","",VLOOKUP(AF31,'シフト記号表（勤務時間帯）'!$C$6:$K$35,9,FALSE))</f>
        <v/>
      </c>
      <c r="AG32" s="386" t="str">
        <f>IF(AG31="","",VLOOKUP(AG31,'シフト記号表（勤務時間帯）'!$C$6:$K$35,9,FALSE))</f>
        <v/>
      </c>
      <c r="AH32" s="387" t="str">
        <f>IF(AH31="","",VLOOKUP(AH31,'シフト記号表（勤務時間帯）'!$C$6:$K$35,9,FALSE))</f>
        <v/>
      </c>
      <c r="AI32" s="387" t="str">
        <f>IF(AI31="","",VLOOKUP(AI31,'シフト記号表（勤務時間帯）'!$C$6:$K$35,9,FALSE))</f>
        <v/>
      </c>
      <c r="AJ32" s="387" t="str">
        <f>IF(AJ31="","",VLOOKUP(AJ31,'シフト記号表（勤務時間帯）'!$C$6:$K$35,9,FALSE))</f>
        <v/>
      </c>
      <c r="AK32" s="387" t="str">
        <f>IF(AK31="","",VLOOKUP(AK31,'シフト記号表（勤務時間帯）'!$C$6:$K$35,9,FALSE))</f>
        <v/>
      </c>
      <c r="AL32" s="387" t="str">
        <f>IF(AL31="","",VLOOKUP(AL31,'シフト記号表（勤務時間帯）'!$C$6:$K$35,9,FALSE))</f>
        <v/>
      </c>
      <c r="AM32" s="388" t="str">
        <f>IF(AM31="","",VLOOKUP(AM31,'シフト記号表（勤務時間帯）'!$C$6:$K$35,9,FALSE))</f>
        <v/>
      </c>
      <c r="AN32" s="386" t="str">
        <f>IF(AN31="","",VLOOKUP(AN31,'シフト記号表（勤務時間帯）'!$C$6:$K$35,9,FALSE))</f>
        <v/>
      </c>
      <c r="AO32" s="387" t="str">
        <f>IF(AO31="","",VLOOKUP(AO31,'シフト記号表（勤務時間帯）'!$C$6:$K$35,9,FALSE))</f>
        <v/>
      </c>
      <c r="AP32" s="387" t="str">
        <f>IF(AP31="","",VLOOKUP(AP31,'シフト記号表（勤務時間帯）'!$C$6:$K$35,9,FALSE))</f>
        <v/>
      </c>
      <c r="AQ32" s="387" t="str">
        <f>IF(AQ31="","",VLOOKUP(AQ31,'シフト記号表（勤務時間帯）'!$C$6:$K$35,9,FALSE))</f>
        <v/>
      </c>
      <c r="AR32" s="387" t="str">
        <f>IF(AR31="","",VLOOKUP(AR31,'シフト記号表（勤務時間帯）'!$C$6:$K$35,9,FALSE))</f>
        <v/>
      </c>
      <c r="AS32" s="387" t="str">
        <f>IF(AS31="","",VLOOKUP(AS31,'シフト記号表（勤務時間帯）'!$C$6:$K$35,9,FALSE))</f>
        <v/>
      </c>
      <c r="AT32" s="388" t="str">
        <f>IF(AT31="","",VLOOKUP(AT31,'シフト記号表（勤務時間帯）'!$C$6:$K$35,9,FALSE))</f>
        <v/>
      </c>
      <c r="AU32" s="386" t="str">
        <f>IF(AU31="","",VLOOKUP(AU31,'シフト記号表（勤務時間帯）'!$C$6:$K$35,9,FALSE))</f>
        <v/>
      </c>
      <c r="AV32" s="387" t="str">
        <f>IF(AV31="","",VLOOKUP(AV31,'シフト記号表（勤務時間帯）'!$C$6:$K$35,9,FALSE))</f>
        <v/>
      </c>
      <c r="AW32" s="387" t="str">
        <f>IF(AW31="","",VLOOKUP(AW31,'シフト記号表（勤務時間帯）'!$C$6:$K$35,9,FALSE))</f>
        <v/>
      </c>
      <c r="AX32" s="924">
        <f>IF($BB$3="４週",SUM(S32:AT32),IF($BB$3="暦月",SUM(S32:AW32),""))</f>
        <v>0</v>
      </c>
      <c r="AY32" s="925"/>
      <c r="AZ32" s="926">
        <f>IF($BB$3="４週",AX32/4,IF($BB$3="暦月",'地密通所（100名）'!AX32/('地密通所（100名）'!$BB$8/7),""))</f>
        <v>0</v>
      </c>
      <c r="BA32" s="927"/>
      <c r="BB32" s="739"/>
      <c r="BC32" s="740"/>
      <c r="BD32" s="740"/>
      <c r="BE32" s="740"/>
      <c r="BF32" s="741"/>
    </row>
    <row r="33" spans="2:58" ht="20.25" customHeight="1">
      <c r="B33" s="886"/>
      <c r="C33" s="787"/>
      <c r="D33" s="788"/>
      <c r="E33" s="789"/>
      <c r="F33" s="265">
        <f>C31</f>
        <v>0</v>
      </c>
      <c r="G33" s="763"/>
      <c r="H33" s="693"/>
      <c r="I33" s="694"/>
      <c r="J33" s="694"/>
      <c r="K33" s="695"/>
      <c r="L33" s="768"/>
      <c r="M33" s="769"/>
      <c r="N33" s="769"/>
      <c r="O33" s="770"/>
      <c r="P33" s="928" t="s">
        <v>527</v>
      </c>
      <c r="Q33" s="929"/>
      <c r="R33" s="930"/>
      <c r="S33" s="389" t="str">
        <f>IF(S31="","",VLOOKUP(S31,'シフト記号表（勤務時間帯）'!$C$6:$U$35,19,FALSE))</f>
        <v/>
      </c>
      <c r="T33" s="390" t="str">
        <f>IF(T31="","",VLOOKUP(T31,'シフト記号表（勤務時間帯）'!$C$6:$U$35,19,FALSE))</f>
        <v/>
      </c>
      <c r="U33" s="390" t="str">
        <f>IF(U31="","",VLOOKUP(U31,'シフト記号表（勤務時間帯）'!$C$6:$U$35,19,FALSE))</f>
        <v/>
      </c>
      <c r="V33" s="390" t="str">
        <f>IF(V31="","",VLOOKUP(V31,'シフト記号表（勤務時間帯）'!$C$6:$U$35,19,FALSE))</f>
        <v/>
      </c>
      <c r="W33" s="390" t="str">
        <f>IF(W31="","",VLOOKUP(W31,'シフト記号表（勤務時間帯）'!$C$6:$U$35,19,FALSE))</f>
        <v/>
      </c>
      <c r="X33" s="390" t="str">
        <f>IF(X31="","",VLOOKUP(X31,'シフト記号表（勤務時間帯）'!$C$6:$U$35,19,FALSE))</f>
        <v/>
      </c>
      <c r="Y33" s="391" t="str">
        <f>IF(Y31="","",VLOOKUP(Y31,'シフト記号表（勤務時間帯）'!$C$6:$U$35,19,FALSE))</f>
        <v/>
      </c>
      <c r="Z33" s="389" t="str">
        <f>IF(Z31="","",VLOOKUP(Z31,'シフト記号表（勤務時間帯）'!$C$6:$U$35,19,FALSE))</f>
        <v/>
      </c>
      <c r="AA33" s="390" t="str">
        <f>IF(AA31="","",VLOOKUP(AA31,'シフト記号表（勤務時間帯）'!$C$6:$U$35,19,FALSE))</f>
        <v/>
      </c>
      <c r="AB33" s="390" t="str">
        <f>IF(AB31="","",VLOOKUP(AB31,'シフト記号表（勤務時間帯）'!$C$6:$U$35,19,FALSE))</f>
        <v/>
      </c>
      <c r="AC33" s="390" t="str">
        <f>IF(AC31="","",VLOOKUP(AC31,'シフト記号表（勤務時間帯）'!$C$6:$U$35,19,FALSE))</f>
        <v/>
      </c>
      <c r="AD33" s="390" t="str">
        <f>IF(AD31="","",VLOOKUP(AD31,'シフト記号表（勤務時間帯）'!$C$6:$U$35,19,FALSE))</f>
        <v/>
      </c>
      <c r="AE33" s="390" t="str">
        <f>IF(AE31="","",VLOOKUP(AE31,'シフト記号表（勤務時間帯）'!$C$6:$U$35,19,FALSE))</f>
        <v/>
      </c>
      <c r="AF33" s="391" t="str">
        <f>IF(AF31="","",VLOOKUP(AF31,'シフト記号表（勤務時間帯）'!$C$6:$U$35,19,FALSE))</f>
        <v/>
      </c>
      <c r="AG33" s="389" t="str">
        <f>IF(AG31="","",VLOOKUP(AG31,'シフト記号表（勤務時間帯）'!$C$6:$U$35,19,FALSE))</f>
        <v/>
      </c>
      <c r="AH33" s="390" t="str">
        <f>IF(AH31="","",VLOOKUP(AH31,'シフト記号表（勤務時間帯）'!$C$6:$U$35,19,FALSE))</f>
        <v/>
      </c>
      <c r="AI33" s="390" t="str">
        <f>IF(AI31="","",VLOOKUP(AI31,'シフト記号表（勤務時間帯）'!$C$6:$U$35,19,FALSE))</f>
        <v/>
      </c>
      <c r="AJ33" s="390" t="str">
        <f>IF(AJ31="","",VLOOKUP(AJ31,'シフト記号表（勤務時間帯）'!$C$6:$U$35,19,FALSE))</f>
        <v/>
      </c>
      <c r="AK33" s="390" t="str">
        <f>IF(AK31="","",VLOOKUP(AK31,'シフト記号表（勤務時間帯）'!$C$6:$U$35,19,FALSE))</f>
        <v/>
      </c>
      <c r="AL33" s="390" t="str">
        <f>IF(AL31="","",VLOOKUP(AL31,'シフト記号表（勤務時間帯）'!$C$6:$U$35,19,FALSE))</f>
        <v/>
      </c>
      <c r="AM33" s="391" t="str">
        <f>IF(AM31="","",VLOOKUP(AM31,'シフト記号表（勤務時間帯）'!$C$6:$U$35,19,FALSE))</f>
        <v/>
      </c>
      <c r="AN33" s="389" t="str">
        <f>IF(AN31="","",VLOOKUP(AN31,'シフト記号表（勤務時間帯）'!$C$6:$U$35,19,FALSE))</f>
        <v/>
      </c>
      <c r="AO33" s="390" t="str">
        <f>IF(AO31="","",VLOOKUP(AO31,'シフト記号表（勤務時間帯）'!$C$6:$U$35,19,FALSE))</f>
        <v/>
      </c>
      <c r="AP33" s="390" t="str">
        <f>IF(AP31="","",VLOOKUP(AP31,'シフト記号表（勤務時間帯）'!$C$6:$U$35,19,FALSE))</f>
        <v/>
      </c>
      <c r="AQ33" s="390" t="str">
        <f>IF(AQ31="","",VLOOKUP(AQ31,'シフト記号表（勤務時間帯）'!$C$6:$U$35,19,FALSE))</f>
        <v/>
      </c>
      <c r="AR33" s="390" t="str">
        <f>IF(AR31="","",VLOOKUP(AR31,'シフト記号表（勤務時間帯）'!$C$6:$U$35,19,FALSE))</f>
        <v/>
      </c>
      <c r="AS33" s="390" t="str">
        <f>IF(AS31="","",VLOOKUP(AS31,'シフト記号表（勤務時間帯）'!$C$6:$U$35,19,FALSE))</f>
        <v/>
      </c>
      <c r="AT33" s="391" t="str">
        <f>IF(AT31="","",VLOOKUP(AT31,'シフト記号表（勤務時間帯）'!$C$6:$U$35,19,FALSE))</f>
        <v/>
      </c>
      <c r="AU33" s="389" t="str">
        <f>IF(AU31="","",VLOOKUP(AU31,'シフト記号表（勤務時間帯）'!$C$6:$U$35,19,FALSE))</f>
        <v/>
      </c>
      <c r="AV33" s="390" t="str">
        <f>IF(AV31="","",VLOOKUP(AV31,'シフト記号表（勤務時間帯）'!$C$6:$U$35,19,FALSE))</f>
        <v/>
      </c>
      <c r="AW33" s="390" t="str">
        <f>IF(AW31="","",VLOOKUP(AW31,'シフト記号表（勤務時間帯）'!$C$6:$U$35,19,FALSE))</f>
        <v/>
      </c>
      <c r="AX33" s="931">
        <f>IF($BB$3="４週",SUM(S33:AT33),IF($BB$3="暦月",SUM(S33:AW33),""))</f>
        <v>0</v>
      </c>
      <c r="AY33" s="932"/>
      <c r="AZ33" s="933">
        <f>IF($BB$3="４週",AX33/4,IF($BB$3="暦月",'地密通所（100名）'!AX33/('地密通所（100名）'!$BB$8/7),""))</f>
        <v>0</v>
      </c>
      <c r="BA33" s="934"/>
      <c r="BB33" s="742"/>
      <c r="BC33" s="743"/>
      <c r="BD33" s="743"/>
      <c r="BE33" s="743"/>
      <c r="BF33" s="744"/>
    </row>
    <row r="34" spans="2:58" ht="20.25" customHeight="1">
      <c r="B34" s="886">
        <f>B31+1</f>
        <v>5</v>
      </c>
      <c r="C34" s="781"/>
      <c r="D34" s="782"/>
      <c r="E34" s="783"/>
      <c r="F34" s="273"/>
      <c r="G34" s="762"/>
      <c r="H34" s="764"/>
      <c r="I34" s="694"/>
      <c r="J34" s="694"/>
      <c r="K34" s="695"/>
      <c r="L34" s="765"/>
      <c r="M34" s="766"/>
      <c r="N34" s="766"/>
      <c r="O34" s="767"/>
      <c r="P34" s="935" t="s">
        <v>652</v>
      </c>
      <c r="Q34" s="936"/>
      <c r="R34" s="937"/>
      <c r="S34" s="425"/>
      <c r="T34" s="426"/>
      <c r="U34" s="426"/>
      <c r="V34" s="426"/>
      <c r="W34" s="426"/>
      <c r="X34" s="426"/>
      <c r="Y34" s="427"/>
      <c r="Z34" s="425"/>
      <c r="AA34" s="426"/>
      <c r="AB34" s="426"/>
      <c r="AC34" s="426"/>
      <c r="AD34" s="426"/>
      <c r="AE34" s="426"/>
      <c r="AF34" s="427"/>
      <c r="AG34" s="425"/>
      <c r="AH34" s="426"/>
      <c r="AI34" s="426"/>
      <c r="AJ34" s="426"/>
      <c r="AK34" s="426"/>
      <c r="AL34" s="426"/>
      <c r="AM34" s="427"/>
      <c r="AN34" s="425"/>
      <c r="AO34" s="426"/>
      <c r="AP34" s="426"/>
      <c r="AQ34" s="426"/>
      <c r="AR34" s="426"/>
      <c r="AS34" s="426"/>
      <c r="AT34" s="427"/>
      <c r="AU34" s="425"/>
      <c r="AV34" s="426"/>
      <c r="AW34" s="426"/>
      <c r="AX34" s="973"/>
      <c r="AY34" s="974"/>
      <c r="AZ34" s="975"/>
      <c r="BA34" s="976"/>
      <c r="BB34" s="778"/>
      <c r="BC34" s="779"/>
      <c r="BD34" s="779"/>
      <c r="BE34" s="779"/>
      <c r="BF34" s="780"/>
    </row>
    <row r="35" spans="2:58" ht="20.25" customHeight="1">
      <c r="B35" s="886"/>
      <c r="C35" s="784"/>
      <c r="D35" s="785"/>
      <c r="E35" s="786"/>
      <c r="F35" s="265"/>
      <c r="G35" s="689"/>
      <c r="H35" s="693"/>
      <c r="I35" s="694"/>
      <c r="J35" s="694"/>
      <c r="K35" s="695"/>
      <c r="L35" s="699"/>
      <c r="M35" s="700"/>
      <c r="N35" s="700"/>
      <c r="O35" s="701"/>
      <c r="P35" s="921" t="s">
        <v>526</v>
      </c>
      <c r="Q35" s="922"/>
      <c r="R35" s="923"/>
      <c r="S35" s="386" t="str">
        <f>IF(S34="","",VLOOKUP(S34,'シフト記号表（勤務時間帯）'!$C$6:$K$35,9,FALSE))</f>
        <v/>
      </c>
      <c r="T35" s="387" t="str">
        <f>IF(T34="","",VLOOKUP(T34,'シフト記号表（勤務時間帯）'!$C$6:$K$35,9,FALSE))</f>
        <v/>
      </c>
      <c r="U35" s="387" t="str">
        <f>IF(U34="","",VLOOKUP(U34,'シフト記号表（勤務時間帯）'!$C$6:$K$35,9,FALSE))</f>
        <v/>
      </c>
      <c r="V35" s="387" t="str">
        <f>IF(V34="","",VLOOKUP(V34,'シフト記号表（勤務時間帯）'!$C$6:$K$35,9,FALSE))</f>
        <v/>
      </c>
      <c r="W35" s="387" t="str">
        <f>IF(W34="","",VLOOKUP(W34,'シフト記号表（勤務時間帯）'!$C$6:$K$35,9,FALSE))</f>
        <v/>
      </c>
      <c r="X35" s="387" t="str">
        <f>IF(X34="","",VLOOKUP(X34,'シフト記号表（勤務時間帯）'!$C$6:$K$35,9,FALSE))</f>
        <v/>
      </c>
      <c r="Y35" s="388" t="str">
        <f>IF(Y34="","",VLOOKUP(Y34,'シフト記号表（勤務時間帯）'!$C$6:$K$35,9,FALSE))</f>
        <v/>
      </c>
      <c r="Z35" s="386" t="str">
        <f>IF(Z34="","",VLOOKUP(Z34,'シフト記号表（勤務時間帯）'!$C$6:$K$35,9,FALSE))</f>
        <v/>
      </c>
      <c r="AA35" s="387" t="str">
        <f>IF(AA34="","",VLOOKUP(AA34,'シフト記号表（勤務時間帯）'!$C$6:$K$35,9,FALSE))</f>
        <v/>
      </c>
      <c r="AB35" s="387" t="str">
        <f>IF(AB34="","",VLOOKUP(AB34,'シフト記号表（勤務時間帯）'!$C$6:$K$35,9,FALSE))</f>
        <v/>
      </c>
      <c r="AC35" s="387" t="str">
        <f>IF(AC34="","",VLOOKUP(AC34,'シフト記号表（勤務時間帯）'!$C$6:$K$35,9,FALSE))</f>
        <v/>
      </c>
      <c r="AD35" s="387" t="str">
        <f>IF(AD34="","",VLOOKUP(AD34,'シフト記号表（勤務時間帯）'!$C$6:$K$35,9,FALSE))</f>
        <v/>
      </c>
      <c r="AE35" s="387" t="str">
        <f>IF(AE34="","",VLOOKUP(AE34,'シフト記号表（勤務時間帯）'!$C$6:$K$35,9,FALSE))</f>
        <v/>
      </c>
      <c r="AF35" s="388" t="str">
        <f>IF(AF34="","",VLOOKUP(AF34,'シフト記号表（勤務時間帯）'!$C$6:$K$35,9,FALSE))</f>
        <v/>
      </c>
      <c r="AG35" s="386" t="str">
        <f>IF(AG34="","",VLOOKUP(AG34,'シフト記号表（勤務時間帯）'!$C$6:$K$35,9,FALSE))</f>
        <v/>
      </c>
      <c r="AH35" s="387" t="str">
        <f>IF(AH34="","",VLOOKUP(AH34,'シフト記号表（勤務時間帯）'!$C$6:$K$35,9,FALSE))</f>
        <v/>
      </c>
      <c r="AI35" s="387" t="str">
        <f>IF(AI34="","",VLOOKUP(AI34,'シフト記号表（勤務時間帯）'!$C$6:$K$35,9,FALSE))</f>
        <v/>
      </c>
      <c r="AJ35" s="387" t="str">
        <f>IF(AJ34="","",VLOOKUP(AJ34,'シフト記号表（勤務時間帯）'!$C$6:$K$35,9,FALSE))</f>
        <v/>
      </c>
      <c r="AK35" s="387" t="str">
        <f>IF(AK34="","",VLOOKUP(AK34,'シフト記号表（勤務時間帯）'!$C$6:$K$35,9,FALSE))</f>
        <v/>
      </c>
      <c r="AL35" s="387" t="str">
        <f>IF(AL34="","",VLOOKUP(AL34,'シフト記号表（勤務時間帯）'!$C$6:$K$35,9,FALSE))</f>
        <v/>
      </c>
      <c r="AM35" s="388" t="str">
        <f>IF(AM34="","",VLOOKUP(AM34,'シフト記号表（勤務時間帯）'!$C$6:$K$35,9,FALSE))</f>
        <v/>
      </c>
      <c r="AN35" s="386" t="str">
        <f>IF(AN34="","",VLOOKUP(AN34,'シフト記号表（勤務時間帯）'!$C$6:$K$35,9,FALSE))</f>
        <v/>
      </c>
      <c r="AO35" s="387" t="str">
        <f>IF(AO34="","",VLOOKUP(AO34,'シフト記号表（勤務時間帯）'!$C$6:$K$35,9,FALSE))</f>
        <v/>
      </c>
      <c r="AP35" s="387" t="str">
        <f>IF(AP34="","",VLOOKUP(AP34,'シフト記号表（勤務時間帯）'!$C$6:$K$35,9,FALSE))</f>
        <v/>
      </c>
      <c r="AQ35" s="387" t="str">
        <f>IF(AQ34="","",VLOOKUP(AQ34,'シフト記号表（勤務時間帯）'!$C$6:$K$35,9,FALSE))</f>
        <v/>
      </c>
      <c r="AR35" s="387" t="str">
        <f>IF(AR34="","",VLOOKUP(AR34,'シフト記号表（勤務時間帯）'!$C$6:$K$35,9,FALSE))</f>
        <v/>
      </c>
      <c r="AS35" s="387" t="str">
        <f>IF(AS34="","",VLOOKUP(AS34,'シフト記号表（勤務時間帯）'!$C$6:$K$35,9,FALSE))</f>
        <v/>
      </c>
      <c r="AT35" s="388" t="str">
        <f>IF(AT34="","",VLOOKUP(AT34,'シフト記号表（勤務時間帯）'!$C$6:$K$35,9,FALSE))</f>
        <v/>
      </c>
      <c r="AU35" s="386" t="str">
        <f>IF(AU34="","",VLOOKUP(AU34,'シフト記号表（勤務時間帯）'!$C$6:$K$35,9,FALSE))</f>
        <v/>
      </c>
      <c r="AV35" s="387" t="str">
        <f>IF(AV34="","",VLOOKUP(AV34,'シフト記号表（勤務時間帯）'!$C$6:$K$35,9,FALSE))</f>
        <v/>
      </c>
      <c r="AW35" s="387" t="str">
        <f>IF(AW34="","",VLOOKUP(AW34,'シフト記号表（勤務時間帯）'!$C$6:$K$35,9,FALSE))</f>
        <v/>
      </c>
      <c r="AX35" s="924">
        <f>IF($BB$3="４週",SUM(S35:AT35),IF($BB$3="暦月",SUM(S35:AW35),""))</f>
        <v>0</v>
      </c>
      <c r="AY35" s="925"/>
      <c r="AZ35" s="926">
        <f>IF($BB$3="４週",AX35/4,IF($BB$3="暦月",'地密通所（100名）'!AX35/('地密通所（100名）'!$BB$8/7),""))</f>
        <v>0</v>
      </c>
      <c r="BA35" s="927"/>
      <c r="BB35" s="739"/>
      <c r="BC35" s="740"/>
      <c r="BD35" s="740"/>
      <c r="BE35" s="740"/>
      <c r="BF35" s="741"/>
    </row>
    <row r="36" spans="2:58" ht="20.25" customHeight="1">
      <c r="B36" s="886"/>
      <c r="C36" s="787"/>
      <c r="D36" s="788"/>
      <c r="E36" s="789"/>
      <c r="F36" s="265">
        <f>C34</f>
        <v>0</v>
      </c>
      <c r="G36" s="763"/>
      <c r="H36" s="693"/>
      <c r="I36" s="694"/>
      <c r="J36" s="694"/>
      <c r="K36" s="695"/>
      <c r="L36" s="768"/>
      <c r="M36" s="769"/>
      <c r="N36" s="769"/>
      <c r="O36" s="770"/>
      <c r="P36" s="928" t="s">
        <v>527</v>
      </c>
      <c r="Q36" s="929"/>
      <c r="R36" s="930"/>
      <c r="S36" s="389" t="str">
        <f>IF(S34="","",VLOOKUP(S34,'シフト記号表（勤務時間帯）'!$C$6:$U$35,19,FALSE))</f>
        <v/>
      </c>
      <c r="T36" s="390" t="str">
        <f>IF(T34="","",VLOOKUP(T34,'シフト記号表（勤務時間帯）'!$C$6:$U$35,19,FALSE))</f>
        <v/>
      </c>
      <c r="U36" s="390" t="str">
        <f>IF(U34="","",VLOOKUP(U34,'シフト記号表（勤務時間帯）'!$C$6:$U$35,19,FALSE))</f>
        <v/>
      </c>
      <c r="V36" s="390" t="str">
        <f>IF(V34="","",VLOOKUP(V34,'シフト記号表（勤務時間帯）'!$C$6:$U$35,19,FALSE))</f>
        <v/>
      </c>
      <c r="W36" s="390" t="str">
        <f>IF(W34="","",VLOOKUP(W34,'シフト記号表（勤務時間帯）'!$C$6:$U$35,19,FALSE))</f>
        <v/>
      </c>
      <c r="X36" s="390" t="str">
        <f>IF(X34="","",VLOOKUP(X34,'シフト記号表（勤務時間帯）'!$C$6:$U$35,19,FALSE))</f>
        <v/>
      </c>
      <c r="Y36" s="391" t="str">
        <f>IF(Y34="","",VLOOKUP(Y34,'シフト記号表（勤務時間帯）'!$C$6:$U$35,19,FALSE))</f>
        <v/>
      </c>
      <c r="Z36" s="389" t="str">
        <f>IF(Z34="","",VLOOKUP(Z34,'シフト記号表（勤務時間帯）'!$C$6:$U$35,19,FALSE))</f>
        <v/>
      </c>
      <c r="AA36" s="390" t="str">
        <f>IF(AA34="","",VLOOKUP(AA34,'シフト記号表（勤務時間帯）'!$C$6:$U$35,19,FALSE))</f>
        <v/>
      </c>
      <c r="AB36" s="390" t="str">
        <f>IF(AB34="","",VLOOKUP(AB34,'シフト記号表（勤務時間帯）'!$C$6:$U$35,19,FALSE))</f>
        <v/>
      </c>
      <c r="AC36" s="390" t="str">
        <f>IF(AC34="","",VLOOKUP(AC34,'シフト記号表（勤務時間帯）'!$C$6:$U$35,19,FALSE))</f>
        <v/>
      </c>
      <c r="AD36" s="390" t="str">
        <f>IF(AD34="","",VLOOKUP(AD34,'シフト記号表（勤務時間帯）'!$C$6:$U$35,19,FALSE))</f>
        <v/>
      </c>
      <c r="AE36" s="390" t="str">
        <f>IF(AE34="","",VLOOKUP(AE34,'シフト記号表（勤務時間帯）'!$C$6:$U$35,19,FALSE))</f>
        <v/>
      </c>
      <c r="AF36" s="391" t="str">
        <f>IF(AF34="","",VLOOKUP(AF34,'シフト記号表（勤務時間帯）'!$C$6:$U$35,19,FALSE))</f>
        <v/>
      </c>
      <c r="AG36" s="389" t="str">
        <f>IF(AG34="","",VLOOKUP(AG34,'シフト記号表（勤務時間帯）'!$C$6:$U$35,19,FALSE))</f>
        <v/>
      </c>
      <c r="AH36" s="390" t="str">
        <f>IF(AH34="","",VLOOKUP(AH34,'シフト記号表（勤務時間帯）'!$C$6:$U$35,19,FALSE))</f>
        <v/>
      </c>
      <c r="AI36" s="390" t="str">
        <f>IF(AI34="","",VLOOKUP(AI34,'シフト記号表（勤務時間帯）'!$C$6:$U$35,19,FALSE))</f>
        <v/>
      </c>
      <c r="AJ36" s="390" t="str">
        <f>IF(AJ34="","",VLOOKUP(AJ34,'シフト記号表（勤務時間帯）'!$C$6:$U$35,19,FALSE))</f>
        <v/>
      </c>
      <c r="AK36" s="390" t="str">
        <f>IF(AK34="","",VLOOKUP(AK34,'シフト記号表（勤務時間帯）'!$C$6:$U$35,19,FALSE))</f>
        <v/>
      </c>
      <c r="AL36" s="390" t="str">
        <f>IF(AL34="","",VLOOKUP(AL34,'シフト記号表（勤務時間帯）'!$C$6:$U$35,19,FALSE))</f>
        <v/>
      </c>
      <c r="AM36" s="391" t="str">
        <f>IF(AM34="","",VLOOKUP(AM34,'シフト記号表（勤務時間帯）'!$C$6:$U$35,19,FALSE))</f>
        <v/>
      </c>
      <c r="AN36" s="389" t="str">
        <f>IF(AN34="","",VLOOKUP(AN34,'シフト記号表（勤務時間帯）'!$C$6:$U$35,19,FALSE))</f>
        <v/>
      </c>
      <c r="AO36" s="390" t="str">
        <f>IF(AO34="","",VLOOKUP(AO34,'シフト記号表（勤務時間帯）'!$C$6:$U$35,19,FALSE))</f>
        <v/>
      </c>
      <c r="AP36" s="390" t="str">
        <f>IF(AP34="","",VLOOKUP(AP34,'シフト記号表（勤務時間帯）'!$C$6:$U$35,19,FALSE))</f>
        <v/>
      </c>
      <c r="AQ36" s="390" t="str">
        <f>IF(AQ34="","",VLOOKUP(AQ34,'シフト記号表（勤務時間帯）'!$C$6:$U$35,19,FALSE))</f>
        <v/>
      </c>
      <c r="AR36" s="390" t="str">
        <f>IF(AR34="","",VLOOKUP(AR34,'シフト記号表（勤務時間帯）'!$C$6:$U$35,19,FALSE))</f>
        <v/>
      </c>
      <c r="AS36" s="390" t="str">
        <f>IF(AS34="","",VLOOKUP(AS34,'シフト記号表（勤務時間帯）'!$C$6:$U$35,19,FALSE))</f>
        <v/>
      </c>
      <c r="AT36" s="391" t="str">
        <f>IF(AT34="","",VLOOKUP(AT34,'シフト記号表（勤務時間帯）'!$C$6:$U$35,19,FALSE))</f>
        <v/>
      </c>
      <c r="AU36" s="389" t="str">
        <f>IF(AU34="","",VLOOKUP(AU34,'シフト記号表（勤務時間帯）'!$C$6:$U$35,19,FALSE))</f>
        <v/>
      </c>
      <c r="AV36" s="390" t="str">
        <f>IF(AV34="","",VLOOKUP(AV34,'シフト記号表（勤務時間帯）'!$C$6:$U$35,19,FALSE))</f>
        <v/>
      </c>
      <c r="AW36" s="390" t="str">
        <f>IF(AW34="","",VLOOKUP(AW34,'シフト記号表（勤務時間帯）'!$C$6:$U$35,19,FALSE))</f>
        <v/>
      </c>
      <c r="AX36" s="931">
        <f>IF($BB$3="４週",SUM(S36:AT36),IF($BB$3="暦月",SUM(S36:AW36),""))</f>
        <v>0</v>
      </c>
      <c r="AY36" s="932"/>
      <c r="AZ36" s="933">
        <f>IF($BB$3="４週",AX36/4,IF($BB$3="暦月",'地密通所（100名）'!AX36/('地密通所（100名）'!$BB$8/7),""))</f>
        <v>0</v>
      </c>
      <c r="BA36" s="934"/>
      <c r="BB36" s="742"/>
      <c r="BC36" s="743"/>
      <c r="BD36" s="743"/>
      <c r="BE36" s="743"/>
      <c r="BF36" s="744"/>
    </row>
    <row r="37" spans="2:58" ht="20.25" customHeight="1">
      <c r="B37" s="886">
        <f>B34+1</f>
        <v>6</v>
      </c>
      <c r="C37" s="781"/>
      <c r="D37" s="782"/>
      <c r="E37" s="783"/>
      <c r="F37" s="273"/>
      <c r="G37" s="762"/>
      <c r="H37" s="764"/>
      <c r="I37" s="694"/>
      <c r="J37" s="694"/>
      <c r="K37" s="695"/>
      <c r="L37" s="765"/>
      <c r="M37" s="766"/>
      <c r="N37" s="766"/>
      <c r="O37" s="767"/>
      <c r="P37" s="935" t="s">
        <v>514</v>
      </c>
      <c r="Q37" s="936"/>
      <c r="R37" s="937"/>
      <c r="S37" s="425"/>
      <c r="T37" s="426"/>
      <c r="U37" s="426"/>
      <c r="V37" s="426"/>
      <c r="W37" s="426"/>
      <c r="X37" s="426"/>
      <c r="Y37" s="427"/>
      <c r="Z37" s="425"/>
      <c r="AA37" s="426"/>
      <c r="AB37" s="426"/>
      <c r="AC37" s="426"/>
      <c r="AD37" s="426"/>
      <c r="AE37" s="426"/>
      <c r="AF37" s="427"/>
      <c r="AG37" s="425"/>
      <c r="AH37" s="426"/>
      <c r="AI37" s="426"/>
      <c r="AJ37" s="426"/>
      <c r="AK37" s="426"/>
      <c r="AL37" s="426"/>
      <c r="AM37" s="427"/>
      <c r="AN37" s="425"/>
      <c r="AO37" s="426"/>
      <c r="AP37" s="426"/>
      <c r="AQ37" s="426"/>
      <c r="AR37" s="426"/>
      <c r="AS37" s="426"/>
      <c r="AT37" s="427"/>
      <c r="AU37" s="425"/>
      <c r="AV37" s="426"/>
      <c r="AW37" s="426"/>
      <c r="AX37" s="973"/>
      <c r="AY37" s="974"/>
      <c r="AZ37" s="975"/>
      <c r="BA37" s="976"/>
      <c r="BB37" s="778"/>
      <c r="BC37" s="779"/>
      <c r="BD37" s="779"/>
      <c r="BE37" s="779"/>
      <c r="BF37" s="780"/>
    </row>
    <row r="38" spans="2:58" ht="20.25" customHeight="1">
      <c r="B38" s="886"/>
      <c r="C38" s="784"/>
      <c r="D38" s="785"/>
      <c r="E38" s="786"/>
      <c r="F38" s="265"/>
      <c r="G38" s="689"/>
      <c r="H38" s="693"/>
      <c r="I38" s="694"/>
      <c r="J38" s="694"/>
      <c r="K38" s="695"/>
      <c r="L38" s="699"/>
      <c r="M38" s="700"/>
      <c r="N38" s="700"/>
      <c r="O38" s="701"/>
      <c r="P38" s="921" t="s">
        <v>526</v>
      </c>
      <c r="Q38" s="922"/>
      <c r="R38" s="923"/>
      <c r="S38" s="386" t="str">
        <f>IF(S37="","",VLOOKUP(S37,'シフト記号表（勤務時間帯）'!$C$6:$K$35,9,FALSE))</f>
        <v/>
      </c>
      <c r="T38" s="387" t="str">
        <f>IF(T37="","",VLOOKUP(T37,'シフト記号表（勤務時間帯）'!$C$6:$K$35,9,FALSE))</f>
        <v/>
      </c>
      <c r="U38" s="387" t="str">
        <f>IF(U37="","",VLOOKUP(U37,'シフト記号表（勤務時間帯）'!$C$6:$K$35,9,FALSE))</f>
        <v/>
      </c>
      <c r="V38" s="387" t="str">
        <f>IF(V37="","",VLOOKUP(V37,'シフト記号表（勤務時間帯）'!$C$6:$K$35,9,FALSE))</f>
        <v/>
      </c>
      <c r="W38" s="387" t="str">
        <f>IF(W37="","",VLOOKUP(W37,'シフト記号表（勤務時間帯）'!$C$6:$K$35,9,FALSE))</f>
        <v/>
      </c>
      <c r="X38" s="387" t="str">
        <f>IF(X37="","",VLOOKUP(X37,'シフト記号表（勤務時間帯）'!$C$6:$K$35,9,FALSE))</f>
        <v/>
      </c>
      <c r="Y38" s="388" t="str">
        <f>IF(Y37="","",VLOOKUP(Y37,'シフト記号表（勤務時間帯）'!$C$6:$K$35,9,FALSE))</f>
        <v/>
      </c>
      <c r="Z38" s="386" t="str">
        <f>IF(Z37="","",VLOOKUP(Z37,'シフト記号表（勤務時間帯）'!$C$6:$K$35,9,FALSE))</f>
        <v/>
      </c>
      <c r="AA38" s="387" t="str">
        <f>IF(AA37="","",VLOOKUP(AA37,'シフト記号表（勤務時間帯）'!$C$6:$K$35,9,FALSE))</f>
        <v/>
      </c>
      <c r="AB38" s="387" t="str">
        <f>IF(AB37="","",VLOOKUP(AB37,'シフト記号表（勤務時間帯）'!$C$6:$K$35,9,FALSE))</f>
        <v/>
      </c>
      <c r="AC38" s="387" t="str">
        <f>IF(AC37="","",VLOOKUP(AC37,'シフト記号表（勤務時間帯）'!$C$6:$K$35,9,FALSE))</f>
        <v/>
      </c>
      <c r="AD38" s="387" t="str">
        <f>IF(AD37="","",VLOOKUP(AD37,'シフト記号表（勤務時間帯）'!$C$6:$K$35,9,FALSE))</f>
        <v/>
      </c>
      <c r="AE38" s="387" t="str">
        <f>IF(AE37="","",VLOOKUP(AE37,'シフト記号表（勤務時間帯）'!$C$6:$K$35,9,FALSE))</f>
        <v/>
      </c>
      <c r="AF38" s="388" t="str">
        <f>IF(AF37="","",VLOOKUP(AF37,'シフト記号表（勤務時間帯）'!$C$6:$K$35,9,FALSE))</f>
        <v/>
      </c>
      <c r="AG38" s="386" t="str">
        <f>IF(AG37="","",VLOOKUP(AG37,'シフト記号表（勤務時間帯）'!$C$6:$K$35,9,FALSE))</f>
        <v/>
      </c>
      <c r="AH38" s="387" t="str">
        <f>IF(AH37="","",VLOOKUP(AH37,'シフト記号表（勤務時間帯）'!$C$6:$K$35,9,FALSE))</f>
        <v/>
      </c>
      <c r="AI38" s="387" t="str">
        <f>IF(AI37="","",VLOOKUP(AI37,'シフト記号表（勤務時間帯）'!$C$6:$K$35,9,FALSE))</f>
        <v/>
      </c>
      <c r="AJ38" s="387" t="str">
        <f>IF(AJ37="","",VLOOKUP(AJ37,'シフト記号表（勤務時間帯）'!$C$6:$K$35,9,FALSE))</f>
        <v/>
      </c>
      <c r="AK38" s="387" t="str">
        <f>IF(AK37="","",VLOOKUP(AK37,'シフト記号表（勤務時間帯）'!$C$6:$K$35,9,FALSE))</f>
        <v/>
      </c>
      <c r="AL38" s="387" t="str">
        <f>IF(AL37="","",VLOOKUP(AL37,'シフト記号表（勤務時間帯）'!$C$6:$K$35,9,FALSE))</f>
        <v/>
      </c>
      <c r="AM38" s="388" t="str">
        <f>IF(AM37="","",VLOOKUP(AM37,'シフト記号表（勤務時間帯）'!$C$6:$K$35,9,FALSE))</f>
        <v/>
      </c>
      <c r="AN38" s="386" t="str">
        <f>IF(AN37="","",VLOOKUP(AN37,'シフト記号表（勤務時間帯）'!$C$6:$K$35,9,FALSE))</f>
        <v/>
      </c>
      <c r="AO38" s="387" t="str">
        <f>IF(AO37="","",VLOOKUP(AO37,'シフト記号表（勤務時間帯）'!$C$6:$K$35,9,FALSE))</f>
        <v/>
      </c>
      <c r="AP38" s="387" t="str">
        <f>IF(AP37="","",VLOOKUP(AP37,'シフト記号表（勤務時間帯）'!$C$6:$K$35,9,FALSE))</f>
        <v/>
      </c>
      <c r="AQ38" s="387" t="str">
        <f>IF(AQ37="","",VLOOKUP(AQ37,'シフト記号表（勤務時間帯）'!$C$6:$K$35,9,FALSE))</f>
        <v/>
      </c>
      <c r="AR38" s="387" t="str">
        <f>IF(AR37="","",VLOOKUP(AR37,'シフト記号表（勤務時間帯）'!$C$6:$K$35,9,FALSE))</f>
        <v/>
      </c>
      <c r="AS38" s="387" t="str">
        <f>IF(AS37="","",VLOOKUP(AS37,'シフト記号表（勤務時間帯）'!$C$6:$K$35,9,FALSE))</f>
        <v/>
      </c>
      <c r="AT38" s="388" t="str">
        <f>IF(AT37="","",VLOOKUP(AT37,'シフト記号表（勤務時間帯）'!$C$6:$K$35,9,FALSE))</f>
        <v/>
      </c>
      <c r="AU38" s="386" t="str">
        <f>IF(AU37="","",VLOOKUP(AU37,'シフト記号表（勤務時間帯）'!$C$6:$K$35,9,FALSE))</f>
        <v/>
      </c>
      <c r="AV38" s="387" t="str">
        <f>IF(AV37="","",VLOOKUP(AV37,'シフト記号表（勤務時間帯）'!$C$6:$K$35,9,FALSE))</f>
        <v/>
      </c>
      <c r="AW38" s="387" t="str">
        <f>IF(AW37="","",VLOOKUP(AW37,'シフト記号表（勤務時間帯）'!$C$6:$K$35,9,FALSE))</f>
        <v/>
      </c>
      <c r="AX38" s="924">
        <f>IF($BB$3="４週",SUM(S38:AT38),IF($BB$3="暦月",SUM(S38:AW38),""))</f>
        <v>0</v>
      </c>
      <c r="AY38" s="925"/>
      <c r="AZ38" s="926">
        <f>IF($BB$3="４週",AX38/4,IF($BB$3="暦月",'地密通所（100名）'!AX38/('地密通所（100名）'!$BB$8/7),""))</f>
        <v>0</v>
      </c>
      <c r="BA38" s="927"/>
      <c r="BB38" s="739"/>
      <c r="BC38" s="740"/>
      <c r="BD38" s="740"/>
      <c r="BE38" s="740"/>
      <c r="BF38" s="741"/>
    </row>
    <row r="39" spans="2:58" ht="20.25" customHeight="1">
      <c r="B39" s="886"/>
      <c r="C39" s="787"/>
      <c r="D39" s="788"/>
      <c r="E39" s="789"/>
      <c r="F39" s="265">
        <f>C37</f>
        <v>0</v>
      </c>
      <c r="G39" s="763"/>
      <c r="H39" s="693"/>
      <c r="I39" s="694"/>
      <c r="J39" s="694"/>
      <c r="K39" s="695"/>
      <c r="L39" s="768"/>
      <c r="M39" s="769"/>
      <c r="N39" s="769"/>
      <c r="O39" s="770"/>
      <c r="P39" s="928" t="s">
        <v>527</v>
      </c>
      <c r="Q39" s="929"/>
      <c r="R39" s="930"/>
      <c r="S39" s="389" t="str">
        <f>IF(S37="","",VLOOKUP(S37,'シフト記号表（勤務時間帯）'!$C$6:$U$35,19,FALSE))</f>
        <v/>
      </c>
      <c r="T39" s="390" t="str">
        <f>IF(T37="","",VLOOKUP(T37,'シフト記号表（勤務時間帯）'!$C$6:$U$35,19,FALSE))</f>
        <v/>
      </c>
      <c r="U39" s="390" t="str">
        <f>IF(U37="","",VLOOKUP(U37,'シフト記号表（勤務時間帯）'!$C$6:$U$35,19,FALSE))</f>
        <v/>
      </c>
      <c r="V39" s="390" t="str">
        <f>IF(V37="","",VLOOKUP(V37,'シフト記号表（勤務時間帯）'!$C$6:$U$35,19,FALSE))</f>
        <v/>
      </c>
      <c r="W39" s="390" t="str">
        <f>IF(W37="","",VLOOKUP(W37,'シフト記号表（勤務時間帯）'!$C$6:$U$35,19,FALSE))</f>
        <v/>
      </c>
      <c r="X39" s="390" t="str">
        <f>IF(X37="","",VLOOKUP(X37,'シフト記号表（勤務時間帯）'!$C$6:$U$35,19,FALSE))</f>
        <v/>
      </c>
      <c r="Y39" s="391" t="str">
        <f>IF(Y37="","",VLOOKUP(Y37,'シフト記号表（勤務時間帯）'!$C$6:$U$35,19,FALSE))</f>
        <v/>
      </c>
      <c r="Z39" s="389" t="str">
        <f>IF(Z37="","",VLOOKUP(Z37,'シフト記号表（勤務時間帯）'!$C$6:$U$35,19,FALSE))</f>
        <v/>
      </c>
      <c r="AA39" s="390" t="str">
        <f>IF(AA37="","",VLOOKUP(AA37,'シフト記号表（勤務時間帯）'!$C$6:$U$35,19,FALSE))</f>
        <v/>
      </c>
      <c r="AB39" s="390" t="str">
        <f>IF(AB37="","",VLOOKUP(AB37,'シフト記号表（勤務時間帯）'!$C$6:$U$35,19,FALSE))</f>
        <v/>
      </c>
      <c r="AC39" s="390" t="str">
        <f>IF(AC37="","",VLOOKUP(AC37,'シフト記号表（勤務時間帯）'!$C$6:$U$35,19,FALSE))</f>
        <v/>
      </c>
      <c r="AD39" s="390" t="str">
        <f>IF(AD37="","",VLOOKUP(AD37,'シフト記号表（勤務時間帯）'!$C$6:$U$35,19,FALSE))</f>
        <v/>
      </c>
      <c r="AE39" s="390" t="str">
        <f>IF(AE37="","",VLOOKUP(AE37,'シフト記号表（勤務時間帯）'!$C$6:$U$35,19,FALSE))</f>
        <v/>
      </c>
      <c r="AF39" s="391" t="str">
        <f>IF(AF37="","",VLOOKUP(AF37,'シフト記号表（勤務時間帯）'!$C$6:$U$35,19,FALSE))</f>
        <v/>
      </c>
      <c r="AG39" s="389" t="str">
        <f>IF(AG37="","",VLOOKUP(AG37,'シフト記号表（勤務時間帯）'!$C$6:$U$35,19,FALSE))</f>
        <v/>
      </c>
      <c r="AH39" s="390" t="str">
        <f>IF(AH37="","",VLOOKUP(AH37,'シフト記号表（勤務時間帯）'!$C$6:$U$35,19,FALSE))</f>
        <v/>
      </c>
      <c r="AI39" s="390" t="str">
        <f>IF(AI37="","",VLOOKUP(AI37,'シフト記号表（勤務時間帯）'!$C$6:$U$35,19,FALSE))</f>
        <v/>
      </c>
      <c r="AJ39" s="390" t="str">
        <f>IF(AJ37="","",VLOOKUP(AJ37,'シフト記号表（勤務時間帯）'!$C$6:$U$35,19,FALSE))</f>
        <v/>
      </c>
      <c r="AK39" s="390" t="str">
        <f>IF(AK37="","",VLOOKUP(AK37,'シフト記号表（勤務時間帯）'!$C$6:$U$35,19,FALSE))</f>
        <v/>
      </c>
      <c r="AL39" s="390" t="str">
        <f>IF(AL37="","",VLOOKUP(AL37,'シフト記号表（勤務時間帯）'!$C$6:$U$35,19,FALSE))</f>
        <v/>
      </c>
      <c r="AM39" s="391" t="str">
        <f>IF(AM37="","",VLOOKUP(AM37,'シフト記号表（勤務時間帯）'!$C$6:$U$35,19,FALSE))</f>
        <v/>
      </c>
      <c r="AN39" s="389" t="str">
        <f>IF(AN37="","",VLOOKUP(AN37,'シフト記号表（勤務時間帯）'!$C$6:$U$35,19,FALSE))</f>
        <v/>
      </c>
      <c r="AO39" s="390" t="str">
        <f>IF(AO37="","",VLOOKUP(AO37,'シフト記号表（勤務時間帯）'!$C$6:$U$35,19,FALSE))</f>
        <v/>
      </c>
      <c r="AP39" s="390" t="str">
        <f>IF(AP37="","",VLOOKUP(AP37,'シフト記号表（勤務時間帯）'!$C$6:$U$35,19,FALSE))</f>
        <v/>
      </c>
      <c r="AQ39" s="390" t="str">
        <f>IF(AQ37="","",VLOOKUP(AQ37,'シフト記号表（勤務時間帯）'!$C$6:$U$35,19,FALSE))</f>
        <v/>
      </c>
      <c r="AR39" s="390" t="str">
        <f>IF(AR37="","",VLOOKUP(AR37,'シフト記号表（勤務時間帯）'!$C$6:$U$35,19,FALSE))</f>
        <v/>
      </c>
      <c r="AS39" s="390" t="str">
        <f>IF(AS37="","",VLOOKUP(AS37,'シフト記号表（勤務時間帯）'!$C$6:$U$35,19,FALSE))</f>
        <v/>
      </c>
      <c r="AT39" s="391" t="str">
        <f>IF(AT37="","",VLOOKUP(AT37,'シフト記号表（勤務時間帯）'!$C$6:$U$35,19,FALSE))</f>
        <v/>
      </c>
      <c r="AU39" s="389" t="str">
        <f>IF(AU37="","",VLOOKUP(AU37,'シフト記号表（勤務時間帯）'!$C$6:$U$35,19,FALSE))</f>
        <v/>
      </c>
      <c r="AV39" s="390" t="str">
        <f>IF(AV37="","",VLOOKUP(AV37,'シフト記号表（勤務時間帯）'!$C$6:$U$35,19,FALSE))</f>
        <v/>
      </c>
      <c r="AW39" s="390" t="str">
        <f>IF(AW37="","",VLOOKUP(AW37,'シフト記号表（勤務時間帯）'!$C$6:$U$35,19,FALSE))</f>
        <v/>
      </c>
      <c r="AX39" s="931">
        <f>IF($BB$3="４週",SUM(S39:AT39),IF($BB$3="暦月",SUM(S39:AW39),""))</f>
        <v>0</v>
      </c>
      <c r="AY39" s="932"/>
      <c r="AZ39" s="933">
        <f>IF($BB$3="４週",AX39/4,IF($BB$3="暦月",'地密通所（100名）'!AX39/('地密通所（100名）'!$BB$8/7),""))</f>
        <v>0</v>
      </c>
      <c r="BA39" s="934"/>
      <c r="BB39" s="742"/>
      <c r="BC39" s="743"/>
      <c r="BD39" s="743"/>
      <c r="BE39" s="743"/>
      <c r="BF39" s="744"/>
    </row>
    <row r="40" spans="2:58" ht="20.25" customHeight="1">
      <c r="B40" s="886">
        <f>B37+1</f>
        <v>7</v>
      </c>
      <c r="C40" s="781"/>
      <c r="D40" s="782"/>
      <c r="E40" s="783"/>
      <c r="F40" s="273"/>
      <c r="G40" s="762"/>
      <c r="H40" s="764"/>
      <c r="I40" s="694"/>
      <c r="J40" s="694"/>
      <c r="K40" s="695"/>
      <c r="L40" s="765"/>
      <c r="M40" s="766"/>
      <c r="N40" s="766"/>
      <c r="O40" s="767"/>
      <c r="P40" s="935" t="s">
        <v>556</v>
      </c>
      <c r="Q40" s="936"/>
      <c r="R40" s="937"/>
      <c r="S40" s="425"/>
      <c r="T40" s="426"/>
      <c r="U40" s="426"/>
      <c r="V40" s="426"/>
      <c r="W40" s="426"/>
      <c r="X40" s="426"/>
      <c r="Y40" s="427"/>
      <c r="Z40" s="425"/>
      <c r="AA40" s="426"/>
      <c r="AB40" s="426"/>
      <c r="AC40" s="426"/>
      <c r="AD40" s="426"/>
      <c r="AE40" s="426"/>
      <c r="AF40" s="427"/>
      <c r="AG40" s="425"/>
      <c r="AH40" s="426"/>
      <c r="AI40" s="426"/>
      <c r="AJ40" s="426"/>
      <c r="AK40" s="426"/>
      <c r="AL40" s="426"/>
      <c r="AM40" s="427"/>
      <c r="AN40" s="425"/>
      <c r="AO40" s="426"/>
      <c r="AP40" s="426"/>
      <c r="AQ40" s="426"/>
      <c r="AR40" s="426"/>
      <c r="AS40" s="426"/>
      <c r="AT40" s="427"/>
      <c r="AU40" s="425"/>
      <c r="AV40" s="426"/>
      <c r="AW40" s="426"/>
      <c r="AX40" s="973"/>
      <c r="AY40" s="974"/>
      <c r="AZ40" s="975"/>
      <c r="BA40" s="976"/>
      <c r="BB40" s="778"/>
      <c r="BC40" s="779"/>
      <c r="BD40" s="779"/>
      <c r="BE40" s="779"/>
      <c r="BF40" s="780"/>
    </row>
    <row r="41" spans="2:58" ht="20.25" customHeight="1">
      <c r="B41" s="886"/>
      <c r="C41" s="784"/>
      <c r="D41" s="785"/>
      <c r="E41" s="786"/>
      <c r="F41" s="265"/>
      <c r="G41" s="689"/>
      <c r="H41" s="693"/>
      <c r="I41" s="694"/>
      <c r="J41" s="694"/>
      <c r="K41" s="695"/>
      <c r="L41" s="699"/>
      <c r="M41" s="700"/>
      <c r="N41" s="700"/>
      <c r="O41" s="701"/>
      <c r="P41" s="921" t="s">
        <v>526</v>
      </c>
      <c r="Q41" s="922"/>
      <c r="R41" s="923"/>
      <c r="S41" s="386" t="str">
        <f>IF(S40="","",VLOOKUP(S40,'シフト記号表（勤務時間帯）'!$C$6:$K$35,9,FALSE))</f>
        <v/>
      </c>
      <c r="T41" s="387" t="str">
        <f>IF(T40="","",VLOOKUP(T40,'シフト記号表（勤務時間帯）'!$C$6:$K$35,9,FALSE))</f>
        <v/>
      </c>
      <c r="U41" s="387" t="str">
        <f>IF(U40="","",VLOOKUP(U40,'シフト記号表（勤務時間帯）'!$C$6:$K$35,9,FALSE))</f>
        <v/>
      </c>
      <c r="V41" s="387" t="str">
        <f>IF(V40="","",VLOOKUP(V40,'シフト記号表（勤務時間帯）'!$C$6:$K$35,9,FALSE))</f>
        <v/>
      </c>
      <c r="W41" s="387" t="str">
        <f>IF(W40="","",VLOOKUP(W40,'シフト記号表（勤務時間帯）'!$C$6:$K$35,9,FALSE))</f>
        <v/>
      </c>
      <c r="X41" s="387" t="str">
        <f>IF(X40="","",VLOOKUP(X40,'シフト記号表（勤務時間帯）'!$C$6:$K$35,9,FALSE))</f>
        <v/>
      </c>
      <c r="Y41" s="388" t="str">
        <f>IF(Y40="","",VLOOKUP(Y40,'シフト記号表（勤務時間帯）'!$C$6:$K$35,9,FALSE))</f>
        <v/>
      </c>
      <c r="Z41" s="386" t="str">
        <f>IF(Z40="","",VLOOKUP(Z40,'シフト記号表（勤務時間帯）'!$C$6:$K$35,9,FALSE))</f>
        <v/>
      </c>
      <c r="AA41" s="387" t="str">
        <f>IF(AA40="","",VLOOKUP(AA40,'シフト記号表（勤務時間帯）'!$C$6:$K$35,9,FALSE))</f>
        <v/>
      </c>
      <c r="AB41" s="387" t="str">
        <f>IF(AB40="","",VLOOKUP(AB40,'シフト記号表（勤務時間帯）'!$C$6:$K$35,9,FALSE))</f>
        <v/>
      </c>
      <c r="AC41" s="387" t="str">
        <f>IF(AC40="","",VLOOKUP(AC40,'シフト記号表（勤務時間帯）'!$C$6:$K$35,9,FALSE))</f>
        <v/>
      </c>
      <c r="AD41" s="387" t="str">
        <f>IF(AD40="","",VLOOKUP(AD40,'シフト記号表（勤務時間帯）'!$C$6:$K$35,9,FALSE))</f>
        <v/>
      </c>
      <c r="AE41" s="387" t="str">
        <f>IF(AE40="","",VLOOKUP(AE40,'シフト記号表（勤務時間帯）'!$C$6:$K$35,9,FALSE))</f>
        <v/>
      </c>
      <c r="AF41" s="388" t="str">
        <f>IF(AF40="","",VLOOKUP(AF40,'シフト記号表（勤務時間帯）'!$C$6:$K$35,9,FALSE))</f>
        <v/>
      </c>
      <c r="AG41" s="386" t="str">
        <f>IF(AG40="","",VLOOKUP(AG40,'シフト記号表（勤務時間帯）'!$C$6:$K$35,9,FALSE))</f>
        <v/>
      </c>
      <c r="AH41" s="387" t="str">
        <f>IF(AH40="","",VLOOKUP(AH40,'シフト記号表（勤務時間帯）'!$C$6:$K$35,9,FALSE))</f>
        <v/>
      </c>
      <c r="AI41" s="387" t="str">
        <f>IF(AI40="","",VLOOKUP(AI40,'シフト記号表（勤務時間帯）'!$C$6:$K$35,9,FALSE))</f>
        <v/>
      </c>
      <c r="AJ41" s="387" t="str">
        <f>IF(AJ40="","",VLOOKUP(AJ40,'シフト記号表（勤務時間帯）'!$C$6:$K$35,9,FALSE))</f>
        <v/>
      </c>
      <c r="AK41" s="387" t="str">
        <f>IF(AK40="","",VLOOKUP(AK40,'シフト記号表（勤務時間帯）'!$C$6:$K$35,9,FALSE))</f>
        <v/>
      </c>
      <c r="AL41" s="387" t="str">
        <f>IF(AL40="","",VLOOKUP(AL40,'シフト記号表（勤務時間帯）'!$C$6:$K$35,9,FALSE))</f>
        <v/>
      </c>
      <c r="AM41" s="388" t="str">
        <f>IF(AM40="","",VLOOKUP(AM40,'シフト記号表（勤務時間帯）'!$C$6:$K$35,9,FALSE))</f>
        <v/>
      </c>
      <c r="AN41" s="386" t="str">
        <f>IF(AN40="","",VLOOKUP(AN40,'シフト記号表（勤務時間帯）'!$C$6:$K$35,9,FALSE))</f>
        <v/>
      </c>
      <c r="AO41" s="387" t="str">
        <f>IF(AO40="","",VLOOKUP(AO40,'シフト記号表（勤務時間帯）'!$C$6:$K$35,9,FALSE))</f>
        <v/>
      </c>
      <c r="AP41" s="387" t="str">
        <f>IF(AP40="","",VLOOKUP(AP40,'シフト記号表（勤務時間帯）'!$C$6:$K$35,9,FALSE))</f>
        <v/>
      </c>
      <c r="AQ41" s="387" t="str">
        <f>IF(AQ40="","",VLOOKUP(AQ40,'シフト記号表（勤務時間帯）'!$C$6:$K$35,9,FALSE))</f>
        <v/>
      </c>
      <c r="AR41" s="387" t="str">
        <f>IF(AR40="","",VLOOKUP(AR40,'シフト記号表（勤務時間帯）'!$C$6:$K$35,9,FALSE))</f>
        <v/>
      </c>
      <c r="AS41" s="387" t="str">
        <f>IF(AS40="","",VLOOKUP(AS40,'シフト記号表（勤務時間帯）'!$C$6:$K$35,9,FALSE))</f>
        <v/>
      </c>
      <c r="AT41" s="388" t="str">
        <f>IF(AT40="","",VLOOKUP(AT40,'シフト記号表（勤務時間帯）'!$C$6:$K$35,9,FALSE))</f>
        <v/>
      </c>
      <c r="AU41" s="386" t="str">
        <f>IF(AU40="","",VLOOKUP(AU40,'シフト記号表（勤務時間帯）'!$C$6:$K$35,9,FALSE))</f>
        <v/>
      </c>
      <c r="AV41" s="387" t="str">
        <f>IF(AV40="","",VLOOKUP(AV40,'シフト記号表（勤務時間帯）'!$C$6:$K$35,9,FALSE))</f>
        <v/>
      </c>
      <c r="AW41" s="387" t="str">
        <f>IF(AW40="","",VLOOKUP(AW40,'シフト記号表（勤務時間帯）'!$C$6:$K$35,9,FALSE))</f>
        <v/>
      </c>
      <c r="AX41" s="924">
        <f>IF($BB$3="４週",SUM(S41:AT41),IF($BB$3="暦月",SUM(S41:AW41),""))</f>
        <v>0</v>
      </c>
      <c r="AY41" s="925"/>
      <c r="AZ41" s="926">
        <f>IF($BB$3="４週",AX41/4,IF($BB$3="暦月",'地密通所（100名）'!AX41/('地密通所（100名）'!$BB$8/7),""))</f>
        <v>0</v>
      </c>
      <c r="BA41" s="927"/>
      <c r="BB41" s="739"/>
      <c r="BC41" s="740"/>
      <c r="BD41" s="740"/>
      <c r="BE41" s="740"/>
      <c r="BF41" s="741"/>
    </row>
    <row r="42" spans="2:58" ht="20.25" customHeight="1">
      <c r="B42" s="886"/>
      <c r="C42" s="787"/>
      <c r="D42" s="788"/>
      <c r="E42" s="789"/>
      <c r="F42" s="265">
        <f>C40</f>
        <v>0</v>
      </c>
      <c r="G42" s="763"/>
      <c r="H42" s="693"/>
      <c r="I42" s="694"/>
      <c r="J42" s="694"/>
      <c r="K42" s="695"/>
      <c r="L42" s="768"/>
      <c r="M42" s="769"/>
      <c r="N42" s="769"/>
      <c r="O42" s="770"/>
      <c r="P42" s="928" t="s">
        <v>527</v>
      </c>
      <c r="Q42" s="929"/>
      <c r="R42" s="930"/>
      <c r="S42" s="389" t="str">
        <f>IF(S40="","",VLOOKUP(S40,'シフト記号表（勤務時間帯）'!$C$6:$U$35,19,FALSE))</f>
        <v/>
      </c>
      <c r="T42" s="390" t="str">
        <f>IF(T40="","",VLOOKUP(T40,'シフト記号表（勤務時間帯）'!$C$6:$U$35,19,FALSE))</f>
        <v/>
      </c>
      <c r="U42" s="390" t="str">
        <f>IF(U40="","",VLOOKUP(U40,'シフト記号表（勤務時間帯）'!$C$6:$U$35,19,FALSE))</f>
        <v/>
      </c>
      <c r="V42" s="390" t="str">
        <f>IF(V40="","",VLOOKUP(V40,'シフト記号表（勤務時間帯）'!$C$6:$U$35,19,FALSE))</f>
        <v/>
      </c>
      <c r="W42" s="390" t="str">
        <f>IF(W40="","",VLOOKUP(W40,'シフト記号表（勤務時間帯）'!$C$6:$U$35,19,FALSE))</f>
        <v/>
      </c>
      <c r="X42" s="390" t="str">
        <f>IF(X40="","",VLOOKUP(X40,'シフト記号表（勤務時間帯）'!$C$6:$U$35,19,FALSE))</f>
        <v/>
      </c>
      <c r="Y42" s="391" t="str">
        <f>IF(Y40="","",VLOOKUP(Y40,'シフト記号表（勤務時間帯）'!$C$6:$U$35,19,FALSE))</f>
        <v/>
      </c>
      <c r="Z42" s="389" t="str">
        <f>IF(Z40="","",VLOOKUP(Z40,'シフト記号表（勤務時間帯）'!$C$6:$U$35,19,FALSE))</f>
        <v/>
      </c>
      <c r="AA42" s="390" t="str">
        <f>IF(AA40="","",VLOOKUP(AA40,'シフト記号表（勤務時間帯）'!$C$6:$U$35,19,FALSE))</f>
        <v/>
      </c>
      <c r="AB42" s="390" t="str">
        <f>IF(AB40="","",VLOOKUP(AB40,'シフト記号表（勤務時間帯）'!$C$6:$U$35,19,FALSE))</f>
        <v/>
      </c>
      <c r="AC42" s="390" t="str">
        <f>IF(AC40="","",VLOOKUP(AC40,'シフト記号表（勤務時間帯）'!$C$6:$U$35,19,FALSE))</f>
        <v/>
      </c>
      <c r="AD42" s="390" t="str">
        <f>IF(AD40="","",VLOOKUP(AD40,'シフト記号表（勤務時間帯）'!$C$6:$U$35,19,FALSE))</f>
        <v/>
      </c>
      <c r="AE42" s="390" t="str">
        <f>IF(AE40="","",VLOOKUP(AE40,'シフト記号表（勤務時間帯）'!$C$6:$U$35,19,FALSE))</f>
        <v/>
      </c>
      <c r="AF42" s="391" t="str">
        <f>IF(AF40="","",VLOOKUP(AF40,'シフト記号表（勤務時間帯）'!$C$6:$U$35,19,FALSE))</f>
        <v/>
      </c>
      <c r="AG42" s="389" t="str">
        <f>IF(AG40="","",VLOOKUP(AG40,'シフト記号表（勤務時間帯）'!$C$6:$U$35,19,FALSE))</f>
        <v/>
      </c>
      <c r="AH42" s="390" t="str">
        <f>IF(AH40="","",VLOOKUP(AH40,'シフト記号表（勤務時間帯）'!$C$6:$U$35,19,FALSE))</f>
        <v/>
      </c>
      <c r="AI42" s="390" t="str">
        <f>IF(AI40="","",VLOOKUP(AI40,'シフト記号表（勤務時間帯）'!$C$6:$U$35,19,FALSE))</f>
        <v/>
      </c>
      <c r="AJ42" s="390" t="str">
        <f>IF(AJ40="","",VLOOKUP(AJ40,'シフト記号表（勤務時間帯）'!$C$6:$U$35,19,FALSE))</f>
        <v/>
      </c>
      <c r="AK42" s="390" t="str">
        <f>IF(AK40="","",VLOOKUP(AK40,'シフト記号表（勤務時間帯）'!$C$6:$U$35,19,FALSE))</f>
        <v/>
      </c>
      <c r="AL42" s="390" t="str">
        <f>IF(AL40="","",VLOOKUP(AL40,'シフト記号表（勤務時間帯）'!$C$6:$U$35,19,FALSE))</f>
        <v/>
      </c>
      <c r="AM42" s="391" t="str">
        <f>IF(AM40="","",VLOOKUP(AM40,'シフト記号表（勤務時間帯）'!$C$6:$U$35,19,FALSE))</f>
        <v/>
      </c>
      <c r="AN42" s="389" t="str">
        <f>IF(AN40="","",VLOOKUP(AN40,'シフト記号表（勤務時間帯）'!$C$6:$U$35,19,FALSE))</f>
        <v/>
      </c>
      <c r="AO42" s="390" t="str">
        <f>IF(AO40="","",VLOOKUP(AO40,'シフト記号表（勤務時間帯）'!$C$6:$U$35,19,FALSE))</f>
        <v/>
      </c>
      <c r="AP42" s="390" t="str">
        <f>IF(AP40="","",VLOOKUP(AP40,'シフト記号表（勤務時間帯）'!$C$6:$U$35,19,FALSE))</f>
        <v/>
      </c>
      <c r="AQ42" s="390" t="str">
        <f>IF(AQ40="","",VLOOKUP(AQ40,'シフト記号表（勤務時間帯）'!$C$6:$U$35,19,FALSE))</f>
        <v/>
      </c>
      <c r="AR42" s="390" t="str">
        <f>IF(AR40="","",VLOOKUP(AR40,'シフト記号表（勤務時間帯）'!$C$6:$U$35,19,FALSE))</f>
        <v/>
      </c>
      <c r="AS42" s="390" t="str">
        <f>IF(AS40="","",VLOOKUP(AS40,'シフト記号表（勤務時間帯）'!$C$6:$U$35,19,FALSE))</f>
        <v/>
      </c>
      <c r="AT42" s="391" t="str">
        <f>IF(AT40="","",VLOOKUP(AT40,'シフト記号表（勤務時間帯）'!$C$6:$U$35,19,FALSE))</f>
        <v/>
      </c>
      <c r="AU42" s="389" t="str">
        <f>IF(AU40="","",VLOOKUP(AU40,'シフト記号表（勤務時間帯）'!$C$6:$U$35,19,FALSE))</f>
        <v/>
      </c>
      <c r="AV42" s="390" t="str">
        <f>IF(AV40="","",VLOOKUP(AV40,'シフト記号表（勤務時間帯）'!$C$6:$U$35,19,FALSE))</f>
        <v/>
      </c>
      <c r="AW42" s="390" t="str">
        <f>IF(AW40="","",VLOOKUP(AW40,'シフト記号表（勤務時間帯）'!$C$6:$U$35,19,FALSE))</f>
        <v/>
      </c>
      <c r="AX42" s="931">
        <f>IF($BB$3="４週",SUM(S42:AT42),IF($BB$3="暦月",SUM(S42:AW42),""))</f>
        <v>0</v>
      </c>
      <c r="AY42" s="932"/>
      <c r="AZ42" s="933">
        <f>IF($BB$3="４週",AX42/4,IF($BB$3="暦月",'地密通所（100名）'!AX42/('地密通所（100名）'!$BB$8/7),""))</f>
        <v>0</v>
      </c>
      <c r="BA42" s="934"/>
      <c r="BB42" s="742"/>
      <c r="BC42" s="743"/>
      <c r="BD42" s="743"/>
      <c r="BE42" s="743"/>
      <c r="BF42" s="744"/>
    </row>
    <row r="43" spans="2:58" ht="20.25" customHeight="1">
      <c r="B43" s="886">
        <f>B40+1</f>
        <v>8</v>
      </c>
      <c r="C43" s="781"/>
      <c r="D43" s="782"/>
      <c r="E43" s="783"/>
      <c r="F43" s="273"/>
      <c r="G43" s="762"/>
      <c r="H43" s="764"/>
      <c r="I43" s="694"/>
      <c r="J43" s="694"/>
      <c r="K43" s="695"/>
      <c r="L43" s="765"/>
      <c r="M43" s="766"/>
      <c r="N43" s="766"/>
      <c r="O43" s="767"/>
      <c r="P43" s="935" t="s">
        <v>656</v>
      </c>
      <c r="Q43" s="936"/>
      <c r="R43" s="937"/>
      <c r="S43" s="425"/>
      <c r="T43" s="426"/>
      <c r="U43" s="426"/>
      <c r="V43" s="426"/>
      <c r="W43" s="426"/>
      <c r="X43" s="426"/>
      <c r="Y43" s="427"/>
      <c r="Z43" s="425"/>
      <c r="AA43" s="426"/>
      <c r="AB43" s="426"/>
      <c r="AC43" s="426"/>
      <c r="AD43" s="426"/>
      <c r="AE43" s="426"/>
      <c r="AF43" s="427"/>
      <c r="AG43" s="425"/>
      <c r="AH43" s="426"/>
      <c r="AI43" s="426"/>
      <c r="AJ43" s="426"/>
      <c r="AK43" s="426"/>
      <c r="AL43" s="426"/>
      <c r="AM43" s="427"/>
      <c r="AN43" s="425"/>
      <c r="AO43" s="426"/>
      <c r="AP43" s="426"/>
      <c r="AQ43" s="426"/>
      <c r="AR43" s="426"/>
      <c r="AS43" s="426"/>
      <c r="AT43" s="427"/>
      <c r="AU43" s="425"/>
      <c r="AV43" s="426"/>
      <c r="AW43" s="426"/>
      <c r="AX43" s="973"/>
      <c r="AY43" s="974"/>
      <c r="AZ43" s="975"/>
      <c r="BA43" s="976"/>
      <c r="BB43" s="778"/>
      <c r="BC43" s="779"/>
      <c r="BD43" s="779"/>
      <c r="BE43" s="779"/>
      <c r="BF43" s="780"/>
    </row>
    <row r="44" spans="2:58" ht="20.25" customHeight="1">
      <c r="B44" s="886"/>
      <c r="C44" s="784"/>
      <c r="D44" s="785"/>
      <c r="E44" s="786"/>
      <c r="F44" s="265"/>
      <c r="G44" s="689"/>
      <c r="H44" s="693"/>
      <c r="I44" s="694"/>
      <c r="J44" s="694"/>
      <c r="K44" s="695"/>
      <c r="L44" s="699"/>
      <c r="M44" s="700"/>
      <c r="N44" s="700"/>
      <c r="O44" s="701"/>
      <c r="P44" s="921" t="s">
        <v>526</v>
      </c>
      <c r="Q44" s="922"/>
      <c r="R44" s="923"/>
      <c r="S44" s="386" t="str">
        <f>IF(S43="","",VLOOKUP(S43,'シフト記号表（勤務時間帯）'!$C$6:$K$35,9,FALSE))</f>
        <v/>
      </c>
      <c r="T44" s="387" t="str">
        <f>IF(T43="","",VLOOKUP(T43,'シフト記号表（勤務時間帯）'!$C$6:$K$35,9,FALSE))</f>
        <v/>
      </c>
      <c r="U44" s="387" t="str">
        <f>IF(U43="","",VLOOKUP(U43,'シフト記号表（勤務時間帯）'!$C$6:$K$35,9,FALSE))</f>
        <v/>
      </c>
      <c r="V44" s="387" t="str">
        <f>IF(V43="","",VLOOKUP(V43,'シフト記号表（勤務時間帯）'!$C$6:$K$35,9,FALSE))</f>
        <v/>
      </c>
      <c r="W44" s="387" t="str">
        <f>IF(W43="","",VLOOKUP(W43,'シフト記号表（勤務時間帯）'!$C$6:$K$35,9,FALSE))</f>
        <v/>
      </c>
      <c r="X44" s="387" t="str">
        <f>IF(X43="","",VLOOKUP(X43,'シフト記号表（勤務時間帯）'!$C$6:$K$35,9,FALSE))</f>
        <v/>
      </c>
      <c r="Y44" s="388" t="str">
        <f>IF(Y43="","",VLOOKUP(Y43,'シフト記号表（勤務時間帯）'!$C$6:$K$35,9,FALSE))</f>
        <v/>
      </c>
      <c r="Z44" s="386" t="str">
        <f>IF(Z43="","",VLOOKUP(Z43,'シフト記号表（勤務時間帯）'!$C$6:$K$35,9,FALSE))</f>
        <v/>
      </c>
      <c r="AA44" s="387" t="str">
        <f>IF(AA43="","",VLOOKUP(AA43,'シフト記号表（勤務時間帯）'!$C$6:$K$35,9,FALSE))</f>
        <v/>
      </c>
      <c r="AB44" s="387" t="str">
        <f>IF(AB43="","",VLOOKUP(AB43,'シフト記号表（勤務時間帯）'!$C$6:$K$35,9,FALSE))</f>
        <v/>
      </c>
      <c r="AC44" s="387" t="str">
        <f>IF(AC43="","",VLOOKUP(AC43,'シフト記号表（勤務時間帯）'!$C$6:$K$35,9,FALSE))</f>
        <v/>
      </c>
      <c r="AD44" s="387" t="str">
        <f>IF(AD43="","",VLOOKUP(AD43,'シフト記号表（勤務時間帯）'!$C$6:$K$35,9,FALSE))</f>
        <v/>
      </c>
      <c r="AE44" s="387" t="str">
        <f>IF(AE43="","",VLOOKUP(AE43,'シフト記号表（勤務時間帯）'!$C$6:$K$35,9,FALSE))</f>
        <v/>
      </c>
      <c r="AF44" s="388" t="str">
        <f>IF(AF43="","",VLOOKUP(AF43,'シフト記号表（勤務時間帯）'!$C$6:$K$35,9,FALSE))</f>
        <v/>
      </c>
      <c r="AG44" s="386" t="str">
        <f>IF(AG43="","",VLOOKUP(AG43,'シフト記号表（勤務時間帯）'!$C$6:$K$35,9,FALSE))</f>
        <v/>
      </c>
      <c r="AH44" s="387" t="str">
        <f>IF(AH43="","",VLOOKUP(AH43,'シフト記号表（勤務時間帯）'!$C$6:$K$35,9,FALSE))</f>
        <v/>
      </c>
      <c r="AI44" s="387" t="str">
        <f>IF(AI43="","",VLOOKUP(AI43,'シフト記号表（勤務時間帯）'!$C$6:$K$35,9,FALSE))</f>
        <v/>
      </c>
      <c r="AJ44" s="387" t="str">
        <f>IF(AJ43="","",VLOOKUP(AJ43,'シフト記号表（勤務時間帯）'!$C$6:$K$35,9,FALSE))</f>
        <v/>
      </c>
      <c r="AK44" s="387" t="str">
        <f>IF(AK43="","",VLOOKUP(AK43,'シフト記号表（勤務時間帯）'!$C$6:$K$35,9,FALSE))</f>
        <v/>
      </c>
      <c r="AL44" s="387" t="str">
        <f>IF(AL43="","",VLOOKUP(AL43,'シフト記号表（勤務時間帯）'!$C$6:$K$35,9,FALSE))</f>
        <v/>
      </c>
      <c r="AM44" s="388" t="str">
        <f>IF(AM43="","",VLOOKUP(AM43,'シフト記号表（勤務時間帯）'!$C$6:$K$35,9,FALSE))</f>
        <v/>
      </c>
      <c r="AN44" s="386" t="str">
        <f>IF(AN43="","",VLOOKUP(AN43,'シフト記号表（勤務時間帯）'!$C$6:$K$35,9,FALSE))</f>
        <v/>
      </c>
      <c r="AO44" s="387" t="str">
        <f>IF(AO43="","",VLOOKUP(AO43,'シフト記号表（勤務時間帯）'!$C$6:$K$35,9,FALSE))</f>
        <v/>
      </c>
      <c r="AP44" s="387" t="str">
        <f>IF(AP43="","",VLOOKUP(AP43,'シフト記号表（勤務時間帯）'!$C$6:$K$35,9,FALSE))</f>
        <v/>
      </c>
      <c r="AQ44" s="387" t="str">
        <f>IF(AQ43="","",VLOOKUP(AQ43,'シフト記号表（勤務時間帯）'!$C$6:$K$35,9,FALSE))</f>
        <v/>
      </c>
      <c r="AR44" s="387" t="str">
        <f>IF(AR43="","",VLOOKUP(AR43,'シフト記号表（勤務時間帯）'!$C$6:$K$35,9,FALSE))</f>
        <v/>
      </c>
      <c r="AS44" s="387" t="str">
        <f>IF(AS43="","",VLOOKUP(AS43,'シフト記号表（勤務時間帯）'!$C$6:$K$35,9,FALSE))</f>
        <v/>
      </c>
      <c r="AT44" s="388" t="str">
        <f>IF(AT43="","",VLOOKUP(AT43,'シフト記号表（勤務時間帯）'!$C$6:$K$35,9,FALSE))</f>
        <v/>
      </c>
      <c r="AU44" s="386" t="str">
        <f>IF(AU43="","",VLOOKUP(AU43,'シフト記号表（勤務時間帯）'!$C$6:$K$35,9,FALSE))</f>
        <v/>
      </c>
      <c r="AV44" s="387" t="str">
        <f>IF(AV43="","",VLOOKUP(AV43,'シフト記号表（勤務時間帯）'!$C$6:$K$35,9,FALSE))</f>
        <v/>
      </c>
      <c r="AW44" s="387" t="str">
        <f>IF(AW43="","",VLOOKUP(AW43,'シフト記号表（勤務時間帯）'!$C$6:$K$35,9,FALSE))</f>
        <v/>
      </c>
      <c r="AX44" s="924">
        <f>IF($BB$3="４週",SUM(S44:AT44),IF($BB$3="暦月",SUM(S44:AW44),""))</f>
        <v>0</v>
      </c>
      <c r="AY44" s="925"/>
      <c r="AZ44" s="926">
        <f>IF($BB$3="４週",AX44/4,IF($BB$3="暦月",'地密通所（100名）'!AX44/('地密通所（100名）'!$BB$8/7),""))</f>
        <v>0</v>
      </c>
      <c r="BA44" s="927"/>
      <c r="BB44" s="739"/>
      <c r="BC44" s="740"/>
      <c r="BD44" s="740"/>
      <c r="BE44" s="740"/>
      <c r="BF44" s="741"/>
    </row>
    <row r="45" spans="2:58" ht="20.25" customHeight="1">
      <c r="B45" s="886"/>
      <c r="C45" s="787"/>
      <c r="D45" s="788"/>
      <c r="E45" s="789"/>
      <c r="F45" s="265">
        <f>C43</f>
        <v>0</v>
      </c>
      <c r="G45" s="763"/>
      <c r="H45" s="693"/>
      <c r="I45" s="694"/>
      <c r="J45" s="694"/>
      <c r="K45" s="695"/>
      <c r="L45" s="768"/>
      <c r="M45" s="769"/>
      <c r="N45" s="769"/>
      <c r="O45" s="770"/>
      <c r="P45" s="928" t="s">
        <v>527</v>
      </c>
      <c r="Q45" s="929"/>
      <c r="R45" s="930"/>
      <c r="S45" s="389" t="str">
        <f>IF(S43="","",VLOOKUP(S43,'シフト記号表（勤務時間帯）'!$C$6:$U$35,19,FALSE))</f>
        <v/>
      </c>
      <c r="T45" s="390" t="str">
        <f>IF(T43="","",VLOOKUP(T43,'シフト記号表（勤務時間帯）'!$C$6:$U$35,19,FALSE))</f>
        <v/>
      </c>
      <c r="U45" s="390" t="str">
        <f>IF(U43="","",VLOOKUP(U43,'シフト記号表（勤務時間帯）'!$C$6:$U$35,19,FALSE))</f>
        <v/>
      </c>
      <c r="V45" s="390" t="str">
        <f>IF(V43="","",VLOOKUP(V43,'シフト記号表（勤務時間帯）'!$C$6:$U$35,19,FALSE))</f>
        <v/>
      </c>
      <c r="W45" s="390" t="str">
        <f>IF(W43="","",VLOOKUP(W43,'シフト記号表（勤務時間帯）'!$C$6:$U$35,19,FALSE))</f>
        <v/>
      </c>
      <c r="X45" s="390" t="str">
        <f>IF(X43="","",VLOOKUP(X43,'シフト記号表（勤務時間帯）'!$C$6:$U$35,19,FALSE))</f>
        <v/>
      </c>
      <c r="Y45" s="391" t="str">
        <f>IF(Y43="","",VLOOKUP(Y43,'シフト記号表（勤務時間帯）'!$C$6:$U$35,19,FALSE))</f>
        <v/>
      </c>
      <c r="Z45" s="389" t="str">
        <f>IF(Z43="","",VLOOKUP(Z43,'シフト記号表（勤務時間帯）'!$C$6:$U$35,19,FALSE))</f>
        <v/>
      </c>
      <c r="AA45" s="390" t="str">
        <f>IF(AA43="","",VLOOKUP(AA43,'シフト記号表（勤務時間帯）'!$C$6:$U$35,19,FALSE))</f>
        <v/>
      </c>
      <c r="AB45" s="390" t="str">
        <f>IF(AB43="","",VLOOKUP(AB43,'シフト記号表（勤務時間帯）'!$C$6:$U$35,19,FALSE))</f>
        <v/>
      </c>
      <c r="AC45" s="390" t="str">
        <f>IF(AC43="","",VLOOKUP(AC43,'シフト記号表（勤務時間帯）'!$C$6:$U$35,19,FALSE))</f>
        <v/>
      </c>
      <c r="AD45" s="390" t="str">
        <f>IF(AD43="","",VLOOKUP(AD43,'シフト記号表（勤務時間帯）'!$C$6:$U$35,19,FALSE))</f>
        <v/>
      </c>
      <c r="AE45" s="390" t="str">
        <f>IF(AE43="","",VLOOKUP(AE43,'シフト記号表（勤務時間帯）'!$C$6:$U$35,19,FALSE))</f>
        <v/>
      </c>
      <c r="AF45" s="391" t="str">
        <f>IF(AF43="","",VLOOKUP(AF43,'シフト記号表（勤務時間帯）'!$C$6:$U$35,19,FALSE))</f>
        <v/>
      </c>
      <c r="AG45" s="389" t="str">
        <f>IF(AG43="","",VLOOKUP(AG43,'シフト記号表（勤務時間帯）'!$C$6:$U$35,19,FALSE))</f>
        <v/>
      </c>
      <c r="AH45" s="390" t="str">
        <f>IF(AH43="","",VLOOKUP(AH43,'シフト記号表（勤務時間帯）'!$C$6:$U$35,19,FALSE))</f>
        <v/>
      </c>
      <c r="AI45" s="390" t="str">
        <f>IF(AI43="","",VLOOKUP(AI43,'シフト記号表（勤務時間帯）'!$C$6:$U$35,19,FALSE))</f>
        <v/>
      </c>
      <c r="AJ45" s="390" t="str">
        <f>IF(AJ43="","",VLOOKUP(AJ43,'シフト記号表（勤務時間帯）'!$C$6:$U$35,19,FALSE))</f>
        <v/>
      </c>
      <c r="AK45" s="390" t="str">
        <f>IF(AK43="","",VLOOKUP(AK43,'シフト記号表（勤務時間帯）'!$C$6:$U$35,19,FALSE))</f>
        <v/>
      </c>
      <c r="AL45" s="390" t="str">
        <f>IF(AL43="","",VLOOKUP(AL43,'シフト記号表（勤務時間帯）'!$C$6:$U$35,19,FALSE))</f>
        <v/>
      </c>
      <c r="AM45" s="391" t="str">
        <f>IF(AM43="","",VLOOKUP(AM43,'シフト記号表（勤務時間帯）'!$C$6:$U$35,19,FALSE))</f>
        <v/>
      </c>
      <c r="AN45" s="389" t="str">
        <f>IF(AN43="","",VLOOKUP(AN43,'シフト記号表（勤務時間帯）'!$C$6:$U$35,19,FALSE))</f>
        <v/>
      </c>
      <c r="AO45" s="390" t="str">
        <f>IF(AO43="","",VLOOKUP(AO43,'シフト記号表（勤務時間帯）'!$C$6:$U$35,19,FALSE))</f>
        <v/>
      </c>
      <c r="AP45" s="390" t="str">
        <f>IF(AP43="","",VLOOKUP(AP43,'シフト記号表（勤務時間帯）'!$C$6:$U$35,19,FALSE))</f>
        <v/>
      </c>
      <c r="AQ45" s="390" t="str">
        <f>IF(AQ43="","",VLOOKUP(AQ43,'シフト記号表（勤務時間帯）'!$C$6:$U$35,19,FALSE))</f>
        <v/>
      </c>
      <c r="AR45" s="390" t="str">
        <f>IF(AR43="","",VLOOKUP(AR43,'シフト記号表（勤務時間帯）'!$C$6:$U$35,19,FALSE))</f>
        <v/>
      </c>
      <c r="AS45" s="390" t="str">
        <f>IF(AS43="","",VLOOKUP(AS43,'シフト記号表（勤務時間帯）'!$C$6:$U$35,19,FALSE))</f>
        <v/>
      </c>
      <c r="AT45" s="391" t="str">
        <f>IF(AT43="","",VLOOKUP(AT43,'シフト記号表（勤務時間帯）'!$C$6:$U$35,19,FALSE))</f>
        <v/>
      </c>
      <c r="AU45" s="389" t="str">
        <f>IF(AU43="","",VLOOKUP(AU43,'シフト記号表（勤務時間帯）'!$C$6:$U$35,19,FALSE))</f>
        <v/>
      </c>
      <c r="AV45" s="390" t="str">
        <f>IF(AV43="","",VLOOKUP(AV43,'シフト記号表（勤務時間帯）'!$C$6:$U$35,19,FALSE))</f>
        <v/>
      </c>
      <c r="AW45" s="390" t="str">
        <f>IF(AW43="","",VLOOKUP(AW43,'シフト記号表（勤務時間帯）'!$C$6:$U$35,19,FALSE))</f>
        <v/>
      </c>
      <c r="AX45" s="931">
        <f>IF($BB$3="４週",SUM(S45:AT45),IF($BB$3="暦月",SUM(S45:AW45),""))</f>
        <v>0</v>
      </c>
      <c r="AY45" s="932"/>
      <c r="AZ45" s="933">
        <f>IF($BB$3="４週",AX45/4,IF($BB$3="暦月",'地密通所（100名）'!AX45/('地密通所（100名）'!$BB$8/7),""))</f>
        <v>0</v>
      </c>
      <c r="BA45" s="934"/>
      <c r="BB45" s="742"/>
      <c r="BC45" s="743"/>
      <c r="BD45" s="743"/>
      <c r="BE45" s="743"/>
      <c r="BF45" s="744"/>
    </row>
    <row r="46" spans="2:58" ht="20.25" customHeight="1">
      <c r="B46" s="886">
        <f>B43+1</f>
        <v>9</v>
      </c>
      <c r="C46" s="781"/>
      <c r="D46" s="782"/>
      <c r="E46" s="783"/>
      <c r="F46" s="273"/>
      <c r="G46" s="762"/>
      <c r="H46" s="764"/>
      <c r="I46" s="694"/>
      <c r="J46" s="694"/>
      <c r="K46" s="695"/>
      <c r="L46" s="765"/>
      <c r="M46" s="766"/>
      <c r="N46" s="766"/>
      <c r="O46" s="767"/>
      <c r="P46" s="935" t="s">
        <v>654</v>
      </c>
      <c r="Q46" s="936"/>
      <c r="R46" s="937"/>
      <c r="S46" s="425"/>
      <c r="T46" s="426"/>
      <c r="U46" s="426"/>
      <c r="V46" s="426"/>
      <c r="W46" s="426"/>
      <c r="X46" s="426"/>
      <c r="Y46" s="427"/>
      <c r="Z46" s="425"/>
      <c r="AA46" s="426"/>
      <c r="AB46" s="426"/>
      <c r="AC46" s="426"/>
      <c r="AD46" s="426"/>
      <c r="AE46" s="426"/>
      <c r="AF46" s="427"/>
      <c r="AG46" s="425"/>
      <c r="AH46" s="426"/>
      <c r="AI46" s="426"/>
      <c r="AJ46" s="426"/>
      <c r="AK46" s="426"/>
      <c r="AL46" s="426"/>
      <c r="AM46" s="427"/>
      <c r="AN46" s="425"/>
      <c r="AO46" s="426"/>
      <c r="AP46" s="426"/>
      <c r="AQ46" s="426"/>
      <c r="AR46" s="426"/>
      <c r="AS46" s="426"/>
      <c r="AT46" s="427"/>
      <c r="AU46" s="425"/>
      <c r="AV46" s="426"/>
      <c r="AW46" s="426"/>
      <c r="AX46" s="973"/>
      <c r="AY46" s="974"/>
      <c r="AZ46" s="975"/>
      <c r="BA46" s="976"/>
      <c r="BB46" s="778"/>
      <c r="BC46" s="779"/>
      <c r="BD46" s="779"/>
      <c r="BE46" s="779"/>
      <c r="BF46" s="780"/>
    </row>
    <row r="47" spans="2:58" ht="20.25" customHeight="1">
      <c r="B47" s="886"/>
      <c r="C47" s="784"/>
      <c r="D47" s="785"/>
      <c r="E47" s="786"/>
      <c r="F47" s="265"/>
      <c r="G47" s="689"/>
      <c r="H47" s="693"/>
      <c r="I47" s="694"/>
      <c r="J47" s="694"/>
      <c r="K47" s="695"/>
      <c r="L47" s="699"/>
      <c r="M47" s="700"/>
      <c r="N47" s="700"/>
      <c r="O47" s="701"/>
      <c r="P47" s="921" t="s">
        <v>526</v>
      </c>
      <c r="Q47" s="922"/>
      <c r="R47" s="923"/>
      <c r="S47" s="386" t="str">
        <f>IF(S46="","",VLOOKUP(S46,'シフト記号表（勤務時間帯）'!$C$6:$K$35,9,FALSE))</f>
        <v/>
      </c>
      <c r="T47" s="387" t="str">
        <f>IF(T46="","",VLOOKUP(T46,'シフト記号表（勤務時間帯）'!$C$6:$K$35,9,FALSE))</f>
        <v/>
      </c>
      <c r="U47" s="387" t="str">
        <f>IF(U46="","",VLOOKUP(U46,'シフト記号表（勤務時間帯）'!$C$6:$K$35,9,FALSE))</f>
        <v/>
      </c>
      <c r="V47" s="387" t="str">
        <f>IF(V46="","",VLOOKUP(V46,'シフト記号表（勤務時間帯）'!$C$6:$K$35,9,FALSE))</f>
        <v/>
      </c>
      <c r="W47" s="387" t="str">
        <f>IF(W46="","",VLOOKUP(W46,'シフト記号表（勤務時間帯）'!$C$6:$K$35,9,FALSE))</f>
        <v/>
      </c>
      <c r="X47" s="387" t="str">
        <f>IF(X46="","",VLOOKUP(X46,'シフト記号表（勤務時間帯）'!$C$6:$K$35,9,FALSE))</f>
        <v/>
      </c>
      <c r="Y47" s="388" t="str">
        <f>IF(Y46="","",VLOOKUP(Y46,'シフト記号表（勤務時間帯）'!$C$6:$K$35,9,FALSE))</f>
        <v/>
      </c>
      <c r="Z47" s="386" t="str">
        <f>IF(Z46="","",VLOOKUP(Z46,'シフト記号表（勤務時間帯）'!$C$6:$K$35,9,FALSE))</f>
        <v/>
      </c>
      <c r="AA47" s="387" t="str">
        <f>IF(AA46="","",VLOOKUP(AA46,'シフト記号表（勤務時間帯）'!$C$6:$K$35,9,FALSE))</f>
        <v/>
      </c>
      <c r="AB47" s="387" t="str">
        <f>IF(AB46="","",VLOOKUP(AB46,'シフト記号表（勤務時間帯）'!$C$6:$K$35,9,FALSE))</f>
        <v/>
      </c>
      <c r="AC47" s="387" t="str">
        <f>IF(AC46="","",VLOOKUP(AC46,'シフト記号表（勤務時間帯）'!$C$6:$K$35,9,FALSE))</f>
        <v/>
      </c>
      <c r="AD47" s="387" t="str">
        <f>IF(AD46="","",VLOOKUP(AD46,'シフト記号表（勤務時間帯）'!$C$6:$K$35,9,FALSE))</f>
        <v/>
      </c>
      <c r="AE47" s="387" t="str">
        <f>IF(AE46="","",VLOOKUP(AE46,'シフト記号表（勤務時間帯）'!$C$6:$K$35,9,FALSE))</f>
        <v/>
      </c>
      <c r="AF47" s="388" t="str">
        <f>IF(AF46="","",VLOOKUP(AF46,'シフト記号表（勤務時間帯）'!$C$6:$K$35,9,FALSE))</f>
        <v/>
      </c>
      <c r="AG47" s="386" t="str">
        <f>IF(AG46="","",VLOOKUP(AG46,'シフト記号表（勤務時間帯）'!$C$6:$K$35,9,FALSE))</f>
        <v/>
      </c>
      <c r="AH47" s="387" t="str">
        <f>IF(AH46="","",VLOOKUP(AH46,'シフト記号表（勤務時間帯）'!$C$6:$K$35,9,FALSE))</f>
        <v/>
      </c>
      <c r="AI47" s="387" t="str">
        <f>IF(AI46="","",VLOOKUP(AI46,'シフト記号表（勤務時間帯）'!$C$6:$K$35,9,FALSE))</f>
        <v/>
      </c>
      <c r="AJ47" s="387" t="str">
        <f>IF(AJ46="","",VLOOKUP(AJ46,'シフト記号表（勤務時間帯）'!$C$6:$K$35,9,FALSE))</f>
        <v/>
      </c>
      <c r="AK47" s="387" t="str">
        <f>IF(AK46="","",VLOOKUP(AK46,'シフト記号表（勤務時間帯）'!$C$6:$K$35,9,FALSE))</f>
        <v/>
      </c>
      <c r="AL47" s="387" t="str">
        <f>IF(AL46="","",VLOOKUP(AL46,'シフト記号表（勤務時間帯）'!$C$6:$K$35,9,FALSE))</f>
        <v/>
      </c>
      <c r="AM47" s="388" t="str">
        <f>IF(AM46="","",VLOOKUP(AM46,'シフト記号表（勤務時間帯）'!$C$6:$K$35,9,FALSE))</f>
        <v/>
      </c>
      <c r="AN47" s="386" t="str">
        <f>IF(AN46="","",VLOOKUP(AN46,'シフト記号表（勤務時間帯）'!$C$6:$K$35,9,FALSE))</f>
        <v/>
      </c>
      <c r="AO47" s="387" t="str">
        <f>IF(AO46="","",VLOOKUP(AO46,'シフト記号表（勤務時間帯）'!$C$6:$K$35,9,FALSE))</f>
        <v/>
      </c>
      <c r="AP47" s="387" t="str">
        <f>IF(AP46="","",VLOOKUP(AP46,'シフト記号表（勤務時間帯）'!$C$6:$K$35,9,FALSE))</f>
        <v/>
      </c>
      <c r="AQ47" s="387" t="str">
        <f>IF(AQ46="","",VLOOKUP(AQ46,'シフト記号表（勤務時間帯）'!$C$6:$K$35,9,FALSE))</f>
        <v/>
      </c>
      <c r="AR47" s="387" t="str">
        <f>IF(AR46="","",VLOOKUP(AR46,'シフト記号表（勤務時間帯）'!$C$6:$K$35,9,FALSE))</f>
        <v/>
      </c>
      <c r="AS47" s="387" t="str">
        <f>IF(AS46="","",VLOOKUP(AS46,'シフト記号表（勤務時間帯）'!$C$6:$K$35,9,FALSE))</f>
        <v/>
      </c>
      <c r="AT47" s="388" t="str">
        <f>IF(AT46="","",VLOOKUP(AT46,'シフト記号表（勤務時間帯）'!$C$6:$K$35,9,FALSE))</f>
        <v/>
      </c>
      <c r="AU47" s="386" t="str">
        <f>IF(AU46="","",VLOOKUP(AU46,'シフト記号表（勤務時間帯）'!$C$6:$K$35,9,FALSE))</f>
        <v/>
      </c>
      <c r="AV47" s="387" t="str">
        <f>IF(AV46="","",VLOOKUP(AV46,'シフト記号表（勤務時間帯）'!$C$6:$K$35,9,FALSE))</f>
        <v/>
      </c>
      <c r="AW47" s="387" t="str">
        <f>IF(AW46="","",VLOOKUP(AW46,'シフト記号表（勤務時間帯）'!$C$6:$K$35,9,FALSE))</f>
        <v/>
      </c>
      <c r="AX47" s="924">
        <f>IF($BB$3="４週",SUM(S47:AT47),IF($BB$3="暦月",SUM(S47:AW47),""))</f>
        <v>0</v>
      </c>
      <c r="AY47" s="925"/>
      <c r="AZ47" s="926">
        <f>IF($BB$3="４週",AX47/4,IF($BB$3="暦月",'地密通所（100名）'!AX47/('地密通所（100名）'!$BB$8/7),""))</f>
        <v>0</v>
      </c>
      <c r="BA47" s="927"/>
      <c r="BB47" s="739"/>
      <c r="BC47" s="740"/>
      <c r="BD47" s="740"/>
      <c r="BE47" s="740"/>
      <c r="BF47" s="741"/>
    </row>
    <row r="48" spans="2:58" ht="20.25" customHeight="1">
      <c r="B48" s="886"/>
      <c r="C48" s="787"/>
      <c r="D48" s="788"/>
      <c r="E48" s="789"/>
      <c r="F48" s="265">
        <f>C46</f>
        <v>0</v>
      </c>
      <c r="G48" s="763"/>
      <c r="H48" s="693"/>
      <c r="I48" s="694"/>
      <c r="J48" s="694"/>
      <c r="K48" s="695"/>
      <c r="L48" s="768"/>
      <c r="M48" s="769"/>
      <c r="N48" s="769"/>
      <c r="O48" s="770"/>
      <c r="P48" s="928" t="s">
        <v>527</v>
      </c>
      <c r="Q48" s="929"/>
      <c r="R48" s="930"/>
      <c r="S48" s="389" t="str">
        <f>IF(S46="","",VLOOKUP(S46,'シフト記号表（勤務時間帯）'!$C$6:$U$35,19,FALSE))</f>
        <v/>
      </c>
      <c r="T48" s="390" t="str">
        <f>IF(T46="","",VLOOKUP(T46,'シフト記号表（勤務時間帯）'!$C$6:$U$35,19,FALSE))</f>
        <v/>
      </c>
      <c r="U48" s="390" t="str">
        <f>IF(U46="","",VLOOKUP(U46,'シフト記号表（勤務時間帯）'!$C$6:$U$35,19,FALSE))</f>
        <v/>
      </c>
      <c r="V48" s="390" t="str">
        <f>IF(V46="","",VLOOKUP(V46,'シフト記号表（勤務時間帯）'!$C$6:$U$35,19,FALSE))</f>
        <v/>
      </c>
      <c r="W48" s="390" t="str">
        <f>IF(W46="","",VLOOKUP(W46,'シフト記号表（勤務時間帯）'!$C$6:$U$35,19,FALSE))</f>
        <v/>
      </c>
      <c r="X48" s="390" t="str">
        <f>IF(X46="","",VLOOKUP(X46,'シフト記号表（勤務時間帯）'!$C$6:$U$35,19,FALSE))</f>
        <v/>
      </c>
      <c r="Y48" s="391" t="str">
        <f>IF(Y46="","",VLOOKUP(Y46,'シフト記号表（勤務時間帯）'!$C$6:$U$35,19,FALSE))</f>
        <v/>
      </c>
      <c r="Z48" s="389" t="str">
        <f>IF(Z46="","",VLOOKUP(Z46,'シフト記号表（勤務時間帯）'!$C$6:$U$35,19,FALSE))</f>
        <v/>
      </c>
      <c r="AA48" s="390" t="str">
        <f>IF(AA46="","",VLOOKUP(AA46,'シフト記号表（勤務時間帯）'!$C$6:$U$35,19,FALSE))</f>
        <v/>
      </c>
      <c r="AB48" s="390" t="str">
        <f>IF(AB46="","",VLOOKUP(AB46,'シフト記号表（勤務時間帯）'!$C$6:$U$35,19,FALSE))</f>
        <v/>
      </c>
      <c r="AC48" s="390" t="str">
        <f>IF(AC46="","",VLOOKUP(AC46,'シフト記号表（勤務時間帯）'!$C$6:$U$35,19,FALSE))</f>
        <v/>
      </c>
      <c r="AD48" s="390" t="str">
        <f>IF(AD46="","",VLOOKUP(AD46,'シフト記号表（勤務時間帯）'!$C$6:$U$35,19,FALSE))</f>
        <v/>
      </c>
      <c r="AE48" s="390" t="str">
        <f>IF(AE46="","",VLOOKUP(AE46,'シフト記号表（勤務時間帯）'!$C$6:$U$35,19,FALSE))</f>
        <v/>
      </c>
      <c r="AF48" s="391" t="str">
        <f>IF(AF46="","",VLOOKUP(AF46,'シフト記号表（勤務時間帯）'!$C$6:$U$35,19,FALSE))</f>
        <v/>
      </c>
      <c r="AG48" s="389" t="str">
        <f>IF(AG46="","",VLOOKUP(AG46,'シフト記号表（勤務時間帯）'!$C$6:$U$35,19,FALSE))</f>
        <v/>
      </c>
      <c r="AH48" s="390" t="str">
        <f>IF(AH46="","",VLOOKUP(AH46,'シフト記号表（勤務時間帯）'!$C$6:$U$35,19,FALSE))</f>
        <v/>
      </c>
      <c r="AI48" s="390" t="str">
        <f>IF(AI46="","",VLOOKUP(AI46,'シフト記号表（勤務時間帯）'!$C$6:$U$35,19,FALSE))</f>
        <v/>
      </c>
      <c r="AJ48" s="390" t="str">
        <f>IF(AJ46="","",VLOOKUP(AJ46,'シフト記号表（勤務時間帯）'!$C$6:$U$35,19,FALSE))</f>
        <v/>
      </c>
      <c r="AK48" s="390" t="str">
        <f>IF(AK46="","",VLOOKUP(AK46,'シフト記号表（勤務時間帯）'!$C$6:$U$35,19,FALSE))</f>
        <v/>
      </c>
      <c r="AL48" s="390" t="str">
        <f>IF(AL46="","",VLOOKUP(AL46,'シフト記号表（勤務時間帯）'!$C$6:$U$35,19,FALSE))</f>
        <v/>
      </c>
      <c r="AM48" s="391" t="str">
        <f>IF(AM46="","",VLOOKUP(AM46,'シフト記号表（勤務時間帯）'!$C$6:$U$35,19,FALSE))</f>
        <v/>
      </c>
      <c r="AN48" s="389" t="str">
        <f>IF(AN46="","",VLOOKUP(AN46,'シフト記号表（勤務時間帯）'!$C$6:$U$35,19,FALSE))</f>
        <v/>
      </c>
      <c r="AO48" s="390" t="str">
        <f>IF(AO46="","",VLOOKUP(AO46,'シフト記号表（勤務時間帯）'!$C$6:$U$35,19,FALSE))</f>
        <v/>
      </c>
      <c r="AP48" s="390" t="str">
        <f>IF(AP46="","",VLOOKUP(AP46,'シフト記号表（勤務時間帯）'!$C$6:$U$35,19,FALSE))</f>
        <v/>
      </c>
      <c r="AQ48" s="390" t="str">
        <f>IF(AQ46="","",VLOOKUP(AQ46,'シフト記号表（勤務時間帯）'!$C$6:$U$35,19,FALSE))</f>
        <v/>
      </c>
      <c r="AR48" s="390" t="str">
        <f>IF(AR46="","",VLOOKUP(AR46,'シフト記号表（勤務時間帯）'!$C$6:$U$35,19,FALSE))</f>
        <v/>
      </c>
      <c r="AS48" s="390" t="str">
        <f>IF(AS46="","",VLOOKUP(AS46,'シフト記号表（勤務時間帯）'!$C$6:$U$35,19,FALSE))</f>
        <v/>
      </c>
      <c r="AT48" s="391" t="str">
        <f>IF(AT46="","",VLOOKUP(AT46,'シフト記号表（勤務時間帯）'!$C$6:$U$35,19,FALSE))</f>
        <v/>
      </c>
      <c r="AU48" s="389" t="str">
        <f>IF(AU46="","",VLOOKUP(AU46,'シフト記号表（勤務時間帯）'!$C$6:$U$35,19,FALSE))</f>
        <v/>
      </c>
      <c r="AV48" s="390" t="str">
        <f>IF(AV46="","",VLOOKUP(AV46,'シフト記号表（勤務時間帯）'!$C$6:$U$35,19,FALSE))</f>
        <v/>
      </c>
      <c r="AW48" s="390" t="str">
        <f>IF(AW46="","",VLOOKUP(AW46,'シフト記号表（勤務時間帯）'!$C$6:$U$35,19,FALSE))</f>
        <v/>
      </c>
      <c r="AX48" s="931">
        <f>IF($BB$3="４週",SUM(S48:AT48),IF($BB$3="暦月",SUM(S48:AW48),""))</f>
        <v>0</v>
      </c>
      <c r="AY48" s="932"/>
      <c r="AZ48" s="933">
        <f>IF($BB$3="４週",AX48/4,IF($BB$3="暦月",'地密通所（100名）'!AX48/('地密通所（100名）'!$BB$8/7),""))</f>
        <v>0</v>
      </c>
      <c r="BA48" s="934"/>
      <c r="BB48" s="742"/>
      <c r="BC48" s="743"/>
      <c r="BD48" s="743"/>
      <c r="BE48" s="743"/>
      <c r="BF48" s="744"/>
    </row>
    <row r="49" spans="2:58" ht="20.25" customHeight="1">
      <c r="B49" s="886">
        <f>B46+1</f>
        <v>10</v>
      </c>
      <c r="C49" s="781"/>
      <c r="D49" s="782"/>
      <c r="E49" s="783"/>
      <c r="F49" s="273"/>
      <c r="G49" s="762"/>
      <c r="H49" s="764"/>
      <c r="I49" s="694"/>
      <c r="J49" s="694"/>
      <c r="K49" s="695"/>
      <c r="L49" s="765"/>
      <c r="M49" s="766"/>
      <c r="N49" s="766"/>
      <c r="O49" s="767"/>
      <c r="P49" s="935" t="s">
        <v>654</v>
      </c>
      <c r="Q49" s="936"/>
      <c r="R49" s="937"/>
      <c r="S49" s="425"/>
      <c r="T49" s="426"/>
      <c r="U49" s="426"/>
      <c r="V49" s="426"/>
      <c r="W49" s="426"/>
      <c r="X49" s="426"/>
      <c r="Y49" s="427"/>
      <c r="Z49" s="425"/>
      <c r="AA49" s="426"/>
      <c r="AB49" s="426"/>
      <c r="AC49" s="426"/>
      <c r="AD49" s="426"/>
      <c r="AE49" s="426"/>
      <c r="AF49" s="427"/>
      <c r="AG49" s="425"/>
      <c r="AH49" s="426"/>
      <c r="AI49" s="426"/>
      <c r="AJ49" s="426"/>
      <c r="AK49" s="426"/>
      <c r="AL49" s="426"/>
      <c r="AM49" s="427"/>
      <c r="AN49" s="425"/>
      <c r="AO49" s="426"/>
      <c r="AP49" s="426"/>
      <c r="AQ49" s="426"/>
      <c r="AR49" s="426"/>
      <c r="AS49" s="426"/>
      <c r="AT49" s="427"/>
      <c r="AU49" s="425"/>
      <c r="AV49" s="426"/>
      <c r="AW49" s="426"/>
      <c r="AX49" s="973"/>
      <c r="AY49" s="974"/>
      <c r="AZ49" s="975"/>
      <c r="BA49" s="976"/>
      <c r="BB49" s="778"/>
      <c r="BC49" s="779"/>
      <c r="BD49" s="779"/>
      <c r="BE49" s="779"/>
      <c r="BF49" s="780"/>
    </row>
    <row r="50" spans="2:58" ht="20.25" customHeight="1">
      <c r="B50" s="886"/>
      <c r="C50" s="784"/>
      <c r="D50" s="785"/>
      <c r="E50" s="786"/>
      <c r="F50" s="265"/>
      <c r="G50" s="689"/>
      <c r="H50" s="693"/>
      <c r="I50" s="694"/>
      <c r="J50" s="694"/>
      <c r="K50" s="695"/>
      <c r="L50" s="699"/>
      <c r="M50" s="700"/>
      <c r="N50" s="700"/>
      <c r="O50" s="701"/>
      <c r="P50" s="921" t="s">
        <v>526</v>
      </c>
      <c r="Q50" s="922"/>
      <c r="R50" s="923"/>
      <c r="S50" s="386" t="str">
        <f>IF(S49="","",VLOOKUP(S49,'シフト記号表（勤務時間帯）'!$C$6:$K$35,9,FALSE))</f>
        <v/>
      </c>
      <c r="T50" s="387" t="str">
        <f>IF(T49="","",VLOOKUP(T49,'シフト記号表（勤務時間帯）'!$C$6:$K$35,9,FALSE))</f>
        <v/>
      </c>
      <c r="U50" s="387" t="str">
        <f>IF(U49="","",VLOOKUP(U49,'シフト記号表（勤務時間帯）'!$C$6:$K$35,9,FALSE))</f>
        <v/>
      </c>
      <c r="V50" s="387" t="str">
        <f>IF(V49="","",VLOOKUP(V49,'シフト記号表（勤務時間帯）'!$C$6:$K$35,9,FALSE))</f>
        <v/>
      </c>
      <c r="W50" s="387" t="str">
        <f>IF(W49="","",VLOOKUP(W49,'シフト記号表（勤務時間帯）'!$C$6:$K$35,9,FALSE))</f>
        <v/>
      </c>
      <c r="X50" s="387" t="str">
        <f>IF(X49="","",VLOOKUP(X49,'シフト記号表（勤務時間帯）'!$C$6:$K$35,9,FALSE))</f>
        <v/>
      </c>
      <c r="Y50" s="388" t="str">
        <f>IF(Y49="","",VLOOKUP(Y49,'シフト記号表（勤務時間帯）'!$C$6:$K$35,9,FALSE))</f>
        <v/>
      </c>
      <c r="Z50" s="386" t="str">
        <f>IF(Z49="","",VLOOKUP(Z49,'シフト記号表（勤務時間帯）'!$C$6:$K$35,9,FALSE))</f>
        <v/>
      </c>
      <c r="AA50" s="387" t="str">
        <f>IF(AA49="","",VLOOKUP(AA49,'シフト記号表（勤務時間帯）'!$C$6:$K$35,9,FALSE))</f>
        <v/>
      </c>
      <c r="AB50" s="387" t="str">
        <f>IF(AB49="","",VLOOKUP(AB49,'シフト記号表（勤務時間帯）'!$C$6:$K$35,9,FALSE))</f>
        <v/>
      </c>
      <c r="AC50" s="387" t="str">
        <f>IF(AC49="","",VLOOKUP(AC49,'シフト記号表（勤務時間帯）'!$C$6:$K$35,9,FALSE))</f>
        <v/>
      </c>
      <c r="AD50" s="387" t="str">
        <f>IF(AD49="","",VLOOKUP(AD49,'シフト記号表（勤務時間帯）'!$C$6:$K$35,9,FALSE))</f>
        <v/>
      </c>
      <c r="AE50" s="387" t="str">
        <f>IF(AE49="","",VLOOKUP(AE49,'シフト記号表（勤務時間帯）'!$C$6:$K$35,9,FALSE))</f>
        <v/>
      </c>
      <c r="AF50" s="388" t="str">
        <f>IF(AF49="","",VLOOKUP(AF49,'シフト記号表（勤務時間帯）'!$C$6:$K$35,9,FALSE))</f>
        <v/>
      </c>
      <c r="AG50" s="386" t="str">
        <f>IF(AG49="","",VLOOKUP(AG49,'シフト記号表（勤務時間帯）'!$C$6:$K$35,9,FALSE))</f>
        <v/>
      </c>
      <c r="AH50" s="387" t="str">
        <f>IF(AH49="","",VLOOKUP(AH49,'シフト記号表（勤務時間帯）'!$C$6:$K$35,9,FALSE))</f>
        <v/>
      </c>
      <c r="AI50" s="387" t="str">
        <f>IF(AI49="","",VLOOKUP(AI49,'シフト記号表（勤務時間帯）'!$C$6:$K$35,9,FALSE))</f>
        <v/>
      </c>
      <c r="AJ50" s="387" t="str">
        <f>IF(AJ49="","",VLOOKUP(AJ49,'シフト記号表（勤務時間帯）'!$C$6:$K$35,9,FALSE))</f>
        <v/>
      </c>
      <c r="AK50" s="387" t="str">
        <f>IF(AK49="","",VLOOKUP(AK49,'シフト記号表（勤務時間帯）'!$C$6:$K$35,9,FALSE))</f>
        <v/>
      </c>
      <c r="AL50" s="387" t="str">
        <f>IF(AL49="","",VLOOKUP(AL49,'シフト記号表（勤務時間帯）'!$C$6:$K$35,9,FALSE))</f>
        <v/>
      </c>
      <c r="AM50" s="388" t="str">
        <f>IF(AM49="","",VLOOKUP(AM49,'シフト記号表（勤務時間帯）'!$C$6:$K$35,9,FALSE))</f>
        <v/>
      </c>
      <c r="AN50" s="386" t="str">
        <f>IF(AN49="","",VLOOKUP(AN49,'シフト記号表（勤務時間帯）'!$C$6:$K$35,9,FALSE))</f>
        <v/>
      </c>
      <c r="AO50" s="387" t="str">
        <f>IF(AO49="","",VLOOKUP(AO49,'シフト記号表（勤務時間帯）'!$C$6:$K$35,9,FALSE))</f>
        <v/>
      </c>
      <c r="AP50" s="387" t="str">
        <f>IF(AP49="","",VLOOKUP(AP49,'シフト記号表（勤務時間帯）'!$C$6:$K$35,9,FALSE))</f>
        <v/>
      </c>
      <c r="AQ50" s="387" t="str">
        <f>IF(AQ49="","",VLOOKUP(AQ49,'シフト記号表（勤務時間帯）'!$C$6:$K$35,9,FALSE))</f>
        <v/>
      </c>
      <c r="AR50" s="387" t="str">
        <f>IF(AR49="","",VLOOKUP(AR49,'シフト記号表（勤務時間帯）'!$C$6:$K$35,9,FALSE))</f>
        <v/>
      </c>
      <c r="AS50" s="387" t="str">
        <f>IF(AS49="","",VLOOKUP(AS49,'シフト記号表（勤務時間帯）'!$C$6:$K$35,9,FALSE))</f>
        <v/>
      </c>
      <c r="AT50" s="388" t="str">
        <f>IF(AT49="","",VLOOKUP(AT49,'シフト記号表（勤務時間帯）'!$C$6:$K$35,9,FALSE))</f>
        <v/>
      </c>
      <c r="AU50" s="386" t="str">
        <f>IF(AU49="","",VLOOKUP(AU49,'シフト記号表（勤務時間帯）'!$C$6:$K$35,9,FALSE))</f>
        <v/>
      </c>
      <c r="AV50" s="387" t="str">
        <f>IF(AV49="","",VLOOKUP(AV49,'シフト記号表（勤務時間帯）'!$C$6:$K$35,9,FALSE))</f>
        <v/>
      </c>
      <c r="AW50" s="387" t="str">
        <f>IF(AW49="","",VLOOKUP(AW49,'シフト記号表（勤務時間帯）'!$C$6:$K$35,9,FALSE))</f>
        <v/>
      </c>
      <c r="AX50" s="924">
        <f>IF($BB$3="４週",SUM(S50:AT50),IF($BB$3="暦月",SUM(S50:AW50),""))</f>
        <v>0</v>
      </c>
      <c r="AY50" s="925"/>
      <c r="AZ50" s="926">
        <f>IF($BB$3="４週",AX50/4,IF($BB$3="暦月",'地密通所（100名）'!AX50/('地密通所（100名）'!$BB$8/7),""))</f>
        <v>0</v>
      </c>
      <c r="BA50" s="927"/>
      <c r="BB50" s="739"/>
      <c r="BC50" s="740"/>
      <c r="BD50" s="740"/>
      <c r="BE50" s="740"/>
      <c r="BF50" s="741"/>
    </row>
    <row r="51" spans="2:58" ht="20.25" customHeight="1">
      <c r="B51" s="886"/>
      <c r="C51" s="787"/>
      <c r="D51" s="788"/>
      <c r="E51" s="789"/>
      <c r="F51" s="265">
        <f>C49</f>
        <v>0</v>
      </c>
      <c r="G51" s="763"/>
      <c r="H51" s="693"/>
      <c r="I51" s="694"/>
      <c r="J51" s="694"/>
      <c r="K51" s="695"/>
      <c r="L51" s="768"/>
      <c r="M51" s="769"/>
      <c r="N51" s="769"/>
      <c r="O51" s="770"/>
      <c r="P51" s="928" t="s">
        <v>527</v>
      </c>
      <c r="Q51" s="929"/>
      <c r="R51" s="930"/>
      <c r="S51" s="389" t="str">
        <f>IF(S49="","",VLOOKUP(S49,'シフト記号表（勤務時間帯）'!$C$6:$U$35,19,FALSE))</f>
        <v/>
      </c>
      <c r="T51" s="390" t="str">
        <f>IF(T49="","",VLOOKUP(T49,'シフト記号表（勤務時間帯）'!$C$6:$U$35,19,FALSE))</f>
        <v/>
      </c>
      <c r="U51" s="390" t="str">
        <f>IF(U49="","",VLOOKUP(U49,'シフト記号表（勤務時間帯）'!$C$6:$U$35,19,FALSE))</f>
        <v/>
      </c>
      <c r="V51" s="390" t="str">
        <f>IF(V49="","",VLOOKUP(V49,'シフト記号表（勤務時間帯）'!$C$6:$U$35,19,FALSE))</f>
        <v/>
      </c>
      <c r="W51" s="390" t="str">
        <f>IF(W49="","",VLOOKUP(W49,'シフト記号表（勤務時間帯）'!$C$6:$U$35,19,FALSE))</f>
        <v/>
      </c>
      <c r="X51" s="390" t="str">
        <f>IF(X49="","",VLOOKUP(X49,'シフト記号表（勤務時間帯）'!$C$6:$U$35,19,FALSE))</f>
        <v/>
      </c>
      <c r="Y51" s="391" t="str">
        <f>IF(Y49="","",VLOOKUP(Y49,'シフト記号表（勤務時間帯）'!$C$6:$U$35,19,FALSE))</f>
        <v/>
      </c>
      <c r="Z51" s="389" t="str">
        <f>IF(Z49="","",VLOOKUP(Z49,'シフト記号表（勤務時間帯）'!$C$6:$U$35,19,FALSE))</f>
        <v/>
      </c>
      <c r="AA51" s="390" t="str">
        <f>IF(AA49="","",VLOOKUP(AA49,'シフト記号表（勤務時間帯）'!$C$6:$U$35,19,FALSE))</f>
        <v/>
      </c>
      <c r="AB51" s="390" t="str">
        <f>IF(AB49="","",VLOOKUP(AB49,'シフト記号表（勤務時間帯）'!$C$6:$U$35,19,FALSE))</f>
        <v/>
      </c>
      <c r="AC51" s="390" t="str">
        <f>IF(AC49="","",VLOOKUP(AC49,'シフト記号表（勤務時間帯）'!$C$6:$U$35,19,FALSE))</f>
        <v/>
      </c>
      <c r="AD51" s="390" t="str">
        <f>IF(AD49="","",VLOOKUP(AD49,'シフト記号表（勤務時間帯）'!$C$6:$U$35,19,FALSE))</f>
        <v/>
      </c>
      <c r="AE51" s="390" t="str">
        <f>IF(AE49="","",VLOOKUP(AE49,'シフト記号表（勤務時間帯）'!$C$6:$U$35,19,FALSE))</f>
        <v/>
      </c>
      <c r="AF51" s="391" t="str">
        <f>IF(AF49="","",VLOOKUP(AF49,'シフト記号表（勤務時間帯）'!$C$6:$U$35,19,FALSE))</f>
        <v/>
      </c>
      <c r="AG51" s="389" t="str">
        <f>IF(AG49="","",VLOOKUP(AG49,'シフト記号表（勤務時間帯）'!$C$6:$U$35,19,FALSE))</f>
        <v/>
      </c>
      <c r="AH51" s="390" t="str">
        <f>IF(AH49="","",VLOOKUP(AH49,'シフト記号表（勤務時間帯）'!$C$6:$U$35,19,FALSE))</f>
        <v/>
      </c>
      <c r="AI51" s="390" t="str">
        <f>IF(AI49="","",VLOOKUP(AI49,'シフト記号表（勤務時間帯）'!$C$6:$U$35,19,FALSE))</f>
        <v/>
      </c>
      <c r="AJ51" s="390" t="str">
        <f>IF(AJ49="","",VLOOKUP(AJ49,'シフト記号表（勤務時間帯）'!$C$6:$U$35,19,FALSE))</f>
        <v/>
      </c>
      <c r="AK51" s="390" t="str">
        <f>IF(AK49="","",VLOOKUP(AK49,'シフト記号表（勤務時間帯）'!$C$6:$U$35,19,FALSE))</f>
        <v/>
      </c>
      <c r="AL51" s="390" t="str">
        <f>IF(AL49="","",VLOOKUP(AL49,'シフト記号表（勤務時間帯）'!$C$6:$U$35,19,FALSE))</f>
        <v/>
      </c>
      <c r="AM51" s="391" t="str">
        <f>IF(AM49="","",VLOOKUP(AM49,'シフト記号表（勤務時間帯）'!$C$6:$U$35,19,FALSE))</f>
        <v/>
      </c>
      <c r="AN51" s="389" t="str">
        <f>IF(AN49="","",VLOOKUP(AN49,'シフト記号表（勤務時間帯）'!$C$6:$U$35,19,FALSE))</f>
        <v/>
      </c>
      <c r="AO51" s="390" t="str">
        <f>IF(AO49="","",VLOOKUP(AO49,'シフト記号表（勤務時間帯）'!$C$6:$U$35,19,FALSE))</f>
        <v/>
      </c>
      <c r="AP51" s="390" t="str">
        <f>IF(AP49="","",VLOOKUP(AP49,'シフト記号表（勤務時間帯）'!$C$6:$U$35,19,FALSE))</f>
        <v/>
      </c>
      <c r="AQ51" s="390" t="str">
        <f>IF(AQ49="","",VLOOKUP(AQ49,'シフト記号表（勤務時間帯）'!$C$6:$U$35,19,FALSE))</f>
        <v/>
      </c>
      <c r="AR51" s="390" t="str">
        <f>IF(AR49="","",VLOOKUP(AR49,'シフト記号表（勤務時間帯）'!$C$6:$U$35,19,FALSE))</f>
        <v/>
      </c>
      <c r="AS51" s="390" t="str">
        <f>IF(AS49="","",VLOOKUP(AS49,'シフト記号表（勤務時間帯）'!$C$6:$U$35,19,FALSE))</f>
        <v/>
      </c>
      <c r="AT51" s="391" t="str">
        <f>IF(AT49="","",VLOOKUP(AT49,'シフト記号表（勤務時間帯）'!$C$6:$U$35,19,FALSE))</f>
        <v/>
      </c>
      <c r="AU51" s="389" t="str">
        <f>IF(AU49="","",VLOOKUP(AU49,'シフト記号表（勤務時間帯）'!$C$6:$U$35,19,FALSE))</f>
        <v/>
      </c>
      <c r="AV51" s="390" t="str">
        <f>IF(AV49="","",VLOOKUP(AV49,'シフト記号表（勤務時間帯）'!$C$6:$U$35,19,FALSE))</f>
        <v/>
      </c>
      <c r="AW51" s="390" t="str">
        <f>IF(AW49="","",VLOOKUP(AW49,'シフト記号表（勤務時間帯）'!$C$6:$U$35,19,FALSE))</f>
        <v/>
      </c>
      <c r="AX51" s="931">
        <f>IF($BB$3="４週",SUM(S51:AT51),IF($BB$3="暦月",SUM(S51:AW51),""))</f>
        <v>0</v>
      </c>
      <c r="AY51" s="932"/>
      <c r="AZ51" s="933">
        <f>IF($BB$3="４週",AX51/4,IF($BB$3="暦月",'地密通所（100名）'!AX51/('地密通所（100名）'!$BB$8/7),""))</f>
        <v>0</v>
      </c>
      <c r="BA51" s="934"/>
      <c r="BB51" s="742"/>
      <c r="BC51" s="743"/>
      <c r="BD51" s="743"/>
      <c r="BE51" s="743"/>
      <c r="BF51" s="744"/>
    </row>
    <row r="52" spans="2:58" ht="20.25" customHeight="1">
      <c r="B52" s="886">
        <f>B49+1</f>
        <v>11</v>
      </c>
      <c r="C52" s="781"/>
      <c r="D52" s="782"/>
      <c r="E52" s="783"/>
      <c r="F52" s="273"/>
      <c r="G52" s="762"/>
      <c r="H52" s="764"/>
      <c r="I52" s="694"/>
      <c r="J52" s="694"/>
      <c r="K52" s="695"/>
      <c r="L52" s="765"/>
      <c r="M52" s="766"/>
      <c r="N52" s="766"/>
      <c r="O52" s="767"/>
      <c r="P52" s="935" t="s">
        <v>654</v>
      </c>
      <c r="Q52" s="936"/>
      <c r="R52" s="937"/>
      <c r="S52" s="425"/>
      <c r="T52" s="426"/>
      <c r="U52" s="426"/>
      <c r="V52" s="426"/>
      <c r="W52" s="426"/>
      <c r="X52" s="426"/>
      <c r="Y52" s="427"/>
      <c r="Z52" s="425"/>
      <c r="AA52" s="426"/>
      <c r="AB52" s="426"/>
      <c r="AC52" s="426"/>
      <c r="AD52" s="426"/>
      <c r="AE52" s="426"/>
      <c r="AF52" s="427"/>
      <c r="AG52" s="425"/>
      <c r="AH52" s="426"/>
      <c r="AI52" s="426"/>
      <c r="AJ52" s="426"/>
      <c r="AK52" s="426"/>
      <c r="AL52" s="426"/>
      <c r="AM52" s="427"/>
      <c r="AN52" s="425"/>
      <c r="AO52" s="426"/>
      <c r="AP52" s="426"/>
      <c r="AQ52" s="426"/>
      <c r="AR52" s="426"/>
      <c r="AS52" s="426"/>
      <c r="AT52" s="427"/>
      <c r="AU52" s="425"/>
      <c r="AV52" s="426"/>
      <c r="AW52" s="426"/>
      <c r="AX52" s="973"/>
      <c r="AY52" s="974"/>
      <c r="AZ52" s="975"/>
      <c r="BA52" s="976"/>
      <c r="BB52" s="778"/>
      <c r="BC52" s="779"/>
      <c r="BD52" s="779"/>
      <c r="BE52" s="779"/>
      <c r="BF52" s="780"/>
    </row>
    <row r="53" spans="2:58" ht="20.25" customHeight="1">
      <c r="B53" s="886"/>
      <c r="C53" s="784"/>
      <c r="D53" s="785"/>
      <c r="E53" s="786"/>
      <c r="F53" s="265"/>
      <c r="G53" s="689"/>
      <c r="H53" s="693"/>
      <c r="I53" s="694"/>
      <c r="J53" s="694"/>
      <c r="K53" s="695"/>
      <c r="L53" s="699"/>
      <c r="M53" s="700"/>
      <c r="N53" s="700"/>
      <c r="O53" s="701"/>
      <c r="P53" s="921" t="s">
        <v>526</v>
      </c>
      <c r="Q53" s="922"/>
      <c r="R53" s="923"/>
      <c r="S53" s="386" t="str">
        <f>IF(S52="","",VLOOKUP(S52,'シフト記号表（勤務時間帯）'!$C$6:$K$35,9,FALSE))</f>
        <v/>
      </c>
      <c r="T53" s="387" t="str">
        <f>IF(T52="","",VLOOKUP(T52,'シフト記号表（勤務時間帯）'!$C$6:$K$35,9,FALSE))</f>
        <v/>
      </c>
      <c r="U53" s="387" t="str">
        <f>IF(U52="","",VLOOKUP(U52,'シフト記号表（勤務時間帯）'!$C$6:$K$35,9,FALSE))</f>
        <v/>
      </c>
      <c r="V53" s="387" t="str">
        <f>IF(V52="","",VLOOKUP(V52,'シフト記号表（勤務時間帯）'!$C$6:$K$35,9,FALSE))</f>
        <v/>
      </c>
      <c r="W53" s="387" t="str">
        <f>IF(W52="","",VLOOKUP(W52,'シフト記号表（勤務時間帯）'!$C$6:$K$35,9,FALSE))</f>
        <v/>
      </c>
      <c r="X53" s="387" t="str">
        <f>IF(X52="","",VLOOKUP(X52,'シフト記号表（勤務時間帯）'!$C$6:$K$35,9,FALSE))</f>
        <v/>
      </c>
      <c r="Y53" s="388" t="str">
        <f>IF(Y52="","",VLOOKUP(Y52,'シフト記号表（勤務時間帯）'!$C$6:$K$35,9,FALSE))</f>
        <v/>
      </c>
      <c r="Z53" s="386" t="str">
        <f>IF(Z52="","",VLOOKUP(Z52,'シフト記号表（勤務時間帯）'!$C$6:$K$35,9,FALSE))</f>
        <v/>
      </c>
      <c r="AA53" s="387" t="str">
        <f>IF(AA52="","",VLOOKUP(AA52,'シフト記号表（勤務時間帯）'!$C$6:$K$35,9,FALSE))</f>
        <v/>
      </c>
      <c r="AB53" s="387" t="str">
        <f>IF(AB52="","",VLOOKUP(AB52,'シフト記号表（勤務時間帯）'!$C$6:$K$35,9,FALSE))</f>
        <v/>
      </c>
      <c r="AC53" s="387" t="str">
        <f>IF(AC52="","",VLOOKUP(AC52,'シフト記号表（勤務時間帯）'!$C$6:$K$35,9,FALSE))</f>
        <v/>
      </c>
      <c r="AD53" s="387" t="str">
        <f>IF(AD52="","",VLOOKUP(AD52,'シフト記号表（勤務時間帯）'!$C$6:$K$35,9,FALSE))</f>
        <v/>
      </c>
      <c r="AE53" s="387" t="str">
        <f>IF(AE52="","",VLOOKUP(AE52,'シフト記号表（勤務時間帯）'!$C$6:$K$35,9,FALSE))</f>
        <v/>
      </c>
      <c r="AF53" s="388" t="str">
        <f>IF(AF52="","",VLOOKUP(AF52,'シフト記号表（勤務時間帯）'!$C$6:$K$35,9,FALSE))</f>
        <v/>
      </c>
      <c r="AG53" s="386" t="str">
        <f>IF(AG52="","",VLOOKUP(AG52,'シフト記号表（勤務時間帯）'!$C$6:$K$35,9,FALSE))</f>
        <v/>
      </c>
      <c r="AH53" s="387" t="str">
        <f>IF(AH52="","",VLOOKUP(AH52,'シフト記号表（勤務時間帯）'!$C$6:$K$35,9,FALSE))</f>
        <v/>
      </c>
      <c r="AI53" s="387" t="str">
        <f>IF(AI52="","",VLOOKUP(AI52,'シフト記号表（勤務時間帯）'!$C$6:$K$35,9,FALSE))</f>
        <v/>
      </c>
      <c r="AJ53" s="387" t="str">
        <f>IF(AJ52="","",VLOOKUP(AJ52,'シフト記号表（勤務時間帯）'!$C$6:$K$35,9,FALSE))</f>
        <v/>
      </c>
      <c r="AK53" s="387" t="str">
        <f>IF(AK52="","",VLOOKUP(AK52,'シフト記号表（勤務時間帯）'!$C$6:$K$35,9,FALSE))</f>
        <v/>
      </c>
      <c r="AL53" s="387" t="str">
        <f>IF(AL52="","",VLOOKUP(AL52,'シフト記号表（勤務時間帯）'!$C$6:$K$35,9,FALSE))</f>
        <v/>
      </c>
      <c r="AM53" s="388" t="str">
        <f>IF(AM52="","",VLOOKUP(AM52,'シフト記号表（勤務時間帯）'!$C$6:$K$35,9,FALSE))</f>
        <v/>
      </c>
      <c r="AN53" s="386" t="str">
        <f>IF(AN52="","",VLOOKUP(AN52,'シフト記号表（勤務時間帯）'!$C$6:$K$35,9,FALSE))</f>
        <v/>
      </c>
      <c r="AO53" s="387" t="str">
        <f>IF(AO52="","",VLOOKUP(AO52,'シフト記号表（勤務時間帯）'!$C$6:$K$35,9,FALSE))</f>
        <v/>
      </c>
      <c r="AP53" s="387" t="str">
        <f>IF(AP52="","",VLOOKUP(AP52,'シフト記号表（勤務時間帯）'!$C$6:$K$35,9,FALSE))</f>
        <v/>
      </c>
      <c r="AQ53" s="387" t="str">
        <f>IF(AQ52="","",VLOOKUP(AQ52,'シフト記号表（勤務時間帯）'!$C$6:$K$35,9,FALSE))</f>
        <v/>
      </c>
      <c r="AR53" s="387" t="str">
        <f>IF(AR52="","",VLOOKUP(AR52,'シフト記号表（勤務時間帯）'!$C$6:$K$35,9,FALSE))</f>
        <v/>
      </c>
      <c r="AS53" s="387" t="str">
        <f>IF(AS52="","",VLOOKUP(AS52,'シフト記号表（勤務時間帯）'!$C$6:$K$35,9,FALSE))</f>
        <v/>
      </c>
      <c r="AT53" s="388" t="str">
        <f>IF(AT52="","",VLOOKUP(AT52,'シフト記号表（勤務時間帯）'!$C$6:$K$35,9,FALSE))</f>
        <v/>
      </c>
      <c r="AU53" s="386" t="str">
        <f>IF(AU52="","",VLOOKUP(AU52,'シフト記号表（勤務時間帯）'!$C$6:$K$35,9,FALSE))</f>
        <v/>
      </c>
      <c r="AV53" s="387" t="str">
        <f>IF(AV52="","",VLOOKUP(AV52,'シフト記号表（勤務時間帯）'!$C$6:$K$35,9,FALSE))</f>
        <v/>
      </c>
      <c r="AW53" s="387" t="str">
        <f>IF(AW52="","",VLOOKUP(AW52,'シフト記号表（勤務時間帯）'!$C$6:$K$35,9,FALSE))</f>
        <v/>
      </c>
      <c r="AX53" s="924">
        <f>IF($BB$3="４週",SUM(S53:AT53),IF($BB$3="暦月",SUM(S53:AW53),""))</f>
        <v>0</v>
      </c>
      <c r="AY53" s="925"/>
      <c r="AZ53" s="926">
        <f>IF($BB$3="４週",AX53/4,IF($BB$3="暦月",'地密通所（100名）'!AX53/('地密通所（100名）'!$BB$8/7),""))</f>
        <v>0</v>
      </c>
      <c r="BA53" s="927"/>
      <c r="BB53" s="739"/>
      <c r="BC53" s="740"/>
      <c r="BD53" s="740"/>
      <c r="BE53" s="740"/>
      <c r="BF53" s="741"/>
    </row>
    <row r="54" spans="2:58" ht="20.25" customHeight="1">
      <c r="B54" s="886"/>
      <c r="C54" s="787"/>
      <c r="D54" s="788"/>
      <c r="E54" s="789"/>
      <c r="F54" s="265">
        <f>C52</f>
        <v>0</v>
      </c>
      <c r="G54" s="763"/>
      <c r="H54" s="693"/>
      <c r="I54" s="694"/>
      <c r="J54" s="694"/>
      <c r="K54" s="695"/>
      <c r="L54" s="768"/>
      <c r="M54" s="769"/>
      <c r="N54" s="769"/>
      <c r="O54" s="770"/>
      <c r="P54" s="928" t="s">
        <v>527</v>
      </c>
      <c r="Q54" s="929"/>
      <c r="R54" s="930"/>
      <c r="S54" s="389" t="str">
        <f>IF(S52="","",VLOOKUP(S52,'シフト記号表（勤務時間帯）'!$C$6:$U$35,19,FALSE))</f>
        <v/>
      </c>
      <c r="T54" s="390" t="str">
        <f>IF(T52="","",VLOOKUP(T52,'シフト記号表（勤務時間帯）'!$C$6:$U$35,19,FALSE))</f>
        <v/>
      </c>
      <c r="U54" s="390" t="str">
        <f>IF(U52="","",VLOOKUP(U52,'シフト記号表（勤務時間帯）'!$C$6:$U$35,19,FALSE))</f>
        <v/>
      </c>
      <c r="V54" s="390" t="str">
        <f>IF(V52="","",VLOOKUP(V52,'シフト記号表（勤務時間帯）'!$C$6:$U$35,19,FALSE))</f>
        <v/>
      </c>
      <c r="W54" s="390" t="str">
        <f>IF(W52="","",VLOOKUP(W52,'シフト記号表（勤務時間帯）'!$C$6:$U$35,19,FALSE))</f>
        <v/>
      </c>
      <c r="X54" s="390" t="str">
        <f>IF(X52="","",VLOOKUP(X52,'シフト記号表（勤務時間帯）'!$C$6:$U$35,19,FALSE))</f>
        <v/>
      </c>
      <c r="Y54" s="391" t="str">
        <f>IF(Y52="","",VLOOKUP(Y52,'シフト記号表（勤務時間帯）'!$C$6:$U$35,19,FALSE))</f>
        <v/>
      </c>
      <c r="Z54" s="389" t="str">
        <f>IF(Z52="","",VLOOKUP(Z52,'シフト記号表（勤務時間帯）'!$C$6:$U$35,19,FALSE))</f>
        <v/>
      </c>
      <c r="AA54" s="390" t="str">
        <f>IF(AA52="","",VLOOKUP(AA52,'シフト記号表（勤務時間帯）'!$C$6:$U$35,19,FALSE))</f>
        <v/>
      </c>
      <c r="AB54" s="390" t="str">
        <f>IF(AB52="","",VLOOKUP(AB52,'シフト記号表（勤務時間帯）'!$C$6:$U$35,19,FALSE))</f>
        <v/>
      </c>
      <c r="AC54" s="390" t="str">
        <f>IF(AC52="","",VLOOKUP(AC52,'シフト記号表（勤務時間帯）'!$C$6:$U$35,19,FALSE))</f>
        <v/>
      </c>
      <c r="AD54" s="390" t="str">
        <f>IF(AD52="","",VLOOKUP(AD52,'シフト記号表（勤務時間帯）'!$C$6:$U$35,19,FALSE))</f>
        <v/>
      </c>
      <c r="AE54" s="390" t="str">
        <f>IF(AE52="","",VLOOKUP(AE52,'シフト記号表（勤務時間帯）'!$C$6:$U$35,19,FALSE))</f>
        <v/>
      </c>
      <c r="AF54" s="391" t="str">
        <f>IF(AF52="","",VLOOKUP(AF52,'シフト記号表（勤務時間帯）'!$C$6:$U$35,19,FALSE))</f>
        <v/>
      </c>
      <c r="AG54" s="389" t="str">
        <f>IF(AG52="","",VLOOKUP(AG52,'シフト記号表（勤務時間帯）'!$C$6:$U$35,19,FALSE))</f>
        <v/>
      </c>
      <c r="AH54" s="390" t="str">
        <f>IF(AH52="","",VLOOKUP(AH52,'シフト記号表（勤務時間帯）'!$C$6:$U$35,19,FALSE))</f>
        <v/>
      </c>
      <c r="AI54" s="390" t="str">
        <f>IF(AI52="","",VLOOKUP(AI52,'シフト記号表（勤務時間帯）'!$C$6:$U$35,19,FALSE))</f>
        <v/>
      </c>
      <c r="AJ54" s="390" t="str">
        <f>IF(AJ52="","",VLOOKUP(AJ52,'シフト記号表（勤務時間帯）'!$C$6:$U$35,19,FALSE))</f>
        <v/>
      </c>
      <c r="AK54" s="390" t="str">
        <f>IF(AK52="","",VLOOKUP(AK52,'シフト記号表（勤務時間帯）'!$C$6:$U$35,19,FALSE))</f>
        <v/>
      </c>
      <c r="AL54" s="390" t="str">
        <f>IF(AL52="","",VLOOKUP(AL52,'シフト記号表（勤務時間帯）'!$C$6:$U$35,19,FALSE))</f>
        <v/>
      </c>
      <c r="AM54" s="391" t="str">
        <f>IF(AM52="","",VLOOKUP(AM52,'シフト記号表（勤務時間帯）'!$C$6:$U$35,19,FALSE))</f>
        <v/>
      </c>
      <c r="AN54" s="389" t="str">
        <f>IF(AN52="","",VLOOKUP(AN52,'シフト記号表（勤務時間帯）'!$C$6:$U$35,19,FALSE))</f>
        <v/>
      </c>
      <c r="AO54" s="390" t="str">
        <f>IF(AO52="","",VLOOKUP(AO52,'シフト記号表（勤務時間帯）'!$C$6:$U$35,19,FALSE))</f>
        <v/>
      </c>
      <c r="AP54" s="390" t="str">
        <f>IF(AP52="","",VLOOKUP(AP52,'シフト記号表（勤務時間帯）'!$C$6:$U$35,19,FALSE))</f>
        <v/>
      </c>
      <c r="AQ54" s="390" t="str">
        <f>IF(AQ52="","",VLOOKUP(AQ52,'シフト記号表（勤務時間帯）'!$C$6:$U$35,19,FALSE))</f>
        <v/>
      </c>
      <c r="AR54" s="390" t="str">
        <f>IF(AR52="","",VLOOKUP(AR52,'シフト記号表（勤務時間帯）'!$C$6:$U$35,19,FALSE))</f>
        <v/>
      </c>
      <c r="AS54" s="390" t="str">
        <f>IF(AS52="","",VLOOKUP(AS52,'シフト記号表（勤務時間帯）'!$C$6:$U$35,19,FALSE))</f>
        <v/>
      </c>
      <c r="AT54" s="391" t="str">
        <f>IF(AT52="","",VLOOKUP(AT52,'シフト記号表（勤務時間帯）'!$C$6:$U$35,19,FALSE))</f>
        <v/>
      </c>
      <c r="AU54" s="389" t="str">
        <f>IF(AU52="","",VLOOKUP(AU52,'シフト記号表（勤務時間帯）'!$C$6:$U$35,19,FALSE))</f>
        <v/>
      </c>
      <c r="AV54" s="390" t="str">
        <f>IF(AV52="","",VLOOKUP(AV52,'シフト記号表（勤務時間帯）'!$C$6:$U$35,19,FALSE))</f>
        <v/>
      </c>
      <c r="AW54" s="390" t="str">
        <f>IF(AW52="","",VLOOKUP(AW52,'シフト記号表（勤務時間帯）'!$C$6:$U$35,19,FALSE))</f>
        <v/>
      </c>
      <c r="AX54" s="931">
        <f>IF($BB$3="４週",SUM(S54:AT54),IF($BB$3="暦月",SUM(S54:AW54),""))</f>
        <v>0</v>
      </c>
      <c r="AY54" s="932"/>
      <c r="AZ54" s="933">
        <f>IF($BB$3="４週",AX54/4,IF($BB$3="暦月",'地密通所（100名）'!AX54/('地密通所（100名）'!$BB$8/7),""))</f>
        <v>0</v>
      </c>
      <c r="BA54" s="934"/>
      <c r="BB54" s="742"/>
      <c r="BC54" s="743"/>
      <c r="BD54" s="743"/>
      <c r="BE54" s="743"/>
      <c r="BF54" s="744"/>
    </row>
    <row r="55" spans="2:58" ht="20.25" customHeight="1">
      <c r="B55" s="886">
        <f>B52+1</f>
        <v>12</v>
      </c>
      <c r="C55" s="781"/>
      <c r="D55" s="782"/>
      <c r="E55" s="783"/>
      <c r="F55" s="273"/>
      <c r="G55" s="762"/>
      <c r="H55" s="764"/>
      <c r="I55" s="694"/>
      <c r="J55" s="694"/>
      <c r="K55" s="695"/>
      <c r="L55" s="765"/>
      <c r="M55" s="766"/>
      <c r="N55" s="766"/>
      <c r="O55" s="767"/>
      <c r="P55" s="935" t="s">
        <v>654</v>
      </c>
      <c r="Q55" s="936"/>
      <c r="R55" s="937"/>
      <c r="S55" s="425"/>
      <c r="T55" s="426"/>
      <c r="U55" s="426"/>
      <c r="V55" s="426"/>
      <c r="W55" s="426"/>
      <c r="X55" s="426"/>
      <c r="Y55" s="427"/>
      <c r="Z55" s="425"/>
      <c r="AA55" s="426"/>
      <c r="AB55" s="426"/>
      <c r="AC55" s="426"/>
      <c r="AD55" s="426"/>
      <c r="AE55" s="426"/>
      <c r="AF55" s="427"/>
      <c r="AG55" s="425"/>
      <c r="AH55" s="426"/>
      <c r="AI55" s="426"/>
      <c r="AJ55" s="426"/>
      <c r="AK55" s="426"/>
      <c r="AL55" s="426"/>
      <c r="AM55" s="427"/>
      <c r="AN55" s="425"/>
      <c r="AO55" s="426"/>
      <c r="AP55" s="426"/>
      <c r="AQ55" s="426"/>
      <c r="AR55" s="426"/>
      <c r="AS55" s="426"/>
      <c r="AT55" s="427"/>
      <c r="AU55" s="425"/>
      <c r="AV55" s="426"/>
      <c r="AW55" s="426"/>
      <c r="AX55" s="973"/>
      <c r="AY55" s="974"/>
      <c r="AZ55" s="975"/>
      <c r="BA55" s="976"/>
      <c r="BB55" s="798"/>
      <c r="BC55" s="766"/>
      <c r="BD55" s="766"/>
      <c r="BE55" s="766"/>
      <c r="BF55" s="767"/>
    </row>
    <row r="56" spans="2:58" ht="20.25" customHeight="1">
      <c r="B56" s="886"/>
      <c r="C56" s="784"/>
      <c r="D56" s="785"/>
      <c r="E56" s="786"/>
      <c r="F56" s="265"/>
      <c r="G56" s="689"/>
      <c r="H56" s="693"/>
      <c r="I56" s="694"/>
      <c r="J56" s="694"/>
      <c r="K56" s="695"/>
      <c r="L56" s="699"/>
      <c r="M56" s="700"/>
      <c r="N56" s="700"/>
      <c r="O56" s="701"/>
      <c r="P56" s="921" t="s">
        <v>526</v>
      </c>
      <c r="Q56" s="922"/>
      <c r="R56" s="923"/>
      <c r="S56" s="386" t="str">
        <f>IF(S55="","",VLOOKUP(S55,'シフト記号表（勤務時間帯）'!$C$6:$K$35,9,FALSE))</f>
        <v/>
      </c>
      <c r="T56" s="387" t="str">
        <f>IF(T55="","",VLOOKUP(T55,'シフト記号表（勤務時間帯）'!$C$6:$K$35,9,FALSE))</f>
        <v/>
      </c>
      <c r="U56" s="387" t="str">
        <f>IF(U55="","",VLOOKUP(U55,'シフト記号表（勤務時間帯）'!$C$6:$K$35,9,FALSE))</f>
        <v/>
      </c>
      <c r="V56" s="387" t="str">
        <f>IF(V55="","",VLOOKUP(V55,'シフト記号表（勤務時間帯）'!$C$6:$K$35,9,FALSE))</f>
        <v/>
      </c>
      <c r="W56" s="387" t="str">
        <f>IF(W55="","",VLOOKUP(W55,'シフト記号表（勤務時間帯）'!$C$6:$K$35,9,FALSE))</f>
        <v/>
      </c>
      <c r="X56" s="387" t="str">
        <f>IF(X55="","",VLOOKUP(X55,'シフト記号表（勤務時間帯）'!$C$6:$K$35,9,FALSE))</f>
        <v/>
      </c>
      <c r="Y56" s="388" t="str">
        <f>IF(Y55="","",VLOOKUP(Y55,'シフト記号表（勤務時間帯）'!$C$6:$K$35,9,FALSE))</f>
        <v/>
      </c>
      <c r="Z56" s="386" t="str">
        <f>IF(Z55="","",VLOOKUP(Z55,'シフト記号表（勤務時間帯）'!$C$6:$K$35,9,FALSE))</f>
        <v/>
      </c>
      <c r="AA56" s="387" t="str">
        <f>IF(AA55="","",VLOOKUP(AA55,'シフト記号表（勤務時間帯）'!$C$6:$K$35,9,FALSE))</f>
        <v/>
      </c>
      <c r="AB56" s="387" t="str">
        <f>IF(AB55="","",VLOOKUP(AB55,'シフト記号表（勤務時間帯）'!$C$6:$K$35,9,FALSE))</f>
        <v/>
      </c>
      <c r="AC56" s="387" t="str">
        <f>IF(AC55="","",VLOOKUP(AC55,'シフト記号表（勤務時間帯）'!$C$6:$K$35,9,FALSE))</f>
        <v/>
      </c>
      <c r="AD56" s="387" t="str">
        <f>IF(AD55="","",VLOOKUP(AD55,'シフト記号表（勤務時間帯）'!$C$6:$K$35,9,FALSE))</f>
        <v/>
      </c>
      <c r="AE56" s="387" t="str">
        <f>IF(AE55="","",VLOOKUP(AE55,'シフト記号表（勤務時間帯）'!$C$6:$K$35,9,FALSE))</f>
        <v/>
      </c>
      <c r="AF56" s="388" t="str">
        <f>IF(AF55="","",VLOOKUP(AF55,'シフト記号表（勤務時間帯）'!$C$6:$K$35,9,FALSE))</f>
        <v/>
      </c>
      <c r="AG56" s="386" t="str">
        <f>IF(AG55="","",VLOOKUP(AG55,'シフト記号表（勤務時間帯）'!$C$6:$K$35,9,FALSE))</f>
        <v/>
      </c>
      <c r="AH56" s="387" t="str">
        <f>IF(AH55="","",VLOOKUP(AH55,'シフト記号表（勤務時間帯）'!$C$6:$K$35,9,FALSE))</f>
        <v/>
      </c>
      <c r="AI56" s="387" t="str">
        <f>IF(AI55="","",VLOOKUP(AI55,'シフト記号表（勤務時間帯）'!$C$6:$K$35,9,FALSE))</f>
        <v/>
      </c>
      <c r="AJ56" s="387" t="str">
        <f>IF(AJ55="","",VLOOKUP(AJ55,'シフト記号表（勤務時間帯）'!$C$6:$K$35,9,FALSE))</f>
        <v/>
      </c>
      <c r="AK56" s="387" t="str">
        <f>IF(AK55="","",VLOOKUP(AK55,'シフト記号表（勤務時間帯）'!$C$6:$K$35,9,FALSE))</f>
        <v/>
      </c>
      <c r="AL56" s="387" t="str">
        <f>IF(AL55="","",VLOOKUP(AL55,'シフト記号表（勤務時間帯）'!$C$6:$K$35,9,FALSE))</f>
        <v/>
      </c>
      <c r="AM56" s="388" t="str">
        <f>IF(AM55="","",VLOOKUP(AM55,'シフト記号表（勤務時間帯）'!$C$6:$K$35,9,FALSE))</f>
        <v/>
      </c>
      <c r="AN56" s="386" t="str">
        <f>IF(AN55="","",VLOOKUP(AN55,'シフト記号表（勤務時間帯）'!$C$6:$K$35,9,FALSE))</f>
        <v/>
      </c>
      <c r="AO56" s="387" t="str">
        <f>IF(AO55="","",VLOOKUP(AO55,'シフト記号表（勤務時間帯）'!$C$6:$K$35,9,FALSE))</f>
        <v/>
      </c>
      <c r="AP56" s="387" t="str">
        <f>IF(AP55="","",VLOOKUP(AP55,'シフト記号表（勤務時間帯）'!$C$6:$K$35,9,FALSE))</f>
        <v/>
      </c>
      <c r="AQ56" s="387" t="str">
        <f>IF(AQ55="","",VLOOKUP(AQ55,'シフト記号表（勤務時間帯）'!$C$6:$K$35,9,FALSE))</f>
        <v/>
      </c>
      <c r="AR56" s="387" t="str">
        <f>IF(AR55="","",VLOOKUP(AR55,'シフト記号表（勤務時間帯）'!$C$6:$K$35,9,FALSE))</f>
        <v/>
      </c>
      <c r="AS56" s="387" t="str">
        <f>IF(AS55="","",VLOOKUP(AS55,'シフト記号表（勤務時間帯）'!$C$6:$K$35,9,FALSE))</f>
        <v/>
      </c>
      <c r="AT56" s="388" t="str">
        <f>IF(AT55="","",VLOOKUP(AT55,'シフト記号表（勤務時間帯）'!$C$6:$K$35,9,FALSE))</f>
        <v/>
      </c>
      <c r="AU56" s="386" t="str">
        <f>IF(AU55="","",VLOOKUP(AU55,'シフト記号表（勤務時間帯）'!$C$6:$K$35,9,FALSE))</f>
        <v/>
      </c>
      <c r="AV56" s="387" t="str">
        <f>IF(AV55="","",VLOOKUP(AV55,'シフト記号表（勤務時間帯）'!$C$6:$K$35,9,FALSE))</f>
        <v/>
      </c>
      <c r="AW56" s="387" t="str">
        <f>IF(AW55="","",VLOOKUP(AW55,'シフト記号表（勤務時間帯）'!$C$6:$K$35,9,FALSE))</f>
        <v/>
      </c>
      <c r="AX56" s="924">
        <f>IF($BB$3="４週",SUM(S56:AT56),IF($BB$3="暦月",SUM(S56:AW56),""))</f>
        <v>0</v>
      </c>
      <c r="AY56" s="925"/>
      <c r="AZ56" s="926">
        <f>IF($BB$3="４週",AX56/4,IF($BB$3="暦月",'地密通所（100名）'!AX56/('地密通所（100名）'!$BB$8/7),""))</f>
        <v>0</v>
      </c>
      <c r="BA56" s="927"/>
      <c r="BB56" s="799"/>
      <c r="BC56" s="700"/>
      <c r="BD56" s="700"/>
      <c r="BE56" s="700"/>
      <c r="BF56" s="701"/>
    </row>
    <row r="57" spans="2:58" ht="20.25" customHeight="1">
      <c r="B57" s="886"/>
      <c r="C57" s="787"/>
      <c r="D57" s="788"/>
      <c r="E57" s="789"/>
      <c r="F57" s="265">
        <f>C55</f>
        <v>0</v>
      </c>
      <c r="G57" s="763"/>
      <c r="H57" s="693"/>
      <c r="I57" s="694"/>
      <c r="J57" s="694"/>
      <c r="K57" s="695"/>
      <c r="L57" s="768"/>
      <c r="M57" s="769"/>
      <c r="N57" s="769"/>
      <c r="O57" s="770"/>
      <c r="P57" s="928" t="s">
        <v>527</v>
      </c>
      <c r="Q57" s="929"/>
      <c r="R57" s="930"/>
      <c r="S57" s="389" t="str">
        <f>IF(S55="","",VLOOKUP(S55,'シフト記号表（勤務時間帯）'!$C$6:$U$35,19,FALSE))</f>
        <v/>
      </c>
      <c r="T57" s="390" t="str">
        <f>IF(T55="","",VLOOKUP(T55,'シフト記号表（勤務時間帯）'!$C$6:$U$35,19,FALSE))</f>
        <v/>
      </c>
      <c r="U57" s="390" t="str">
        <f>IF(U55="","",VLOOKUP(U55,'シフト記号表（勤務時間帯）'!$C$6:$U$35,19,FALSE))</f>
        <v/>
      </c>
      <c r="V57" s="390" t="str">
        <f>IF(V55="","",VLOOKUP(V55,'シフト記号表（勤務時間帯）'!$C$6:$U$35,19,FALSE))</f>
        <v/>
      </c>
      <c r="W57" s="390" t="str">
        <f>IF(W55="","",VLOOKUP(W55,'シフト記号表（勤務時間帯）'!$C$6:$U$35,19,FALSE))</f>
        <v/>
      </c>
      <c r="X57" s="390" t="str">
        <f>IF(X55="","",VLOOKUP(X55,'シフト記号表（勤務時間帯）'!$C$6:$U$35,19,FALSE))</f>
        <v/>
      </c>
      <c r="Y57" s="391" t="str">
        <f>IF(Y55="","",VLOOKUP(Y55,'シフト記号表（勤務時間帯）'!$C$6:$U$35,19,FALSE))</f>
        <v/>
      </c>
      <c r="Z57" s="389" t="str">
        <f>IF(Z55="","",VLOOKUP(Z55,'シフト記号表（勤務時間帯）'!$C$6:$U$35,19,FALSE))</f>
        <v/>
      </c>
      <c r="AA57" s="390" t="str">
        <f>IF(AA55="","",VLOOKUP(AA55,'シフト記号表（勤務時間帯）'!$C$6:$U$35,19,FALSE))</f>
        <v/>
      </c>
      <c r="AB57" s="390" t="str">
        <f>IF(AB55="","",VLOOKUP(AB55,'シフト記号表（勤務時間帯）'!$C$6:$U$35,19,FALSE))</f>
        <v/>
      </c>
      <c r="AC57" s="390" t="str">
        <f>IF(AC55="","",VLOOKUP(AC55,'シフト記号表（勤務時間帯）'!$C$6:$U$35,19,FALSE))</f>
        <v/>
      </c>
      <c r="AD57" s="390" t="str">
        <f>IF(AD55="","",VLOOKUP(AD55,'シフト記号表（勤務時間帯）'!$C$6:$U$35,19,FALSE))</f>
        <v/>
      </c>
      <c r="AE57" s="390" t="str">
        <f>IF(AE55="","",VLOOKUP(AE55,'シフト記号表（勤務時間帯）'!$C$6:$U$35,19,FALSE))</f>
        <v/>
      </c>
      <c r="AF57" s="391" t="str">
        <f>IF(AF55="","",VLOOKUP(AF55,'シフト記号表（勤務時間帯）'!$C$6:$U$35,19,FALSE))</f>
        <v/>
      </c>
      <c r="AG57" s="389" t="str">
        <f>IF(AG55="","",VLOOKUP(AG55,'シフト記号表（勤務時間帯）'!$C$6:$U$35,19,FALSE))</f>
        <v/>
      </c>
      <c r="AH57" s="390" t="str">
        <f>IF(AH55="","",VLOOKUP(AH55,'シフト記号表（勤務時間帯）'!$C$6:$U$35,19,FALSE))</f>
        <v/>
      </c>
      <c r="AI57" s="390" t="str">
        <f>IF(AI55="","",VLOOKUP(AI55,'シフト記号表（勤務時間帯）'!$C$6:$U$35,19,FALSE))</f>
        <v/>
      </c>
      <c r="AJ57" s="390" t="str">
        <f>IF(AJ55="","",VLOOKUP(AJ55,'シフト記号表（勤務時間帯）'!$C$6:$U$35,19,FALSE))</f>
        <v/>
      </c>
      <c r="AK57" s="390" t="str">
        <f>IF(AK55="","",VLOOKUP(AK55,'シフト記号表（勤務時間帯）'!$C$6:$U$35,19,FALSE))</f>
        <v/>
      </c>
      <c r="AL57" s="390" t="str">
        <f>IF(AL55="","",VLOOKUP(AL55,'シフト記号表（勤務時間帯）'!$C$6:$U$35,19,FALSE))</f>
        <v/>
      </c>
      <c r="AM57" s="391" t="str">
        <f>IF(AM55="","",VLOOKUP(AM55,'シフト記号表（勤務時間帯）'!$C$6:$U$35,19,FALSE))</f>
        <v/>
      </c>
      <c r="AN57" s="389" t="str">
        <f>IF(AN55="","",VLOOKUP(AN55,'シフト記号表（勤務時間帯）'!$C$6:$U$35,19,FALSE))</f>
        <v/>
      </c>
      <c r="AO57" s="390" t="str">
        <f>IF(AO55="","",VLOOKUP(AO55,'シフト記号表（勤務時間帯）'!$C$6:$U$35,19,FALSE))</f>
        <v/>
      </c>
      <c r="AP57" s="390" t="str">
        <f>IF(AP55="","",VLOOKUP(AP55,'シフト記号表（勤務時間帯）'!$C$6:$U$35,19,FALSE))</f>
        <v/>
      </c>
      <c r="AQ57" s="390" t="str">
        <f>IF(AQ55="","",VLOOKUP(AQ55,'シフト記号表（勤務時間帯）'!$C$6:$U$35,19,FALSE))</f>
        <v/>
      </c>
      <c r="AR57" s="390" t="str">
        <f>IF(AR55="","",VLOOKUP(AR55,'シフト記号表（勤務時間帯）'!$C$6:$U$35,19,FALSE))</f>
        <v/>
      </c>
      <c r="AS57" s="390" t="str">
        <f>IF(AS55="","",VLOOKUP(AS55,'シフト記号表（勤務時間帯）'!$C$6:$U$35,19,FALSE))</f>
        <v/>
      </c>
      <c r="AT57" s="391" t="str">
        <f>IF(AT55="","",VLOOKUP(AT55,'シフト記号表（勤務時間帯）'!$C$6:$U$35,19,FALSE))</f>
        <v/>
      </c>
      <c r="AU57" s="389" t="str">
        <f>IF(AU55="","",VLOOKUP(AU55,'シフト記号表（勤務時間帯）'!$C$6:$U$35,19,FALSE))</f>
        <v/>
      </c>
      <c r="AV57" s="390" t="str">
        <f>IF(AV55="","",VLOOKUP(AV55,'シフト記号表（勤務時間帯）'!$C$6:$U$35,19,FALSE))</f>
        <v/>
      </c>
      <c r="AW57" s="390" t="str">
        <f>IF(AW55="","",VLOOKUP(AW55,'シフト記号表（勤務時間帯）'!$C$6:$U$35,19,FALSE))</f>
        <v/>
      </c>
      <c r="AX57" s="931">
        <f>IF($BB$3="４週",SUM(S57:AT57),IF($BB$3="暦月",SUM(S57:AW57),""))</f>
        <v>0</v>
      </c>
      <c r="AY57" s="932"/>
      <c r="AZ57" s="933">
        <f>IF($BB$3="４週",AX57/4,IF($BB$3="暦月",'地密通所（100名）'!AX57/('地密通所（100名）'!$BB$8/7),""))</f>
        <v>0</v>
      </c>
      <c r="BA57" s="934"/>
      <c r="BB57" s="800"/>
      <c r="BC57" s="769"/>
      <c r="BD57" s="769"/>
      <c r="BE57" s="769"/>
      <c r="BF57" s="770"/>
    </row>
    <row r="58" spans="2:58" ht="20.25" customHeight="1">
      <c r="B58" s="886">
        <f>B55+1</f>
        <v>13</v>
      </c>
      <c r="C58" s="781"/>
      <c r="D58" s="782"/>
      <c r="E58" s="783"/>
      <c r="F58" s="273"/>
      <c r="G58" s="762"/>
      <c r="H58" s="764"/>
      <c r="I58" s="694"/>
      <c r="J58" s="694"/>
      <c r="K58" s="695"/>
      <c r="L58" s="765"/>
      <c r="M58" s="766"/>
      <c r="N58" s="766"/>
      <c r="O58" s="767"/>
      <c r="P58" s="935" t="s">
        <v>571</v>
      </c>
      <c r="Q58" s="936"/>
      <c r="R58" s="937"/>
      <c r="S58" s="425"/>
      <c r="T58" s="426"/>
      <c r="U58" s="426"/>
      <c r="V58" s="426"/>
      <c r="W58" s="426"/>
      <c r="X58" s="426"/>
      <c r="Y58" s="427"/>
      <c r="Z58" s="425"/>
      <c r="AA58" s="426"/>
      <c r="AB58" s="426"/>
      <c r="AC58" s="426"/>
      <c r="AD58" s="426"/>
      <c r="AE58" s="426"/>
      <c r="AF58" s="427"/>
      <c r="AG58" s="425"/>
      <c r="AH58" s="426"/>
      <c r="AI58" s="426"/>
      <c r="AJ58" s="426"/>
      <c r="AK58" s="426"/>
      <c r="AL58" s="426"/>
      <c r="AM58" s="427"/>
      <c r="AN58" s="425"/>
      <c r="AO58" s="426"/>
      <c r="AP58" s="426"/>
      <c r="AQ58" s="426"/>
      <c r="AR58" s="426"/>
      <c r="AS58" s="426"/>
      <c r="AT58" s="427"/>
      <c r="AU58" s="425"/>
      <c r="AV58" s="426"/>
      <c r="AW58" s="426"/>
      <c r="AX58" s="973"/>
      <c r="AY58" s="974"/>
      <c r="AZ58" s="975"/>
      <c r="BA58" s="976"/>
      <c r="BB58" s="798"/>
      <c r="BC58" s="766"/>
      <c r="BD58" s="766"/>
      <c r="BE58" s="766"/>
      <c r="BF58" s="767"/>
    </row>
    <row r="59" spans="2:58" ht="20.25" customHeight="1">
      <c r="B59" s="886"/>
      <c r="C59" s="784"/>
      <c r="D59" s="785"/>
      <c r="E59" s="786"/>
      <c r="F59" s="265"/>
      <c r="G59" s="689"/>
      <c r="H59" s="693"/>
      <c r="I59" s="694"/>
      <c r="J59" s="694"/>
      <c r="K59" s="695"/>
      <c r="L59" s="699"/>
      <c r="M59" s="700"/>
      <c r="N59" s="700"/>
      <c r="O59" s="701"/>
      <c r="P59" s="921" t="s">
        <v>526</v>
      </c>
      <c r="Q59" s="922"/>
      <c r="R59" s="923"/>
      <c r="S59" s="386" t="str">
        <f>IF(S58="","",VLOOKUP(S58,'シフト記号表（勤務時間帯）'!$C$6:$K$35,9,FALSE))</f>
        <v/>
      </c>
      <c r="T59" s="387" t="str">
        <f>IF(T58="","",VLOOKUP(T58,'シフト記号表（勤務時間帯）'!$C$6:$K$35,9,FALSE))</f>
        <v/>
      </c>
      <c r="U59" s="387" t="str">
        <f>IF(U58="","",VLOOKUP(U58,'シフト記号表（勤務時間帯）'!$C$6:$K$35,9,FALSE))</f>
        <v/>
      </c>
      <c r="V59" s="387" t="str">
        <f>IF(V58="","",VLOOKUP(V58,'シフト記号表（勤務時間帯）'!$C$6:$K$35,9,FALSE))</f>
        <v/>
      </c>
      <c r="W59" s="387" t="str">
        <f>IF(W58="","",VLOOKUP(W58,'シフト記号表（勤務時間帯）'!$C$6:$K$35,9,FALSE))</f>
        <v/>
      </c>
      <c r="X59" s="387" t="str">
        <f>IF(X58="","",VLOOKUP(X58,'シフト記号表（勤務時間帯）'!$C$6:$K$35,9,FALSE))</f>
        <v/>
      </c>
      <c r="Y59" s="388" t="str">
        <f>IF(Y58="","",VLOOKUP(Y58,'シフト記号表（勤務時間帯）'!$C$6:$K$35,9,FALSE))</f>
        <v/>
      </c>
      <c r="Z59" s="386" t="str">
        <f>IF(Z58="","",VLOOKUP(Z58,'シフト記号表（勤務時間帯）'!$C$6:$K$35,9,FALSE))</f>
        <v/>
      </c>
      <c r="AA59" s="387" t="str">
        <f>IF(AA58="","",VLOOKUP(AA58,'シフト記号表（勤務時間帯）'!$C$6:$K$35,9,FALSE))</f>
        <v/>
      </c>
      <c r="AB59" s="387" t="str">
        <f>IF(AB58="","",VLOOKUP(AB58,'シフト記号表（勤務時間帯）'!$C$6:$K$35,9,FALSE))</f>
        <v/>
      </c>
      <c r="AC59" s="387" t="str">
        <f>IF(AC58="","",VLOOKUP(AC58,'シフト記号表（勤務時間帯）'!$C$6:$K$35,9,FALSE))</f>
        <v/>
      </c>
      <c r="AD59" s="387" t="str">
        <f>IF(AD58="","",VLOOKUP(AD58,'シフト記号表（勤務時間帯）'!$C$6:$K$35,9,FALSE))</f>
        <v/>
      </c>
      <c r="AE59" s="387" t="str">
        <f>IF(AE58="","",VLOOKUP(AE58,'シフト記号表（勤務時間帯）'!$C$6:$K$35,9,FALSE))</f>
        <v/>
      </c>
      <c r="AF59" s="388" t="str">
        <f>IF(AF58="","",VLOOKUP(AF58,'シフト記号表（勤務時間帯）'!$C$6:$K$35,9,FALSE))</f>
        <v/>
      </c>
      <c r="AG59" s="386" t="str">
        <f>IF(AG58="","",VLOOKUP(AG58,'シフト記号表（勤務時間帯）'!$C$6:$K$35,9,FALSE))</f>
        <v/>
      </c>
      <c r="AH59" s="387" t="str">
        <f>IF(AH58="","",VLOOKUP(AH58,'シフト記号表（勤務時間帯）'!$C$6:$K$35,9,FALSE))</f>
        <v/>
      </c>
      <c r="AI59" s="387" t="str">
        <f>IF(AI58="","",VLOOKUP(AI58,'シフト記号表（勤務時間帯）'!$C$6:$K$35,9,FALSE))</f>
        <v/>
      </c>
      <c r="AJ59" s="387" t="str">
        <f>IF(AJ58="","",VLOOKUP(AJ58,'シフト記号表（勤務時間帯）'!$C$6:$K$35,9,FALSE))</f>
        <v/>
      </c>
      <c r="AK59" s="387" t="str">
        <f>IF(AK58="","",VLOOKUP(AK58,'シフト記号表（勤務時間帯）'!$C$6:$K$35,9,FALSE))</f>
        <v/>
      </c>
      <c r="AL59" s="387" t="str">
        <f>IF(AL58="","",VLOOKUP(AL58,'シフト記号表（勤務時間帯）'!$C$6:$K$35,9,FALSE))</f>
        <v/>
      </c>
      <c r="AM59" s="388" t="str">
        <f>IF(AM58="","",VLOOKUP(AM58,'シフト記号表（勤務時間帯）'!$C$6:$K$35,9,FALSE))</f>
        <v/>
      </c>
      <c r="AN59" s="386" t="str">
        <f>IF(AN58="","",VLOOKUP(AN58,'シフト記号表（勤務時間帯）'!$C$6:$K$35,9,FALSE))</f>
        <v/>
      </c>
      <c r="AO59" s="387" t="str">
        <f>IF(AO58="","",VLOOKUP(AO58,'シフト記号表（勤務時間帯）'!$C$6:$K$35,9,FALSE))</f>
        <v/>
      </c>
      <c r="AP59" s="387" t="str">
        <f>IF(AP58="","",VLOOKUP(AP58,'シフト記号表（勤務時間帯）'!$C$6:$K$35,9,FALSE))</f>
        <v/>
      </c>
      <c r="AQ59" s="387" t="str">
        <f>IF(AQ58="","",VLOOKUP(AQ58,'シフト記号表（勤務時間帯）'!$C$6:$K$35,9,FALSE))</f>
        <v/>
      </c>
      <c r="AR59" s="387" t="str">
        <f>IF(AR58="","",VLOOKUP(AR58,'シフト記号表（勤務時間帯）'!$C$6:$K$35,9,FALSE))</f>
        <v/>
      </c>
      <c r="AS59" s="387" t="str">
        <f>IF(AS58="","",VLOOKUP(AS58,'シフト記号表（勤務時間帯）'!$C$6:$K$35,9,FALSE))</f>
        <v/>
      </c>
      <c r="AT59" s="388" t="str">
        <f>IF(AT58="","",VLOOKUP(AT58,'シフト記号表（勤務時間帯）'!$C$6:$K$35,9,FALSE))</f>
        <v/>
      </c>
      <c r="AU59" s="386" t="str">
        <f>IF(AU58="","",VLOOKUP(AU58,'シフト記号表（勤務時間帯）'!$C$6:$K$35,9,FALSE))</f>
        <v/>
      </c>
      <c r="AV59" s="387" t="str">
        <f>IF(AV58="","",VLOOKUP(AV58,'シフト記号表（勤務時間帯）'!$C$6:$K$35,9,FALSE))</f>
        <v/>
      </c>
      <c r="AW59" s="387" t="str">
        <f>IF(AW58="","",VLOOKUP(AW58,'シフト記号表（勤務時間帯）'!$C$6:$K$35,9,FALSE))</f>
        <v/>
      </c>
      <c r="AX59" s="924">
        <f>IF($BB$3="４週",SUM(S59:AT59),IF($BB$3="暦月",SUM(S59:AW59),""))</f>
        <v>0</v>
      </c>
      <c r="AY59" s="925"/>
      <c r="AZ59" s="926">
        <f>IF($BB$3="４週",AX59/4,IF($BB$3="暦月",'地密通所（100名）'!AX59/('地密通所（100名）'!$BB$8/7),""))</f>
        <v>0</v>
      </c>
      <c r="BA59" s="927"/>
      <c r="BB59" s="799"/>
      <c r="BC59" s="700"/>
      <c r="BD59" s="700"/>
      <c r="BE59" s="700"/>
      <c r="BF59" s="701"/>
    </row>
    <row r="60" spans="2:58" ht="20.25" customHeight="1">
      <c r="B60" s="886"/>
      <c r="C60" s="787"/>
      <c r="D60" s="788"/>
      <c r="E60" s="789"/>
      <c r="F60" s="428">
        <f>C58</f>
        <v>0</v>
      </c>
      <c r="G60" s="763"/>
      <c r="H60" s="693"/>
      <c r="I60" s="694"/>
      <c r="J60" s="694"/>
      <c r="K60" s="695"/>
      <c r="L60" s="768"/>
      <c r="M60" s="769"/>
      <c r="N60" s="769"/>
      <c r="O60" s="770"/>
      <c r="P60" s="928" t="s">
        <v>527</v>
      </c>
      <c r="Q60" s="929"/>
      <c r="R60" s="930"/>
      <c r="S60" s="389" t="str">
        <f>IF(S58="","",VLOOKUP(S58,'シフト記号表（勤務時間帯）'!$C$6:$U$35,19,FALSE))</f>
        <v/>
      </c>
      <c r="T60" s="390" t="str">
        <f>IF(T58="","",VLOOKUP(T58,'シフト記号表（勤務時間帯）'!$C$6:$U$35,19,FALSE))</f>
        <v/>
      </c>
      <c r="U60" s="390" t="str">
        <f>IF(U58="","",VLOOKUP(U58,'シフト記号表（勤務時間帯）'!$C$6:$U$35,19,FALSE))</f>
        <v/>
      </c>
      <c r="V60" s="390" t="str">
        <f>IF(V58="","",VLOOKUP(V58,'シフト記号表（勤務時間帯）'!$C$6:$U$35,19,FALSE))</f>
        <v/>
      </c>
      <c r="W60" s="390" t="str">
        <f>IF(W58="","",VLOOKUP(W58,'シフト記号表（勤務時間帯）'!$C$6:$U$35,19,FALSE))</f>
        <v/>
      </c>
      <c r="X60" s="390" t="str">
        <f>IF(X58="","",VLOOKUP(X58,'シフト記号表（勤務時間帯）'!$C$6:$U$35,19,FALSE))</f>
        <v/>
      </c>
      <c r="Y60" s="391" t="str">
        <f>IF(Y58="","",VLOOKUP(Y58,'シフト記号表（勤務時間帯）'!$C$6:$U$35,19,FALSE))</f>
        <v/>
      </c>
      <c r="Z60" s="389" t="str">
        <f>IF(Z58="","",VLOOKUP(Z58,'シフト記号表（勤務時間帯）'!$C$6:$U$35,19,FALSE))</f>
        <v/>
      </c>
      <c r="AA60" s="390" t="str">
        <f>IF(AA58="","",VLOOKUP(AA58,'シフト記号表（勤務時間帯）'!$C$6:$U$35,19,FALSE))</f>
        <v/>
      </c>
      <c r="AB60" s="390" t="str">
        <f>IF(AB58="","",VLOOKUP(AB58,'シフト記号表（勤務時間帯）'!$C$6:$U$35,19,FALSE))</f>
        <v/>
      </c>
      <c r="AC60" s="390" t="str">
        <f>IF(AC58="","",VLOOKUP(AC58,'シフト記号表（勤務時間帯）'!$C$6:$U$35,19,FALSE))</f>
        <v/>
      </c>
      <c r="AD60" s="390" t="str">
        <f>IF(AD58="","",VLOOKUP(AD58,'シフト記号表（勤務時間帯）'!$C$6:$U$35,19,FALSE))</f>
        <v/>
      </c>
      <c r="AE60" s="390" t="str">
        <f>IF(AE58="","",VLOOKUP(AE58,'シフト記号表（勤務時間帯）'!$C$6:$U$35,19,FALSE))</f>
        <v/>
      </c>
      <c r="AF60" s="391" t="str">
        <f>IF(AF58="","",VLOOKUP(AF58,'シフト記号表（勤務時間帯）'!$C$6:$U$35,19,FALSE))</f>
        <v/>
      </c>
      <c r="AG60" s="389" t="str">
        <f>IF(AG58="","",VLOOKUP(AG58,'シフト記号表（勤務時間帯）'!$C$6:$U$35,19,FALSE))</f>
        <v/>
      </c>
      <c r="AH60" s="390" t="str">
        <f>IF(AH58="","",VLOOKUP(AH58,'シフト記号表（勤務時間帯）'!$C$6:$U$35,19,FALSE))</f>
        <v/>
      </c>
      <c r="AI60" s="390" t="str">
        <f>IF(AI58="","",VLOOKUP(AI58,'シフト記号表（勤務時間帯）'!$C$6:$U$35,19,FALSE))</f>
        <v/>
      </c>
      <c r="AJ60" s="390" t="str">
        <f>IF(AJ58="","",VLOOKUP(AJ58,'シフト記号表（勤務時間帯）'!$C$6:$U$35,19,FALSE))</f>
        <v/>
      </c>
      <c r="AK60" s="390" t="str">
        <f>IF(AK58="","",VLOOKUP(AK58,'シフト記号表（勤務時間帯）'!$C$6:$U$35,19,FALSE))</f>
        <v/>
      </c>
      <c r="AL60" s="390" t="str">
        <f>IF(AL58="","",VLOOKUP(AL58,'シフト記号表（勤務時間帯）'!$C$6:$U$35,19,FALSE))</f>
        <v/>
      </c>
      <c r="AM60" s="391" t="str">
        <f>IF(AM58="","",VLOOKUP(AM58,'シフト記号表（勤務時間帯）'!$C$6:$U$35,19,FALSE))</f>
        <v/>
      </c>
      <c r="AN60" s="389" t="str">
        <f>IF(AN58="","",VLOOKUP(AN58,'シフト記号表（勤務時間帯）'!$C$6:$U$35,19,FALSE))</f>
        <v/>
      </c>
      <c r="AO60" s="390" t="str">
        <f>IF(AO58="","",VLOOKUP(AO58,'シフト記号表（勤務時間帯）'!$C$6:$U$35,19,FALSE))</f>
        <v/>
      </c>
      <c r="AP60" s="390" t="str">
        <f>IF(AP58="","",VLOOKUP(AP58,'シフト記号表（勤務時間帯）'!$C$6:$U$35,19,FALSE))</f>
        <v/>
      </c>
      <c r="AQ60" s="390" t="str">
        <f>IF(AQ58="","",VLOOKUP(AQ58,'シフト記号表（勤務時間帯）'!$C$6:$U$35,19,FALSE))</f>
        <v/>
      </c>
      <c r="AR60" s="390" t="str">
        <f>IF(AR58="","",VLOOKUP(AR58,'シフト記号表（勤務時間帯）'!$C$6:$U$35,19,FALSE))</f>
        <v/>
      </c>
      <c r="AS60" s="390" t="str">
        <f>IF(AS58="","",VLOOKUP(AS58,'シフト記号表（勤務時間帯）'!$C$6:$U$35,19,FALSE))</f>
        <v/>
      </c>
      <c r="AT60" s="391" t="str">
        <f>IF(AT58="","",VLOOKUP(AT58,'シフト記号表（勤務時間帯）'!$C$6:$U$35,19,FALSE))</f>
        <v/>
      </c>
      <c r="AU60" s="389" t="str">
        <f>IF(AU58="","",VLOOKUP(AU58,'シフト記号表（勤務時間帯）'!$C$6:$U$35,19,FALSE))</f>
        <v/>
      </c>
      <c r="AV60" s="390" t="str">
        <f>IF(AV58="","",VLOOKUP(AV58,'シフト記号表（勤務時間帯）'!$C$6:$U$35,19,FALSE))</f>
        <v/>
      </c>
      <c r="AW60" s="390" t="str">
        <f>IF(AW58="","",VLOOKUP(AW58,'シフト記号表（勤務時間帯）'!$C$6:$U$35,19,FALSE))</f>
        <v/>
      </c>
      <c r="AX60" s="931">
        <f>IF($BB$3="４週",SUM(S60:AT60),IF($BB$3="暦月",SUM(S60:AW60),""))</f>
        <v>0</v>
      </c>
      <c r="AY60" s="932"/>
      <c r="AZ60" s="933">
        <f>IF($BB$3="４週",AX60/4,IF($BB$3="暦月",'地密通所（100名）'!AX60/('地密通所（100名）'!$BB$8/7),""))</f>
        <v>0</v>
      </c>
      <c r="BA60" s="934"/>
      <c r="BB60" s="800"/>
      <c r="BC60" s="769"/>
      <c r="BD60" s="769"/>
      <c r="BE60" s="769"/>
      <c r="BF60" s="770"/>
    </row>
    <row r="61" spans="2:58" ht="20.25" customHeight="1">
      <c r="B61" s="985">
        <f>B58+1</f>
        <v>14</v>
      </c>
      <c r="C61" s="784"/>
      <c r="D61" s="785"/>
      <c r="E61" s="786"/>
      <c r="F61" s="429"/>
      <c r="G61" s="986"/>
      <c r="H61" s="987"/>
      <c r="I61" s="988"/>
      <c r="J61" s="988"/>
      <c r="K61" s="989"/>
      <c r="L61" s="699"/>
      <c r="M61" s="700"/>
      <c r="N61" s="700"/>
      <c r="O61" s="701"/>
      <c r="P61" s="990" t="s">
        <v>654</v>
      </c>
      <c r="Q61" s="991"/>
      <c r="R61" s="992"/>
      <c r="S61" s="425"/>
      <c r="T61" s="426"/>
      <c r="U61" s="426"/>
      <c r="V61" s="426"/>
      <c r="W61" s="426"/>
      <c r="X61" s="426"/>
      <c r="Y61" s="427"/>
      <c r="Z61" s="425"/>
      <c r="AA61" s="426"/>
      <c r="AB61" s="426"/>
      <c r="AC61" s="426"/>
      <c r="AD61" s="426"/>
      <c r="AE61" s="426"/>
      <c r="AF61" s="427"/>
      <c r="AG61" s="425"/>
      <c r="AH61" s="426"/>
      <c r="AI61" s="426"/>
      <c r="AJ61" s="426"/>
      <c r="AK61" s="426"/>
      <c r="AL61" s="426"/>
      <c r="AM61" s="427"/>
      <c r="AN61" s="425"/>
      <c r="AO61" s="426"/>
      <c r="AP61" s="426"/>
      <c r="AQ61" s="426"/>
      <c r="AR61" s="426"/>
      <c r="AS61" s="426"/>
      <c r="AT61" s="427"/>
      <c r="AU61" s="425"/>
      <c r="AV61" s="426"/>
      <c r="AW61" s="426"/>
      <c r="AX61" s="981"/>
      <c r="AY61" s="982"/>
      <c r="AZ61" s="983"/>
      <c r="BA61" s="984"/>
      <c r="BB61" s="799"/>
      <c r="BC61" s="700"/>
      <c r="BD61" s="700"/>
      <c r="BE61" s="700"/>
      <c r="BF61" s="701"/>
    </row>
    <row r="62" spans="2:58" ht="20.25" customHeight="1">
      <c r="B62" s="886"/>
      <c r="C62" s="784"/>
      <c r="D62" s="785"/>
      <c r="E62" s="786"/>
      <c r="F62" s="265"/>
      <c r="G62" s="689"/>
      <c r="H62" s="693"/>
      <c r="I62" s="694"/>
      <c r="J62" s="694"/>
      <c r="K62" s="695"/>
      <c r="L62" s="699"/>
      <c r="M62" s="700"/>
      <c r="N62" s="700"/>
      <c r="O62" s="701"/>
      <c r="P62" s="921" t="s">
        <v>526</v>
      </c>
      <c r="Q62" s="922"/>
      <c r="R62" s="923"/>
      <c r="S62" s="386" t="str">
        <f>IF(S61="","",VLOOKUP(S61,'シフト記号表（勤務時間帯）'!$C$6:$K$35,9,FALSE))</f>
        <v/>
      </c>
      <c r="T62" s="387" t="str">
        <f>IF(T61="","",VLOOKUP(T61,'シフト記号表（勤務時間帯）'!$C$6:$K$35,9,FALSE))</f>
        <v/>
      </c>
      <c r="U62" s="387" t="str">
        <f>IF(U61="","",VLOOKUP(U61,'シフト記号表（勤務時間帯）'!$C$6:$K$35,9,FALSE))</f>
        <v/>
      </c>
      <c r="V62" s="387" t="str">
        <f>IF(V61="","",VLOOKUP(V61,'シフト記号表（勤務時間帯）'!$C$6:$K$35,9,FALSE))</f>
        <v/>
      </c>
      <c r="W62" s="387" t="str">
        <f>IF(W61="","",VLOOKUP(W61,'シフト記号表（勤務時間帯）'!$C$6:$K$35,9,FALSE))</f>
        <v/>
      </c>
      <c r="X62" s="387" t="str">
        <f>IF(X61="","",VLOOKUP(X61,'シフト記号表（勤務時間帯）'!$C$6:$K$35,9,FALSE))</f>
        <v/>
      </c>
      <c r="Y62" s="388" t="str">
        <f>IF(Y61="","",VLOOKUP(Y61,'シフト記号表（勤務時間帯）'!$C$6:$K$35,9,FALSE))</f>
        <v/>
      </c>
      <c r="Z62" s="386" t="str">
        <f>IF(Z61="","",VLOOKUP(Z61,'シフト記号表（勤務時間帯）'!$C$6:$K$35,9,FALSE))</f>
        <v/>
      </c>
      <c r="AA62" s="387" t="str">
        <f>IF(AA61="","",VLOOKUP(AA61,'シフト記号表（勤務時間帯）'!$C$6:$K$35,9,FALSE))</f>
        <v/>
      </c>
      <c r="AB62" s="387" t="str">
        <f>IF(AB61="","",VLOOKUP(AB61,'シフト記号表（勤務時間帯）'!$C$6:$K$35,9,FALSE))</f>
        <v/>
      </c>
      <c r="AC62" s="387" t="str">
        <f>IF(AC61="","",VLOOKUP(AC61,'シフト記号表（勤務時間帯）'!$C$6:$K$35,9,FALSE))</f>
        <v/>
      </c>
      <c r="AD62" s="387" t="str">
        <f>IF(AD61="","",VLOOKUP(AD61,'シフト記号表（勤務時間帯）'!$C$6:$K$35,9,FALSE))</f>
        <v/>
      </c>
      <c r="AE62" s="387" t="str">
        <f>IF(AE61="","",VLOOKUP(AE61,'シフト記号表（勤務時間帯）'!$C$6:$K$35,9,FALSE))</f>
        <v/>
      </c>
      <c r="AF62" s="388" t="str">
        <f>IF(AF61="","",VLOOKUP(AF61,'シフト記号表（勤務時間帯）'!$C$6:$K$35,9,FALSE))</f>
        <v/>
      </c>
      <c r="AG62" s="386" t="str">
        <f>IF(AG61="","",VLOOKUP(AG61,'シフト記号表（勤務時間帯）'!$C$6:$K$35,9,FALSE))</f>
        <v/>
      </c>
      <c r="AH62" s="387" t="str">
        <f>IF(AH61="","",VLOOKUP(AH61,'シフト記号表（勤務時間帯）'!$C$6:$K$35,9,FALSE))</f>
        <v/>
      </c>
      <c r="AI62" s="387" t="str">
        <f>IF(AI61="","",VLOOKUP(AI61,'シフト記号表（勤務時間帯）'!$C$6:$K$35,9,FALSE))</f>
        <v/>
      </c>
      <c r="AJ62" s="387" t="str">
        <f>IF(AJ61="","",VLOOKUP(AJ61,'シフト記号表（勤務時間帯）'!$C$6:$K$35,9,FALSE))</f>
        <v/>
      </c>
      <c r="AK62" s="387" t="str">
        <f>IF(AK61="","",VLOOKUP(AK61,'シフト記号表（勤務時間帯）'!$C$6:$K$35,9,FALSE))</f>
        <v/>
      </c>
      <c r="AL62" s="387" t="str">
        <f>IF(AL61="","",VLOOKUP(AL61,'シフト記号表（勤務時間帯）'!$C$6:$K$35,9,FALSE))</f>
        <v/>
      </c>
      <c r="AM62" s="388" t="str">
        <f>IF(AM61="","",VLOOKUP(AM61,'シフト記号表（勤務時間帯）'!$C$6:$K$35,9,FALSE))</f>
        <v/>
      </c>
      <c r="AN62" s="386" t="str">
        <f>IF(AN61="","",VLOOKUP(AN61,'シフト記号表（勤務時間帯）'!$C$6:$K$35,9,FALSE))</f>
        <v/>
      </c>
      <c r="AO62" s="387" t="str">
        <f>IF(AO61="","",VLOOKUP(AO61,'シフト記号表（勤務時間帯）'!$C$6:$K$35,9,FALSE))</f>
        <v/>
      </c>
      <c r="AP62" s="387" t="str">
        <f>IF(AP61="","",VLOOKUP(AP61,'シフト記号表（勤務時間帯）'!$C$6:$K$35,9,FALSE))</f>
        <v/>
      </c>
      <c r="AQ62" s="387" t="str">
        <f>IF(AQ61="","",VLOOKUP(AQ61,'シフト記号表（勤務時間帯）'!$C$6:$K$35,9,FALSE))</f>
        <v/>
      </c>
      <c r="AR62" s="387" t="str">
        <f>IF(AR61="","",VLOOKUP(AR61,'シフト記号表（勤務時間帯）'!$C$6:$K$35,9,FALSE))</f>
        <v/>
      </c>
      <c r="AS62" s="387" t="str">
        <f>IF(AS61="","",VLOOKUP(AS61,'シフト記号表（勤務時間帯）'!$C$6:$K$35,9,FALSE))</f>
        <v/>
      </c>
      <c r="AT62" s="388" t="str">
        <f>IF(AT61="","",VLOOKUP(AT61,'シフト記号表（勤務時間帯）'!$C$6:$K$35,9,FALSE))</f>
        <v/>
      </c>
      <c r="AU62" s="386" t="str">
        <f>IF(AU61="","",VLOOKUP(AU61,'シフト記号表（勤務時間帯）'!$C$6:$K$35,9,FALSE))</f>
        <v/>
      </c>
      <c r="AV62" s="387" t="str">
        <f>IF(AV61="","",VLOOKUP(AV61,'シフト記号表（勤務時間帯）'!$C$6:$K$35,9,FALSE))</f>
        <v/>
      </c>
      <c r="AW62" s="387" t="str">
        <f>IF(AW61="","",VLOOKUP(AW61,'シフト記号表（勤務時間帯）'!$C$6:$K$35,9,FALSE))</f>
        <v/>
      </c>
      <c r="AX62" s="924">
        <f>IF($BB$3="４週",SUM(S62:AT62),IF($BB$3="暦月",SUM(S62:AW62),""))</f>
        <v>0</v>
      </c>
      <c r="AY62" s="925"/>
      <c r="AZ62" s="926">
        <f>IF($BB$3="４週",AX62/4,IF($BB$3="暦月",'地密通所（100名）'!AX62/('地密通所（100名）'!$BB$8/7),""))</f>
        <v>0</v>
      </c>
      <c r="BA62" s="927"/>
      <c r="BB62" s="799"/>
      <c r="BC62" s="700"/>
      <c r="BD62" s="700"/>
      <c r="BE62" s="700"/>
      <c r="BF62" s="701"/>
    </row>
    <row r="63" spans="2:58" ht="20.25" customHeight="1">
      <c r="B63" s="886"/>
      <c r="C63" s="787"/>
      <c r="D63" s="788"/>
      <c r="E63" s="789"/>
      <c r="F63" s="428">
        <f>C61</f>
        <v>0</v>
      </c>
      <c r="G63" s="763"/>
      <c r="H63" s="693"/>
      <c r="I63" s="694"/>
      <c r="J63" s="694"/>
      <c r="K63" s="695"/>
      <c r="L63" s="768"/>
      <c r="M63" s="769"/>
      <c r="N63" s="769"/>
      <c r="O63" s="770"/>
      <c r="P63" s="928" t="s">
        <v>527</v>
      </c>
      <c r="Q63" s="929"/>
      <c r="R63" s="930"/>
      <c r="S63" s="389" t="str">
        <f>IF(S61="","",VLOOKUP(S61,'シフト記号表（勤務時間帯）'!$C$6:$U$35,19,FALSE))</f>
        <v/>
      </c>
      <c r="T63" s="390" t="str">
        <f>IF(T61="","",VLOOKUP(T61,'シフト記号表（勤務時間帯）'!$C$6:$U$35,19,FALSE))</f>
        <v/>
      </c>
      <c r="U63" s="390" t="str">
        <f>IF(U61="","",VLOOKUP(U61,'シフト記号表（勤務時間帯）'!$C$6:$U$35,19,FALSE))</f>
        <v/>
      </c>
      <c r="V63" s="390" t="str">
        <f>IF(V61="","",VLOOKUP(V61,'シフト記号表（勤務時間帯）'!$C$6:$U$35,19,FALSE))</f>
        <v/>
      </c>
      <c r="W63" s="390" t="str">
        <f>IF(W61="","",VLOOKUP(W61,'シフト記号表（勤務時間帯）'!$C$6:$U$35,19,FALSE))</f>
        <v/>
      </c>
      <c r="X63" s="390" t="str">
        <f>IF(X61="","",VLOOKUP(X61,'シフト記号表（勤務時間帯）'!$C$6:$U$35,19,FALSE))</f>
        <v/>
      </c>
      <c r="Y63" s="391" t="str">
        <f>IF(Y61="","",VLOOKUP(Y61,'シフト記号表（勤務時間帯）'!$C$6:$U$35,19,FALSE))</f>
        <v/>
      </c>
      <c r="Z63" s="389" t="str">
        <f>IF(Z61="","",VLOOKUP(Z61,'シフト記号表（勤務時間帯）'!$C$6:$U$35,19,FALSE))</f>
        <v/>
      </c>
      <c r="AA63" s="390" t="str">
        <f>IF(AA61="","",VLOOKUP(AA61,'シフト記号表（勤務時間帯）'!$C$6:$U$35,19,FALSE))</f>
        <v/>
      </c>
      <c r="AB63" s="390" t="str">
        <f>IF(AB61="","",VLOOKUP(AB61,'シフト記号表（勤務時間帯）'!$C$6:$U$35,19,FALSE))</f>
        <v/>
      </c>
      <c r="AC63" s="390" t="str">
        <f>IF(AC61="","",VLOOKUP(AC61,'シフト記号表（勤務時間帯）'!$C$6:$U$35,19,FALSE))</f>
        <v/>
      </c>
      <c r="AD63" s="390" t="str">
        <f>IF(AD61="","",VLOOKUP(AD61,'シフト記号表（勤務時間帯）'!$C$6:$U$35,19,FALSE))</f>
        <v/>
      </c>
      <c r="AE63" s="390" t="str">
        <f>IF(AE61="","",VLOOKUP(AE61,'シフト記号表（勤務時間帯）'!$C$6:$U$35,19,FALSE))</f>
        <v/>
      </c>
      <c r="AF63" s="391" t="str">
        <f>IF(AF61="","",VLOOKUP(AF61,'シフト記号表（勤務時間帯）'!$C$6:$U$35,19,FALSE))</f>
        <v/>
      </c>
      <c r="AG63" s="389" t="str">
        <f>IF(AG61="","",VLOOKUP(AG61,'シフト記号表（勤務時間帯）'!$C$6:$U$35,19,FALSE))</f>
        <v/>
      </c>
      <c r="AH63" s="390" t="str">
        <f>IF(AH61="","",VLOOKUP(AH61,'シフト記号表（勤務時間帯）'!$C$6:$U$35,19,FALSE))</f>
        <v/>
      </c>
      <c r="AI63" s="390" t="str">
        <f>IF(AI61="","",VLOOKUP(AI61,'シフト記号表（勤務時間帯）'!$C$6:$U$35,19,FALSE))</f>
        <v/>
      </c>
      <c r="AJ63" s="390" t="str">
        <f>IF(AJ61="","",VLOOKUP(AJ61,'シフト記号表（勤務時間帯）'!$C$6:$U$35,19,FALSE))</f>
        <v/>
      </c>
      <c r="AK63" s="390" t="str">
        <f>IF(AK61="","",VLOOKUP(AK61,'シフト記号表（勤務時間帯）'!$C$6:$U$35,19,FALSE))</f>
        <v/>
      </c>
      <c r="AL63" s="390" t="str">
        <f>IF(AL61="","",VLOOKUP(AL61,'シフト記号表（勤務時間帯）'!$C$6:$U$35,19,FALSE))</f>
        <v/>
      </c>
      <c r="AM63" s="391" t="str">
        <f>IF(AM61="","",VLOOKUP(AM61,'シフト記号表（勤務時間帯）'!$C$6:$U$35,19,FALSE))</f>
        <v/>
      </c>
      <c r="AN63" s="389" t="str">
        <f>IF(AN61="","",VLOOKUP(AN61,'シフト記号表（勤務時間帯）'!$C$6:$U$35,19,FALSE))</f>
        <v/>
      </c>
      <c r="AO63" s="390" t="str">
        <f>IF(AO61="","",VLOOKUP(AO61,'シフト記号表（勤務時間帯）'!$C$6:$U$35,19,FALSE))</f>
        <v/>
      </c>
      <c r="AP63" s="390" t="str">
        <f>IF(AP61="","",VLOOKUP(AP61,'シフト記号表（勤務時間帯）'!$C$6:$U$35,19,FALSE))</f>
        <v/>
      </c>
      <c r="AQ63" s="390" t="str">
        <f>IF(AQ61="","",VLOOKUP(AQ61,'シフト記号表（勤務時間帯）'!$C$6:$U$35,19,FALSE))</f>
        <v/>
      </c>
      <c r="AR63" s="390" t="str">
        <f>IF(AR61="","",VLOOKUP(AR61,'シフト記号表（勤務時間帯）'!$C$6:$U$35,19,FALSE))</f>
        <v/>
      </c>
      <c r="AS63" s="390" t="str">
        <f>IF(AS61="","",VLOOKUP(AS61,'シフト記号表（勤務時間帯）'!$C$6:$U$35,19,FALSE))</f>
        <v/>
      </c>
      <c r="AT63" s="391" t="str">
        <f>IF(AT61="","",VLOOKUP(AT61,'シフト記号表（勤務時間帯）'!$C$6:$U$35,19,FALSE))</f>
        <v/>
      </c>
      <c r="AU63" s="389" t="str">
        <f>IF(AU61="","",VLOOKUP(AU61,'シフト記号表（勤務時間帯）'!$C$6:$U$35,19,FALSE))</f>
        <v/>
      </c>
      <c r="AV63" s="390" t="str">
        <f>IF(AV61="","",VLOOKUP(AV61,'シフト記号表（勤務時間帯）'!$C$6:$U$35,19,FALSE))</f>
        <v/>
      </c>
      <c r="AW63" s="390" t="str">
        <f>IF(AW61="","",VLOOKUP(AW61,'シフト記号表（勤務時間帯）'!$C$6:$U$35,19,FALSE))</f>
        <v/>
      </c>
      <c r="AX63" s="931">
        <f>IF($BB$3="４週",SUM(S63:AT63),IF($BB$3="暦月",SUM(S63:AW63),""))</f>
        <v>0</v>
      </c>
      <c r="AY63" s="932"/>
      <c r="AZ63" s="933">
        <f>IF($BB$3="４週",AX63/4,IF($BB$3="暦月",'地密通所（100名）'!AX63/('地密通所（100名）'!$BB$8/7),""))</f>
        <v>0</v>
      </c>
      <c r="BA63" s="934"/>
      <c r="BB63" s="800"/>
      <c r="BC63" s="769"/>
      <c r="BD63" s="769"/>
      <c r="BE63" s="769"/>
      <c r="BF63" s="770"/>
    </row>
    <row r="64" spans="2:58" ht="20.25" customHeight="1">
      <c r="B64" s="886">
        <f>B61+1</f>
        <v>15</v>
      </c>
      <c r="C64" s="781"/>
      <c r="D64" s="782"/>
      <c r="E64" s="783"/>
      <c r="F64" s="273"/>
      <c r="G64" s="762"/>
      <c r="H64" s="764"/>
      <c r="I64" s="694"/>
      <c r="J64" s="694"/>
      <c r="K64" s="695"/>
      <c r="L64" s="765"/>
      <c r="M64" s="766"/>
      <c r="N64" s="766"/>
      <c r="O64" s="767"/>
      <c r="P64" s="935" t="s">
        <v>654</v>
      </c>
      <c r="Q64" s="936"/>
      <c r="R64" s="937"/>
      <c r="S64" s="425"/>
      <c r="T64" s="426"/>
      <c r="U64" s="426"/>
      <c r="V64" s="426"/>
      <c r="W64" s="426"/>
      <c r="X64" s="426"/>
      <c r="Y64" s="427"/>
      <c r="Z64" s="425"/>
      <c r="AA64" s="426"/>
      <c r="AB64" s="426"/>
      <c r="AC64" s="426"/>
      <c r="AD64" s="426"/>
      <c r="AE64" s="426"/>
      <c r="AF64" s="427"/>
      <c r="AG64" s="425"/>
      <c r="AH64" s="426"/>
      <c r="AI64" s="426"/>
      <c r="AJ64" s="426"/>
      <c r="AK64" s="426"/>
      <c r="AL64" s="426"/>
      <c r="AM64" s="427"/>
      <c r="AN64" s="425"/>
      <c r="AO64" s="426"/>
      <c r="AP64" s="426"/>
      <c r="AQ64" s="426"/>
      <c r="AR64" s="426"/>
      <c r="AS64" s="426"/>
      <c r="AT64" s="427"/>
      <c r="AU64" s="425"/>
      <c r="AV64" s="426"/>
      <c r="AW64" s="426"/>
      <c r="AX64" s="973"/>
      <c r="AY64" s="974"/>
      <c r="AZ64" s="975"/>
      <c r="BA64" s="976"/>
      <c r="BB64" s="798"/>
      <c r="BC64" s="766"/>
      <c r="BD64" s="766"/>
      <c r="BE64" s="766"/>
      <c r="BF64" s="767"/>
    </row>
    <row r="65" spans="2:58" ht="20.25" customHeight="1">
      <c r="B65" s="886"/>
      <c r="C65" s="784"/>
      <c r="D65" s="785"/>
      <c r="E65" s="786"/>
      <c r="F65" s="265"/>
      <c r="G65" s="689"/>
      <c r="H65" s="693"/>
      <c r="I65" s="694"/>
      <c r="J65" s="694"/>
      <c r="K65" s="695"/>
      <c r="L65" s="699"/>
      <c r="M65" s="700"/>
      <c r="N65" s="700"/>
      <c r="O65" s="701"/>
      <c r="P65" s="921" t="s">
        <v>526</v>
      </c>
      <c r="Q65" s="922"/>
      <c r="R65" s="923"/>
      <c r="S65" s="386" t="str">
        <f>IF(S64="","",VLOOKUP(S64,'シフト記号表（勤務時間帯）'!$C$6:$K$35,9,FALSE))</f>
        <v/>
      </c>
      <c r="T65" s="387" t="str">
        <f>IF(T64="","",VLOOKUP(T64,'シフト記号表（勤務時間帯）'!$C$6:$K$35,9,FALSE))</f>
        <v/>
      </c>
      <c r="U65" s="387" t="str">
        <f>IF(U64="","",VLOOKUP(U64,'シフト記号表（勤務時間帯）'!$C$6:$K$35,9,FALSE))</f>
        <v/>
      </c>
      <c r="V65" s="387" t="str">
        <f>IF(V64="","",VLOOKUP(V64,'シフト記号表（勤務時間帯）'!$C$6:$K$35,9,FALSE))</f>
        <v/>
      </c>
      <c r="W65" s="387" t="str">
        <f>IF(W64="","",VLOOKUP(W64,'シフト記号表（勤務時間帯）'!$C$6:$K$35,9,FALSE))</f>
        <v/>
      </c>
      <c r="X65" s="387" t="str">
        <f>IF(X64="","",VLOOKUP(X64,'シフト記号表（勤務時間帯）'!$C$6:$K$35,9,FALSE))</f>
        <v/>
      </c>
      <c r="Y65" s="388" t="str">
        <f>IF(Y64="","",VLOOKUP(Y64,'シフト記号表（勤務時間帯）'!$C$6:$K$35,9,FALSE))</f>
        <v/>
      </c>
      <c r="Z65" s="386" t="str">
        <f>IF(Z64="","",VLOOKUP(Z64,'シフト記号表（勤務時間帯）'!$C$6:$K$35,9,FALSE))</f>
        <v/>
      </c>
      <c r="AA65" s="387" t="str">
        <f>IF(AA64="","",VLOOKUP(AA64,'シフト記号表（勤務時間帯）'!$C$6:$K$35,9,FALSE))</f>
        <v/>
      </c>
      <c r="AB65" s="387" t="str">
        <f>IF(AB64="","",VLOOKUP(AB64,'シフト記号表（勤務時間帯）'!$C$6:$K$35,9,FALSE))</f>
        <v/>
      </c>
      <c r="AC65" s="387" t="str">
        <f>IF(AC64="","",VLOOKUP(AC64,'シフト記号表（勤務時間帯）'!$C$6:$K$35,9,FALSE))</f>
        <v/>
      </c>
      <c r="AD65" s="387" t="str">
        <f>IF(AD64="","",VLOOKUP(AD64,'シフト記号表（勤務時間帯）'!$C$6:$K$35,9,FALSE))</f>
        <v/>
      </c>
      <c r="AE65" s="387" t="str">
        <f>IF(AE64="","",VLOOKUP(AE64,'シフト記号表（勤務時間帯）'!$C$6:$K$35,9,FALSE))</f>
        <v/>
      </c>
      <c r="AF65" s="388" t="str">
        <f>IF(AF64="","",VLOOKUP(AF64,'シフト記号表（勤務時間帯）'!$C$6:$K$35,9,FALSE))</f>
        <v/>
      </c>
      <c r="AG65" s="386" t="str">
        <f>IF(AG64="","",VLOOKUP(AG64,'シフト記号表（勤務時間帯）'!$C$6:$K$35,9,FALSE))</f>
        <v/>
      </c>
      <c r="AH65" s="387" t="str">
        <f>IF(AH64="","",VLOOKUP(AH64,'シフト記号表（勤務時間帯）'!$C$6:$K$35,9,FALSE))</f>
        <v/>
      </c>
      <c r="AI65" s="387" t="str">
        <f>IF(AI64="","",VLOOKUP(AI64,'シフト記号表（勤務時間帯）'!$C$6:$K$35,9,FALSE))</f>
        <v/>
      </c>
      <c r="AJ65" s="387" t="str">
        <f>IF(AJ64="","",VLOOKUP(AJ64,'シフト記号表（勤務時間帯）'!$C$6:$K$35,9,FALSE))</f>
        <v/>
      </c>
      <c r="AK65" s="387" t="str">
        <f>IF(AK64="","",VLOOKUP(AK64,'シフト記号表（勤務時間帯）'!$C$6:$K$35,9,FALSE))</f>
        <v/>
      </c>
      <c r="AL65" s="387" t="str">
        <f>IF(AL64="","",VLOOKUP(AL64,'シフト記号表（勤務時間帯）'!$C$6:$K$35,9,FALSE))</f>
        <v/>
      </c>
      <c r="AM65" s="388" t="str">
        <f>IF(AM64="","",VLOOKUP(AM64,'シフト記号表（勤務時間帯）'!$C$6:$K$35,9,FALSE))</f>
        <v/>
      </c>
      <c r="AN65" s="386" t="str">
        <f>IF(AN64="","",VLOOKUP(AN64,'シフト記号表（勤務時間帯）'!$C$6:$K$35,9,FALSE))</f>
        <v/>
      </c>
      <c r="AO65" s="387" t="str">
        <f>IF(AO64="","",VLOOKUP(AO64,'シフト記号表（勤務時間帯）'!$C$6:$K$35,9,FALSE))</f>
        <v/>
      </c>
      <c r="AP65" s="387" t="str">
        <f>IF(AP64="","",VLOOKUP(AP64,'シフト記号表（勤務時間帯）'!$C$6:$K$35,9,FALSE))</f>
        <v/>
      </c>
      <c r="AQ65" s="387" t="str">
        <f>IF(AQ64="","",VLOOKUP(AQ64,'シフト記号表（勤務時間帯）'!$C$6:$K$35,9,FALSE))</f>
        <v/>
      </c>
      <c r="AR65" s="387" t="str">
        <f>IF(AR64="","",VLOOKUP(AR64,'シフト記号表（勤務時間帯）'!$C$6:$K$35,9,FALSE))</f>
        <v/>
      </c>
      <c r="AS65" s="387" t="str">
        <f>IF(AS64="","",VLOOKUP(AS64,'シフト記号表（勤務時間帯）'!$C$6:$K$35,9,FALSE))</f>
        <v/>
      </c>
      <c r="AT65" s="388" t="str">
        <f>IF(AT64="","",VLOOKUP(AT64,'シフト記号表（勤務時間帯）'!$C$6:$K$35,9,FALSE))</f>
        <v/>
      </c>
      <c r="AU65" s="386" t="str">
        <f>IF(AU64="","",VLOOKUP(AU64,'シフト記号表（勤務時間帯）'!$C$6:$K$35,9,FALSE))</f>
        <v/>
      </c>
      <c r="AV65" s="387" t="str">
        <f>IF(AV64="","",VLOOKUP(AV64,'シフト記号表（勤務時間帯）'!$C$6:$K$35,9,FALSE))</f>
        <v/>
      </c>
      <c r="AW65" s="387" t="str">
        <f>IF(AW64="","",VLOOKUP(AW64,'シフト記号表（勤務時間帯）'!$C$6:$K$35,9,FALSE))</f>
        <v/>
      </c>
      <c r="AX65" s="924">
        <f>IF($BB$3="４週",SUM(S65:AT65),IF($BB$3="暦月",SUM(S65:AW65),""))</f>
        <v>0</v>
      </c>
      <c r="AY65" s="925"/>
      <c r="AZ65" s="926">
        <f>IF($BB$3="４週",AX65/4,IF($BB$3="暦月",'地密通所（100名）'!AX65/('地密通所（100名）'!$BB$8/7),""))</f>
        <v>0</v>
      </c>
      <c r="BA65" s="927"/>
      <c r="BB65" s="799"/>
      <c r="BC65" s="700"/>
      <c r="BD65" s="700"/>
      <c r="BE65" s="700"/>
      <c r="BF65" s="701"/>
    </row>
    <row r="66" spans="2:58" ht="20.25" customHeight="1">
      <c r="B66" s="886"/>
      <c r="C66" s="787"/>
      <c r="D66" s="788"/>
      <c r="E66" s="789"/>
      <c r="F66" s="428">
        <f>C64</f>
        <v>0</v>
      </c>
      <c r="G66" s="763"/>
      <c r="H66" s="693"/>
      <c r="I66" s="694"/>
      <c r="J66" s="694"/>
      <c r="K66" s="695"/>
      <c r="L66" s="768"/>
      <c r="M66" s="769"/>
      <c r="N66" s="769"/>
      <c r="O66" s="770"/>
      <c r="P66" s="928" t="s">
        <v>527</v>
      </c>
      <c r="Q66" s="929"/>
      <c r="R66" s="930"/>
      <c r="S66" s="389" t="str">
        <f>IF(S64="","",VLOOKUP(S64,'シフト記号表（勤務時間帯）'!$C$6:$U$35,19,FALSE))</f>
        <v/>
      </c>
      <c r="T66" s="390" t="str">
        <f>IF(T64="","",VLOOKUP(T64,'シフト記号表（勤務時間帯）'!$C$6:$U$35,19,FALSE))</f>
        <v/>
      </c>
      <c r="U66" s="390" t="str">
        <f>IF(U64="","",VLOOKUP(U64,'シフト記号表（勤務時間帯）'!$C$6:$U$35,19,FALSE))</f>
        <v/>
      </c>
      <c r="V66" s="390" t="str">
        <f>IF(V64="","",VLOOKUP(V64,'シフト記号表（勤務時間帯）'!$C$6:$U$35,19,FALSE))</f>
        <v/>
      </c>
      <c r="W66" s="390" t="str">
        <f>IF(W64="","",VLOOKUP(W64,'シフト記号表（勤務時間帯）'!$C$6:$U$35,19,FALSE))</f>
        <v/>
      </c>
      <c r="X66" s="390" t="str">
        <f>IF(X64="","",VLOOKUP(X64,'シフト記号表（勤務時間帯）'!$C$6:$U$35,19,FALSE))</f>
        <v/>
      </c>
      <c r="Y66" s="391" t="str">
        <f>IF(Y64="","",VLOOKUP(Y64,'シフト記号表（勤務時間帯）'!$C$6:$U$35,19,FALSE))</f>
        <v/>
      </c>
      <c r="Z66" s="389" t="str">
        <f>IF(Z64="","",VLOOKUP(Z64,'シフト記号表（勤務時間帯）'!$C$6:$U$35,19,FALSE))</f>
        <v/>
      </c>
      <c r="AA66" s="390" t="str">
        <f>IF(AA64="","",VLOOKUP(AA64,'シフト記号表（勤務時間帯）'!$C$6:$U$35,19,FALSE))</f>
        <v/>
      </c>
      <c r="AB66" s="390" t="str">
        <f>IF(AB64="","",VLOOKUP(AB64,'シフト記号表（勤務時間帯）'!$C$6:$U$35,19,FALSE))</f>
        <v/>
      </c>
      <c r="AC66" s="390" t="str">
        <f>IF(AC64="","",VLOOKUP(AC64,'シフト記号表（勤務時間帯）'!$C$6:$U$35,19,FALSE))</f>
        <v/>
      </c>
      <c r="AD66" s="390" t="str">
        <f>IF(AD64="","",VLOOKUP(AD64,'シフト記号表（勤務時間帯）'!$C$6:$U$35,19,FALSE))</f>
        <v/>
      </c>
      <c r="AE66" s="390" t="str">
        <f>IF(AE64="","",VLOOKUP(AE64,'シフト記号表（勤務時間帯）'!$C$6:$U$35,19,FALSE))</f>
        <v/>
      </c>
      <c r="AF66" s="391" t="str">
        <f>IF(AF64="","",VLOOKUP(AF64,'シフト記号表（勤務時間帯）'!$C$6:$U$35,19,FALSE))</f>
        <v/>
      </c>
      <c r="AG66" s="389" t="str">
        <f>IF(AG64="","",VLOOKUP(AG64,'シフト記号表（勤務時間帯）'!$C$6:$U$35,19,FALSE))</f>
        <v/>
      </c>
      <c r="AH66" s="390" t="str">
        <f>IF(AH64="","",VLOOKUP(AH64,'シフト記号表（勤務時間帯）'!$C$6:$U$35,19,FALSE))</f>
        <v/>
      </c>
      <c r="AI66" s="390" t="str">
        <f>IF(AI64="","",VLOOKUP(AI64,'シフト記号表（勤務時間帯）'!$C$6:$U$35,19,FALSE))</f>
        <v/>
      </c>
      <c r="AJ66" s="390" t="str">
        <f>IF(AJ64="","",VLOOKUP(AJ64,'シフト記号表（勤務時間帯）'!$C$6:$U$35,19,FALSE))</f>
        <v/>
      </c>
      <c r="AK66" s="390" t="str">
        <f>IF(AK64="","",VLOOKUP(AK64,'シフト記号表（勤務時間帯）'!$C$6:$U$35,19,FALSE))</f>
        <v/>
      </c>
      <c r="AL66" s="390" t="str">
        <f>IF(AL64="","",VLOOKUP(AL64,'シフト記号表（勤務時間帯）'!$C$6:$U$35,19,FALSE))</f>
        <v/>
      </c>
      <c r="AM66" s="391" t="str">
        <f>IF(AM64="","",VLOOKUP(AM64,'シフト記号表（勤務時間帯）'!$C$6:$U$35,19,FALSE))</f>
        <v/>
      </c>
      <c r="AN66" s="389" t="str">
        <f>IF(AN64="","",VLOOKUP(AN64,'シフト記号表（勤務時間帯）'!$C$6:$U$35,19,FALSE))</f>
        <v/>
      </c>
      <c r="AO66" s="390" t="str">
        <f>IF(AO64="","",VLOOKUP(AO64,'シフト記号表（勤務時間帯）'!$C$6:$U$35,19,FALSE))</f>
        <v/>
      </c>
      <c r="AP66" s="390" t="str">
        <f>IF(AP64="","",VLOOKUP(AP64,'シフト記号表（勤務時間帯）'!$C$6:$U$35,19,FALSE))</f>
        <v/>
      </c>
      <c r="AQ66" s="390" t="str">
        <f>IF(AQ64="","",VLOOKUP(AQ64,'シフト記号表（勤務時間帯）'!$C$6:$U$35,19,FALSE))</f>
        <v/>
      </c>
      <c r="AR66" s="390" t="str">
        <f>IF(AR64="","",VLOOKUP(AR64,'シフト記号表（勤務時間帯）'!$C$6:$U$35,19,FALSE))</f>
        <v/>
      </c>
      <c r="AS66" s="390" t="str">
        <f>IF(AS64="","",VLOOKUP(AS64,'シフト記号表（勤務時間帯）'!$C$6:$U$35,19,FALSE))</f>
        <v/>
      </c>
      <c r="AT66" s="391" t="str">
        <f>IF(AT64="","",VLOOKUP(AT64,'シフト記号表（勤務時間帯）'!$C$6:$U$35,19,FALSE))</f>
        <v/>
      </c>
      <c r="AU66" s="389" t="str">
        <f>IF(AU64="","",VLOOKUP(AU64,'シフト記号表（勤務時間帯）'!$C$6:$U$35,19,FALSE))</f>
        <v/>
      </c>
      <c r="AV66" s="390" t="str">
        <f>IF(AV64="","",VLOOKUP(AV64,'シフト記号表（勤務時間帯）'!$C$6:$U$35,19,FALSE))</f>
        <v/>
      </c>
      <c r="AW66" s="390" t="str">
        <f>IF(AW64="","",VLOOKUP(AW64,'シフト記号表（勤務時間帯）'!$C$6:$U$35,19,FALSE))</f>
        <v/>
      </c>
      <c r="AX66" s="931">
        <f>IF($BB$3="４週",SUM(S66:AT66),IF($BB$3="暦月",SUM(S66:AW66),""))</f>
        <v>0</v>
      </c>
      <c r="AY66" s="932"/>
      <c r="AZ66" s="933">
        <f>IF($BB$3="４週",AX66/4,IF($BB$3="暦月",'地密通所（100名）'!AX66/('地密通所（100名）'!$BB$8/7),""))</f>
        <v>0</v>
      </c>
      <c r="BA66" s="934"/>
      <c r="BB66" s="800"/>
      <c r="BC66" s="769"/>
      <c r="BD66" s="769"/>
      <c r="BE66" s="769"/>
      <c r="BF66" s="770"/>
    </row>
    <row r="67" spans="2:58" ht="20.25" customHeight="1">
      <c r="B67" s="886">
        <f>B64+1</f>
        <v>16</v>
      </c>
      <c r="C67" s="781"/>
      <c r="D67" s="782"/>
      <c r="E67" s="783"/>
      <c r="F67" s="273"/>
      <c r="G67" s="762"/>
      <c r="H67" s="764"/>
      <c r="I67" s="694"/>
      <c r="J67" s="694"/>
      <c r="K67" s="695"/>
      <c r="L67" s="765"/>
      <c r="M67" s="766"/>
      <c r="N67" s="766"/>
      <c r="O67" s="767"/>
      <c r="P67" s="935" t="s">
        <v>654</v>
      </c>
      <c r="Q67" s="936"/>
      <c r="R67" s="937"/>
      <c r="S67" s="425"/>
      <c r="T67" s="426"/>
      <c r="U67" s="426"/>
      <c r="V67" s="426"/>
      <c r="W67" s="426"/>
      <c r="X67" s="426"/>
      <c r="Y67" s="427"/>
      <c r="Z67" s="425"/>
      <c r="AA67" s="426"/>
      <c r="AB67" s="426"/>
      <c r="AC67" s="426"/>
      <c r="AD67" s="426"/>
      <c r="AE67" s="426"/>
      <c r="AF67" s="427"/>
      <c r="AG67" s="425"/>
      <c r="AH67" s="426"/>
      <c r="AI67" s="426"/>
      <c r="AJ67" s="426"/>
      <c r="AK67" s="426"/>
      <c r="AL67" s="426"/>
      <c r="AM67" s="427"/>
      <c r="AN67" s="425"/>
      <c r="AO67" s="426"/>
      <c r="AP67" s="426"/>
      <c r="AQ67" s="426"/>
      <c r="AR67" s="426"/>
      <c r="AS67" s="426"/>
      <c r="AT67" s="427"/>
      <c r="AU67" s="425"/>
      <c r="AV67" s="426"/>
      <c r="AW67" s="426"/>
      <c r="AX67" s="973"/>
      <c r="AY67" s="974"/>
      <c r="AZ67" s="975"/>
      <c r="BA67" s="976"/>
      <c r="BB67" s="798"/>
      <c r="BC67" s="766"/>
      <c r="BD67" s="766"/>
      <c r="BE67" s="766"/>
      <c r="BF67" s="767"/>
    </row>
    <row r="68" spans="2:58" ht="20.25" customHeight="1">
      <c r="B68" s="886"/>
      <c r="C68" s="784"/>
      <c r="D68" s="785"/>
      <c r="E68" s="786"/>
      <c r="F68" s="265"/>
      <c r="G68" s="689"/>
      <c r="H68" s="693"/>
      <c r="I68" s="694"/>
      <c r="J68" s="694"/>
      <c r="K68" s="695"/>
      <c r="L68" s="699"/>
      <c r="M68" s="700"/>
      <c r="N68" s="700"/>
      <c r="O68" s="701"/>
      <c r="P68" s="921" t="s">
        <v>526</v>
      </c>
      <c r="Q68" s="922"/>
      <c r="R68" s="923"/>
      <c r="S68" s="386" t="str">
        <f>IF(S67="","",VLOOKUP(S67,'シフト記号表（勤務時間帯）'!$C$6:$K$35,9,FALSE))</f>
        <v/>
      </c>
      <c r="T68" s="387" t="str">
        <f>IF(T67="","",VLOOKUP(T67,'シフト記号表（勤務時間帯）'!$C$6:$K$35,9,FALSE))</f>
        <v/>
      </c>
      <c r="U68" s="387" t="str">
        <f>IF(U67="","",VLOOKUP(U67,'シフト記号表（勤務時間帯）'!$C$6:$K$35,9,FALSE))</f>
        <v/>
      </c>
      <c r="V68" s="387" t="str">
        <f>IF(V67="","",VLOOKUP(V67,'シフト記号表（勤務時間帯）'!$C$6:$K$35,9,FALSE))</f>
        <v/>
      </c>
      <c r="W68" s="387" t="str">
        <f>IF(W67="","",VLOOKUP(W67,'シフト記号表（勤務時間帯）'!$C$6:$K$35,9,FALSE))</f>
        <v/>
      </c>
      <c r="X68" s="387" t="str">
        <f>IF(X67="","",VLOOKUP(X67,'シフト記号表（勤務時間帯）'!$C$6:$K$35,9,FALSE))</f>
        <v/>
      </c>
      <c r="Y68" s="388" t="str">
        <f>IF(Y67="","",VLOOKUP(Y67,'シフト記号表（勤務時間帯）'!$C$6:$K$35,9,FALSE))</f>
        <v/>
      </c>
      <c r="Z68" s="386" t="str">
        <f>IF(Z67="","",VLOOKUP(Z67,'シフト記号表（勤務時間帯）'!$C$6:$K$35,9,FALSE))</f>
        <v/>
      </c>
      <c r="AA68" s="387" t="str">
        <f>IF(AA67="","",VLOOKUP(AA67,'シフト記号表（勤務時間帯）'!$C$6:$K$35,9,FALSE))</f>
        <v/>
      </c>
      <c r="AB68" s="387" t="str">
        <f>IF(AB67="","",VLOOKUP(AB67,'シフト記号表（勤務時間帯）'!$C$6:$K$35,9,FALSE))</f>
        <v/>
      </c>
      <c r="AC68" s="387" t="str">
        <f>IF(AC67="","",VLOOKUP(AC67,'シフト記号表（勤務時間帯）'!$C$6:$K$35,9,FALSE))</f>
        <v/>
      </c>
      <c r="AD68" s="387" t="str">
        <f>IF(AD67="","",VLOOKUP(AD67,'シフト記号表（勤務時間帯）'!$C$6:$K$35,9,FALSE))</f>
        <v/>
      </c>
      <c r="AE68" s="387" t="str">
        <f>IF(AE67="","",VLOOKUP(AE67,'シフト記号表（勤務時間帯）'!$C$6:$K$35,9,FALSE))</f>
        <v/>
      </c>
      <c r="AF68" s="388" t="str">
        <f>IF(AF67="","",VLOOKUP(AF67,'シフト記号表（勤務時間帯）'!$C$6:$K$35,9,FALSE))</f>
        <v/>
      </c>
      <c r="AG68" s="386" t="str">
        <f>IF(AG67="","",VLOOKUP(AG67,'シフト記号表（勤務時間帯）'!$C$6:$K$35,9,FALSE))</f>
        <v/>
      </c>
      <c r="AH68" s="387" t="str">
        <f>IF(AH67="","",VLOOKUP(AH67,'シフト記号表（勤務時間帯）'!$C$6:$K$35,9,FALSE))</f>
        <v/>
      </c>
      <c r="AI68" s="387" t="str">
        <f>IF(AI67="","",VLOOKUP(AI67,'シフト記号表（勤務時間帯）'!$C$6:$K$35,9,FALSE))</f>
        <v/>
      </c>
      <c r="AJ68" s="387" t="str">
        <f>IF(AJ67="","",VLOOKUP(AJ67,'シフト記号表（勤務時間帯）'!$C$6:$K$35,9,FALSE))</f>
        <v/>
      </c>
      <c r="AK68" s="387" t="str">
        <f>IF(AK67="","",VLOOKUP(AK67,'シフト記号表（勤務時間帯）'!$C$6:$K$35,9,FALSE))</f>
        <v/>
      </c>
      <c r="AL68" s="387" t="str">
        <f>IF(AL67="","",VLOOKUP(AL67,'シフト記号表（勤務時間帯）'!$C$6:$K$35,9,FALSE))</f>
        <v/>
      </c>
      <c r="AM68" s="388" t="str">
        <f>IF(AM67="","",VLOOKUP(AM67,'シフト記号表（勤務時間帯）'!$C$6:$K$35,9,FALSE))</f>
        <v/>
      </c>
      <c r="AN68" s="386" t="str">
        <f>IF(AN67="","",VLOOKUP(AN67,'シフト記号表（勤務時間帯）'!$C$6:$K$35,9,FALSE))</f>
        <v/>
      </c>
      <c r="AO68" s="387" t="str">
        <f>IF(AO67="","",VLOOKUP(AO67,'シフト記号表（勤務時間帯）'!$C$6:$K$35,9,FALSE))</f>
        <v/>
      </c>
      <c r="AP68" s="387" t="str">
        <f>IF(AP67="","",VLOOKUP(AP67,'シフト記号表（勤務時間帯）'!$C$6:$K$35,9,FALSE))</f>
        <v/>
      </c>
      <c r="AQ68" s="387" t="str">
        <f>IF(AQ67="","",VLOOKUP(AQ67,'シフト記号表（勤務時間帯）'!$C$6:$K$35,9,FALSE))</f>
        <v/>
      </c>
      <c r="AR68" s="387" t="str">
        <f>IF(AR67="","",VLOOKUP(AR67,'シフト記号表（勤務時間帯）'!$C$6:$K$35,9,FALSE))</f>
        <v/>
      </c>
      <c r="AS68" s="387" t="str">
        <f>IF(AS67="","",VLOOKUP(AS67,'シフト記号表（勤務時間帯）'!$C$6:$K$35,9,FALSE))</f>
        <v/>
      </c>
      <c r="AT68" s="388" t="str">
        <f>IF(AT67="","",VLOOKUP(AT67,'シフト記号表（勤務時間帯）'!$C$6:$K$35,9,FALSE))</f>
        <v/>
      </c>
      <c r="AU68" s="386" t="str">
        <f>IF(AU67="","",VLOOKUP(AU67,'シフト記号表（勤務時間帯）'!$C$6:$K$35,9,FALSE))</f>
        <v/>
      </c>
      <c r="AV68" s="387" t="str">
        <f>IF(AV67="","",VLOOKUP(AV67,'シフト記号表（勤務時間帯）'!$C$6:$K$35,9,FALSE))</f>
        <v/>
      </c>
      <c r="AW68" s="387" t="str">
        <f>IF(AW67="","",VLOOKUP(AW67,'シフト記号表（勤務時間帯）'!$C$6:$K$35,9,FALSE))</f>
        <v/>
      </c>
      <c r="AX68" s="924">
        <f>IF($BB$3="４週",SUM(S68:AT68),IF($BB$3="暦月",SUM(S68:AW68),""))</f>
        <v>0</v>
      </c>
      <c r="AY68" s="925"/>
      <c r="AZ68" s="926">
        <f>IF($BB$3="４週",AX68/4,IF($BB$3="暦月",'地密通所（100名）'!AX68/('地密通所（100名）'!$BB$8/7),""))</f>
        <v>0</v>
      </c>
      <c r="BA68" s="927"/>
      <c r="BB68" s="799"/>
      <c r="BC68" s="700"/>
      <c r="BD68" s="700"/>
      <c r="BE68" s="700"/>
      <c r="BF68" s="701"/>
    </row>
    <row r="69" spans="2:58" ht="20.25" customHeight="1">
      <c r="B69" s="886"/>
      <c r="C69" s="787"/>
      <c r="D69" s="788"/>
      <c r="E69" s="789"/>
      <c r="F69" s="428">
        <f>C67</f>
        <v>0</v>
      </c>
      <c r="G69" s="763"/>
      <c r="H69" s="693"/>
      <c r="I69" s="694"/>
      <c r="J69" s="694"/>
      <c r="K69" s="695"/>
      <c r="L69" s="768"/>
      <c r="M69" s="769"/>
      <c r="N69" s="769"/>
      <c r="O69" s="770"/>
      <c r="P69" s="928" t="s">
        <v>527</v>
      </c>
      <c r="Q69" s="929"/>
      <c r="R69" s="930"/>
      <c r="S69" s="389" t="str">
        <f>IF(S67="","",VLOOKUP(S67,'シフト記号表（勤務時間帯）'!$C$6:$U$35,19,FALSE))</f>
        <v/>
      </c>
      <c r="T69" s="390" t="str">
        <f>IF(T67="","",VLOOKUP(T67,'シフト記号表（勤務時間帯）'!$C$6:$U$35,19,FALSE))</f>
        <v/>
      </c>
      <c r="U69" s="390" t="str">
        <f>IF(U67="","",VLOOKUP(U67,'シフト記号表（勤務時間帯）'!$C$6:$U$35,19,FALSE))</f>
        <v/>
      </c>
      <c r="V69" s="390" t="str">
        <f>IF(V67="","",VLOOKUP(V67,'シフト記号表（勤務時間帯）'!$C$6:$U$35,19,FALSE))</f>
        <v/>
      </c>
      <c r="W69" s="390" t="str">
        <f>IF(W67="","",VLOOKUP(W67,'シフト記号表（勤務時間帯）'!$C$6:$U$35,19,FALSE))</f>
        <v/>
      </c>
      <c r="X69" s="390" t="str">
        <f>IF(X67="","",VLOOKUP(X67,'シフト記号表（勤務時間帯）'!$C$6:$U$35,19,FALSE))</f>
        <v/>
      </c>
      <c r="Y69" s="391" t="str">
        <f>IF(Y67="","",VLOOKUP(Y67,'シフト記号表（勤務時間帯）'!$C$6:$U$35,19,FALSE))</f>
        <v/>
      </c>
      <c r="Z69" s="389" t="str">
        <f>IF(Z67="","",VLOOKUP(Z67,'シフト記号表（勤務時間帯）'!$C$6:$U$35,19,FALSE))</f>
        <v/>
      </c>
      <c r="AA69" s="390" t="str">
        <f>IF(AA67="","",VLOOKUP(AA67,'シフト記号表（勤務時間帯）'!$C$6:$U$35,19,FALSE))</f>
        <v/>
      </c>
      <c r="AB69" s="390" t="str">
        <f>IF(AB67="","",VLOOKUP(AB67,'シフト記号表（勤務時間帯）'!$C$6:$U$35,19,FALSE))</f>
        <v/>
      </c>
      <c r="AC69" s="390" t="str">
        <f>IF(AC67="","",VLOOKUP(AC67,'シフト記号表（勤務時間帯）'!$C$6:$U$35,19,FALSE))</f>
        <v/>
      </c>
      <c r="AD69" s="390" t="str">
        <f>IF(AD67="","",VLOOKUP(AD67,'シフト記号表（勤務時間帯）'!$C$6:$U$35,19,FALSE))</f>
        <v/>
      </c>
      <c r="AE69" s="390" t="str">
        <f>IF(AE67="","",VLOOKUP(AE67,'シフト記号表（勤務時間帯）'!$C$6:$U$35,19,FALSE))</f>
        <v/>
      </c>
      <c r="AF69" s="391" t="str">
        <f>IF(AF67="","",VLOOKUP(AF67,'シフト記号表（勤務時間帯）'!$C$6:$U$35,19,FALSE))</f>
        <v/>
      </c>
      <c r="AG69" s="389" t="str">
        <f>IF(AG67="","",VLOOKUP(AG67,'シフト記号表（勤務時間帯）'!$C$6:$U$35,19,FALSE))</f>
        <v/>
      </c>
      <c r="AH69" s="390" t="str">
        <f>IF(AH67="","",VLOOKUP(AH67,'シフト記号表（勤務時間帯）'!$C$6:$U$35,19,FALSE))</f>
        <v/>
      </c>
      <c r="AI69" s="390" t="str">
        <f>IF(AI67="","",VLOOKUP(AI67,'シフト記号表（勤務時間帯）'!$C$6:$U$35,19,FALSE))</f>
        <v/>
      </c>
      <c r="AJ69" s="390" t="str">
        <f>IF(AJ67="","",VLOOKUP(AJ67,'シフト記号表（勤務時間帯）'!$C$6:$U$35,19,FALSE))</f>
        <v/>
      </c>
      <c r="AK69" s="390" t="str">
        <f>IF(AK67="","",VLOOKUP(AK67,'シフト記号表（勤務時間帯）'!$C$6:$U$35,19,FALSE))</f>
        <v/>
      </c>
      <c r="AL69" s="390" t="str">
        <f>IF(AL67="","",VLOOKUP(AL67,'シフト記号表（勤務時間帯）'!$C$6:$U$35,19,FALSE))</f>
        <v/>
      </c>
      <c r="AM69" s="391" t="str">
        <f>IF(AM67="","",VLOOKUP(AM67,'シフト記号表（勤務時間帯）'!$C$6:$U$35,19,FALSE))</f>
        <v/>
      </c>
      <c r="AN69" s="389" t="str">
        <f>IF(AN67="","",VLOOKUP(AN67,'シフト記号表（勤務時間帯）'!$C$6:$U$35,19,FALSE))</f>
        <v/>
      </c>
      <c r="AO69" s="390" t="str">
        <f>IF(AO67="","",VLOOKUP(AO67,'シフト記号表（勤務時間帯）'!$C$6:$U$35,19,FALSE))</f>
        <v/>
      </c>
      <c r="AP69" s="390" t="str">
        <f>IF(AP67="","",VLOOKUP(AP67,'シフト記号表（勤務時間帯）'!$C$6:$U$35,19,FALSE))</f>
        <v/>
      </c>
      <c r="AQ69" s="390" t="str">
        <f>IF(AQ67="","",VLOOKUP(AQ67,'シフト記号表（勤務時間帯）'!$C$6:$U$35,19,FALSE))</f>
        <v/>
      </c>
      <c r="AR69" s="390" t="str">
        <f>IF(AR67="","",VLOOKUP(AR67,'シフト記号表（勤務時間帯）'!$C$6:$U$35,19,FALSE))</f>
        <v/>
      </c>
      <c r="AS69" s="390" t="str">
        <f>IF(AS67="","",VLOOKUP(AS67,'シフト記号表（勤務時間帯）'!$C$6:$U$35,19,FALSE))</f>
        <v/>
      </c>
      <c r="AT69" s="391" t="str">
        <f>IF(AT67="","",VLOOKUP(AT67,'シフト記号表（勤務時間帯）'!$C$6:$U$35,19,FALSE))</f>
        <v/>
      </c>
      <c r="AU69" s="389" t="str">
        <f>IF(AU67="","",VLOOKUP(AU67,'シフト記号表（勤務時間帯）'!$C$6:$U$35,19,FALSE))</f>
        <v/>
      </c>
      <c r="AV69" s="390" t="str">
        <f>IF(AV67="","",VLOOKUP(AV67,'シフト記号表（勤務時間帯）'!$C$6:$U$35,19,FALSE))</f>
        <v/>
      </c>
      <c r="AW69" s="390" t="str">
        <f>IF(AW67="","",VLOOKUP(AW67,'シフト記号表（勤務時間帯）'!$C$6:$U$35,19,FALSE))</f>
        <v/>
      </c>
      <c r="AX69" s="931">
        <f>IF($BB$3="４週",SUM(S69:AT69),IF($BB$3="暦月",SUM(S69:AW69),""))</f>
        <v>0</v>
      </c>
      <c r="AY69" s="932"/>
      <c r="AZ69" s="933">
        <f>IF($BB$3="４週",AX69/4,IF($BB$3="暦月",'地密通所（100名）'!AX69/('地密通所（100名）'!$BB$8/7),""))</f>
        <v>0</v>
      </c>
      <c r="BA69" s="934"/>
      <c r="BB69" s="800"/>
      <c r="BC69" s="769"/>
      <c r="BD69" s="769"/>
      <c r="BE69" s="769"/>
      <c r="BF69" s="770"/>
    </row>
    <row r="70" spans="2:58" ht="20.25" customHeight="1">
      <c r="B70" s="886">
        <f>B67+1</f>
        <v>17</v>
      </c>
      <c r="C70" s="781"/>
      <c r="D70" s="782"/>
      <c r="E70" s="783"/>
      <c r="F70" s="273"/>
      <c r="G70" s="762"/>
      <c r="H70" s="764"/>
      <c r="I70" s="694"/>
      <c r="J70" s="694"/>
      <c r="K70" s="695"/>
      <c r="L70" s="765"/>
      <c r="M70" s="766"/>
      <c r="N70" s="766"/>
      <c r="O70" s="767"/>
      <c r="P70" s="935" t="s">
        <v>670</v>
      </c>
      <c r="Q70" s="936"/>
      <c r="R70" s="937"/>
      <c r="S70" s="425"/>
      <c r="T70" s="426"/>
      <c r="U70" s="426"/>
      <c r="V70" s="426"/>
      <c r="W70" s="426"/>
      <c r="X70" s="426"/>
      <c r="Y70" s="427"/>
      <c r="Z70" s="425"/>
      <c r="AA70" s="426"/>
      <c r="AB70" s="426"/>
      <c r="AC70" s="426"/>
      <c r="AD70" s="426"/>
      <c r="AE70" s="426"/>
      <c r="AF70" s="427"/>
      <c r="AG70" s="425"/>
      <c r="AH70" s="426"/>
      <c r="AI70" s="426"/>
      <c r="AJ70" s="426"/>
      <c r="AK70" s="426"/>
      <c r="AL70" s="426"/>
      <c r="AM70" s="427"/>
      <c r="AN70" s="425"/>
      <c r="AO70" s="426"/>
      <c r="AP70" s="426"/>
      <c r="AQ70" s="426"/>
      <c r="AR70" s="426"/>
      <c r="AS70" s="426"/>
      <c r="AT70" s="427"/>
      <c r="AU70" s="425"/>
      <c r="AV70" s="426"/>
      <c r="AW70" s="426"/>
      <c r="AX70" s="973"/>
      <c r="AY70" s="974"/>
      <c r="AZ70" s="975"/>
      <c r="BA70" s="976"/>
      <c r="BB70" s="798"/>
      <c r="BC70" s="766"/>
      <c r="BD70" s="766"/>
      <c r="BE70" s="766"/>
      <c r="BF70" s="767"/>
    </row>
    <row r="71" spans="2:58" ht="20.25" customHeight="1">
      <c r="B71" s="886"/>
      <c r="C71" s="784"/>
      <c r="D71" s="785"/>
      <c r="E71" s="786"/>
      <c r="F71" s="265"/>
      <c r="G71" s="689"/>
      <c r="H71" s="693"/>
      <c r="I71" s="694"/>
      <c r="J71" s="694"/>
      <c r="K71" s="695"/>
      <c r="L71" s="699"/>
      <c r="M71" s="700"/>
      <c r="N71" s="700"/>
      <c r="O71" s="701"/>
      <c r="P71" s="921" t="s">
        <v>526</v>
      </c>
      <c r="Q71" s="922"/>
      <c r="R71" s="923"/>
      <c r="S71" s="386" t="str">
        <f>IF(S70="","",VLOOKUP(S70,'シフト記号表（勤務時間帯）'!$C$6:$K$35,9,FALSE))</f>
        <v/>
      </c>
      <c r="T71" s="387" t="str">
        <f>IF(T70="","",VLOOKUP(T70,'シフト記号表（勤務時間帯）'!$C$6:$K$35,9,FALSE))</f>
        <v/>
      </c>
      <c r="U71" s="387" t="str">
        <f>IF(U70="","",VLOOKUP(U70,'シフト記号表（勤務時間帯）'!$C$6:$K$35,9,FALSE))</f>
        <v/>
      </c>
      <c r="V71" s="387" t="str">
        <f>IF(V70="","",VLOOKUP(V70,'シフト記号表（勤務時間帯）'!$C$6:$K$35,9,FALSE))</f>
        <v/>
      </c>
      <c r="W71" s="387" t="str">
        <f>IF(W70="","",VLOOKUP(W70,'シフト記号表（勤務時間帯）'!$C$6:$K$35,9,FALSE))</f>
        <v/>
      </c>
      <c r="X71" s="387" t="str">
        <f>IF(X70="","",VLOOKUP(X70,'シフト記号表（勤務時間帯）'!$C$6:$K$35,9,FALSE))</f>
        <v/>
      </c>
      <c r="Y71" s="388" t="str">
        <f>IF(Y70="","",VLOOKUP(Y70,'シフト記号表（勤務時間帯）'!$C$6:$K$35,9,FALSE))</f>
        <v/>
      </c>
      <c r="Z71" s="386" t="str">
        <f>IF(Z70="","",VLOOKUP(Z70,'シフト記号表（勤務時間帯）'!$C$6:$K$35,9,FALSE))</f>
        <v/>
      </c>
      <c r="AA71" s="387" t="str">
        <f>IF(AA70="","",VLOOKUP(AA70,'シフト記号表（勤務時間帯）'!$C$6:$K$35,9,FALSE))</f>
        <v/>
      </c>
      <c r="AB71" s="387" t="str">
        <f>IF(AB70="","",VLOOKUP(AB70,'シフト記号表（勤務時間帯）'!$C$6:$K$35,9,FALSE))</f>
        <v/>
      </c>
      <c r="AC71" s="387" t="str">
        <f>IF(AC70="","",VLOOKUP(AC70,'シフト記号表（勤務時間帯）'!$C$6:$K$35,9,FALSE))</f>
        <v/>
      </c>
      <c r="AD71" s="387" t="str">
        <f>IF(AD70="","",VLOOKUP(AD70,'シフト記号表（勤務時間帯）'!$C$6:$K$35,9,FALSE))</f>
        <v/>
      </c>
      <c r="AE71" s="387" t="str">
        <f>IF(AE70="","",VLOOKUP(AE70,'シフト記号表（勤務時間帯）'!$C$6:$K$35,9,FALSE))</f>
        <v/>
      </c>
      <c r="AF71" s="388" t="str">
        <f>IF(AF70="","",VLOOKUP(AF70,'シフト記号表（勤務時間帯）'!$C$6:$K$35,9,FALSE))</f>
        <v/>
      </c>
      <c r="AG71" s="386" t="str">
        <f>IF(AG70="","",VLOOKUP(AG70,'シフト記号表（勤務時間帯）'!$C$6:$K$35,9,FALSE))</f>
        <v/>
      </c>
      <c r="AH71" s="387" t="str">
        <f>IF(AH70="","",VLOOKUP(AH70,'シフト記号表（勤務時間帯）'!$C$6:$K$35,9,FALSE))</f>
        <v/>
      </c>
      <c r="AI71" s="387" t="str">
        <f>IF(AI70="","",VLOOKUP(AI70,'シフト記号表（勤務時間帯）'!$C$6:$K$35,9,FALSE))</f>
        <v/>
      </c>
      <c r="AJ71" s="387" t="str">
        <f>IF(AJ70="","",VLOOKUP(AJ70,'シフト記号表（勤務時間帯）'!$C$6:$K$35,9,FALSE))</f>
        <v/>
      </c>
      <c r="AK71" s="387" t="str">
        <f>IF(AK70="","",VLOOKUP(AK70,'シフト記号表（勤務時間帯）'!$C$6:$K$35,9,FALSE))</f>
        <v/>
      </c>
      <c r="AL71" s="387" t="str">
        <f>IF(AL70="","",VLOOKUP(AL70,'シフト記号表（勤務時間帯）'!$C$6:$K$35,9,FALSE))</f>
        <v/>
      </c>
      <c r="AM71" s="388" t="str">
        <f>IF(AM70="","",VLOOKUP(AM70,'シフト記号表（勤務時間帯）'!$C$6:$K$35,9,FALSE))</f>
        <v/>
      </c>
      <c r="AN71" s="386" t="str">
        <f>IF(AN70="","",VLOOKUP(AN70,'シフト記号表（勤務時間帯）'!$C$6:$K$35,9,FALSE))</f>
        <v/>
      </c>
      <c r="AO71" s="387" t="str">
        <f>IF(AO70="","",VLOOKUP(AO70,'シフト記号表（勤務時間帯）'!$C$6:$K$35,9,FALSE))</f>
        <v/>
      </c>
      <c r="AP71" s="387" t="str">
        <f>IF(AP70="","",VLOOKUP(AP70,'シフト記号表（勤務時間帯）'!$C$6:$K$35,9,FALSE))</f>
        <v/>
      </c>
      <c r="AQ71" s="387" t="str">
        <f>IF(AQ70="","",VLOOKUP(AQ70,'シフト記号表（勤務時間帯）'!$C$6:$K$35,9,FALSE))</f>
        <v/>
      </c>
      <c r="AR71" s="387" t="str">
        <f>IF(AR70="","",VLOOKUP(AR70,'シフト記号表（勤務時間帯）'!$C$6:$K$35,9,FALSE))</f>
        <v/>
      </c>
      <c r="AS71" s="387" t="str">
        <f>IF(AS70="","",VLOOKUP(AS70,'シフト記号表（勤務時間帯）'!$C$6:$K$35,9,FALSE))</f>
        <v/>
      </c>
      <c r="AT71" s="388" t="str">
        <f>IF(AT70="","",VLOOKUP(AT70,'シフト記号表（勤務時間帯）'!$C$6:$K$35,9,FALSE))</f>
        <v/>
      </c>
      <c r="AU71" s="386" t="str">
        <f>IF(AU70="","",VLOOKUP(AU70,'シフト記号表（勤務時間帯）'!$C$6:$K$35,9,FALSE))</f>
        <v/>
      </c>
      <c r="AV71" s="387" t="str">
        <f>IF(AV70="","",VLOOKUP(AV70,'シフト記号表（勤務時間帯）'!$C$6:$K$35,9,FALSE))</f>
        <v/>
      </c>
      <c r="AW71" s="387" t="str">
        <f>IF(AW70="","",VLOOKUP(AW70,'シフト記号表（勤務時間帯）'!$C$6:$K$35,9,FALSE))</f>
        <v/>
      </c>
      <c r="AX71" s="924">
        <f>IF($BB$3="４週",SUM(S71:AT71),IF($BB$3="暦月",SUM(S71:AW71),""))</f>
        <v>0</v>
      </c>
      <c r="AY71" s="925"/>
      <c r="AZ71" s="926">
        <f>IF($BB$3="４週",AX71/4,IF($BB$3="暦月",'地密通所（100名）'!AX71/('地密通所（100名）'!$BB$8/7),""))</f>
        <v>0</v>
      </c>
      <c r="BA71" s="927"/>
      <c r="BB71" s="799"/>
      <c r="BC71" s="700"/>
      <c r="BD71" s="700"/>
      <c r="BE71" s="700"/>
      <c r="BF71" s="701"/>
    </row>
    <row r="72" spans="2:58" ht="20.25" customHeight="1">
      <c r="B72" s="886"/>
      <c r="C72" s="787"/>
      <c r="D72" s="788"/>
      <c r="E72" s="789"/>
      <c r="F72" s="428">
        <f>C70</f>
        <v>0</v>
      </c>
      <c r="G72" s="763"/>
      <c r="H72" s="693"/>
      <c r="I72" s="694"/>
      <c r="J72" s="694"/>
      <c r="K72" s="695"/>
      <c r="L72" s="768"/>
      <c r="M72" s="769"/>
      <c r="N72" s="769"/>
      <c r="O72" s="770"/>
      <c r="P72" s="928" t="s">
        <v>527</v>
      </c>
      <c r="Q72" s="929"/>
      <c r="R72" s="930"/>
      <c r="S72" s="389" t="str">
        <f>IF(S70="","",VLOOKUP(S70,'シフト記号表（勤務時間帯）'!$C$6:$U$35,19,FALSE))</f>
        <v/>
      </c>
      <c r="T72" s="390" t="str">
        <f>IF(T70="","",VLOOKUP(T70,'シフト記号表（勤務時間帯）'!$C$6:$U$35,19,FALSE))</f>
        <v/>
      </c>
      <c r="U72" s="390" t="str">
        <f>IF(U70="","",VLOOKUP(U70,'シフト記号表（勤務時間帯）'!$C$6:$U$35,19,FALSE))</f>
        <v/>
      </c>
      <c r="V72" s="390" t="str">
        <f>IF(V70="","",VLOOKUP(V70,'シフト記号表（勤務時間帯）'!$C$6:$U$35,19,FALSE))</f>
        <v/>
      </c>
      <c r="W72" s="390" t="str">
        <f>IF(W70="","",VLOOKUP(W70,'シフト記号表（勤務時間帯）'!$C$6:$U$35,19,FALSE))</f>
        <v/>
      </c>
      <c r="X72" s="390" t="str">
        <f>IF(X70="","",VLOOKUP(X70,'シフト記号表（勤務時間帯）'!$C$6:$U$35,19,FALSE))</f>
        <v/>
      </c>
      <c r="Y72" s="391" t="str">
        <f>IF(Y70="","",VLOOKUP(Y70,'シフト記号表（勤務時間帯）'!$C$6:$U$35,19,FALSE))</f>
        <v/>
      </c>
      <c r="Z72" s="389" t="str">
        <f>IF(Z70="","",VLOOKUP(Z70,'シフト記号表（勤務時間帯）'!$C$6:$U$35,19,FALSE))</f>
        <v/>
      </c>
      <c r="AA72" s="390" t="str">
        <f>IF(AA70="","",VLOOKUP(AA70,'シフト記号表（勤務時間帯）'!$C$6:$U$35,19,FALSE))</f>
        <v/>
      </c>
      <c r="AB72" s="390" t="str">
        <f>IF(AB70="","",VLOOKUP(AB70,'シフト記号表（勤務時間帯）'!$C$6:$U$35,19,FALSE))</f>
        <v/>
      </c>
      <c r="AC72" s="390" t="str">
        <f>IF(AC70="","",VLOOKUP(AC70,'シフト記号表（勤務時間帯）'!$C$6:$U$35,19,FALSE))</f>
        <v/>
      </c>
      <c r="AD72" s="390" t="str">
        <f>IF(AD70="","",VLOOKUP(AD70,'シフト記号表（勤務時間帯）'!$C$6:$U$35,19,FALSE))</f>
        <v/>
      </c>
      <c r="AE72" s="390" t="str">
        <f>IF(AE70="","",VLOOKUP(AE70,'シフト記号表（勤務時間帯）'!$C$6:$U$35,19,FALSE))</f>
        <v/>
      </c>
      <c r="AF72" s="391" t="str">
        <f>IF(AF70="","",VLOOKUP(AF70,'シフト記号表（勤務時間帯）'!$C$6:$U$35,19,FALSE))</f>
        <v/>
      </c>
      <c r="AG72" s="389" t="str">
        <f>IF(AG70="","",VLOOKUP(AG70,'シフト記号表（勤務時間帯）'!$C$6:$U$35,19,FALSE))</f>
        <v/>
      </c>
      <c r="AH72" s="390" t="str">
        <f>IF(AH70="","",VLOOKUP(AH70,'シフト記号表（勤務時間帯）'!$C$6:$U$35,19,FALSE))</f>
        <v/>
      </c>
      <c r="AI72" s="390" t="str">
        <f>IF(AI70="","",VLOOKUP(AI70,'シフト記号表（勤務時間帯）'!$C$6:$U$35,19,FALSE))</f>
        <v/>
      </c>
      <c r="AJ72" s="390" t="str">
        <f>IF(AJ70="","",VLOOKUP(AJ70,'シフト記号表（勤務時間帯）'!$C$6:$U$35,19,FALSE))</f>
        <v/>
      </c>
      <c r="AK72" s="390" t="str">
        <f>IF(AK70="","",VLOOKUP(AK70,'シフト記号表（勤務時間帯）'!$C$6:$U$35,19,FALSE))</f>
        <v/>
      </c>
      <c r="AL72" s="390" t="str">
        <f>IF(AL70="","",VLOOKUP(AL70,'シフト記号表（勤務時間帯）'!$C$6:$U$35,19,FALSE))</f>
        <v/>
      </c>
      <c r="AM72" s="391" t="str">
        <f>IF(AM70="","",VLOOKUP(AM70,'シフト記号表（勤務時間帯）'!$C$6:$U$35,19,FALSE))</f>
        <v/>
      </c>
      <c r="AN72" s="389" t="str">
        <f>IF(AN70="","",VLOOKUP(AN70,'シフト記号表（勤務時間帯）'!$C$6:$U$35,19,FALSE))</f>
        <v/>
      </c>
      <c r="AO72" s="390" t="str">
        <f>IF(AO70="","",VLOOKUP(AO70,'シフト記号表（勤務時間帯）'!$C$6:$U$35,19,FALSE))</f>
        <v/>
      </c>
      <c r="AP72" s="390" t="str">
        <f>IF(AP70="","",VLOOKUP(AP70,'シフト記号表（勤務時間帯）'!$C$6:$U$35,19,FALSE))</f>
        <v/>
      </c>
      <c r="AQ72" s="390" t="str">
        <f>IF(AQ70="","",VLOOKUP(AQ70,'シフト記号表（勤務時間帯）'!$C$6:$U$35,19,FALSE))</f>
        <v/>
      </c>
      <c r="AR72" s="390" t="str">
        <f>IF(AR70="","",VLOOKUP(AR70,'シフト記号表（勤務時間帯）'!$C$6:$U$35,19,FALSE))</f>
        <v/>
      </c>
      <c r="AS72" s="390" t="str">
        <f>IF(AS70="","",VLOOKUP(AS70,'シフト記号表（勤務時間帯）'!$C$6:$U$35,19,FALSE))</f>
        <v/>
      </c>
      <c r="AT72" s="391" t="str">
        <f>IF(AT70="","",VLOOKUP(AT70,'シフト記号表（勤務時間帯）'!$C$6:$U$35,19,FALSE))</f>
        <v/>
      </c>
      <c r="AU72" s="389" t="str">
        <f>IF(AU70="","",VLOOKUP(AU70,'シフト記号表（勤務時間帯）'!$C$6:$U$35,19,FALSE))</f>
        <v/>
      </c>
      <c r="AV72" s="390" t="str">
        <f>IF(AV70="","",VLOOKUP(AV70,'シフト記号表（勤務時間帯）'!$C$6:$U$35,19,FALSE))</f>
        <v/>
      </c>
      <c r="AW72" s="390" t="str">
        <f>IF(AW70="","",VLOOKUP(AW70,'シフト記号表（勤務時間帯）'!$C$6:$U$35,19,FALSE))</f>
        <v/>
      </c>
      <c r="AX72" s="931">
        <f>IF($BB$3="４週",SUM(S72:AT72),IF($BB$3="暦月",SUM(S72:AW72),""))</f>
        <v>0</v>
      </c>
      <c r="AY72" s="932"/>
      <c r="AZ72" s="933">
        <f>IF($BB$3="４週",AX72/4,IF($BB$3="暦月",'地密通所（100名）'!AX72/('地密通所（100名）'!$BB$8/7),""))</f>
        <v>0</v>
      </c>
      <c r="BA72" s="934"/>
      <c r="BB72" s="800"/>
      <c r="BC72" s="769"/>
      <c r="BD72" s="769"/>
      <c r="BE72" s="769"/>
      <c r="BF72" s="770"/>
    </row>
    <row r="73" spans="2:58" ht="20.25" customHeight="1">
      <c r="B73" s="886">
        <f>B70+1</f>
        <v>18</v>
      </c>
      <c r="C73" s="781"/>
      <c r="D73" s="782"/>
      <c r="E73" s="783"/>
      <c r="F73" s="273"/>
      <c r="G73" s="762"/>
      <c r="H73" s="764"/>
      <c r="I73" s="694"/>
      <c r="J73" s="694"/>
      <c r="K73" s="695"/>
      <c r="L73" s="765"/>
      <c r="M73" s="766"/>
      <c r="N73" s="766"/>
      <c r="O73" s="767"/>
      <c r="P73" s="935" t="s">
        <v>571</v>
      </c>
      <c r="Q73" s="936"/>
      <c r="R73" s="937"/>
      <c r="S73" s="425"/>
      <c r="T73" s="426"/>
      <c r="U73" s="426"/>
      <c r="V73" s="426"/>
      <c r="W73" s="426"/>
      <c r="X73" s="426"/>
      <c r="Y73" s="427"/>
      <c r="Z73" s="425"/>
      <c r="AA73" s="426"/>
      <c r="AB73" s="426"/>
      <c r="AC73" s="426"/>
      <c r="AD73" s="426"/>
      <c r="AE73" s="426"/>
      <c r="AF73" s="427"/>
      <c r="AG73" s="425"/>
      <c r="AH73" s="426"/>
      <c r="AI73" s="426"/>
      <c r="AJ73" s="426"/>
      <c r="AK73" s="426"/>
      <c r="AL73" s="426"/>
      <c r="AM73" s="427"/>
      <c r="AN73" s="425"/>
      <c r="AO73" s="426"/>
      <c r="AP73" s="426"/>
      <c r="AQ73" s="426"/>
      <c r="AR73" s="426"/>
      <c r="AS73" s="426"/>
      <c r="AT73" s="427"/>
      <c r="AU73" s="425"/>
      <c r="AV73" s="426"/>
      <c r="AW73" s="426"/>
      <c r="AX73" s="973"/>
      <c r="AY73" s="974"/>
      <c r="AZ73" s="975"/>
      <c r="BA73" s="976"/>
      <c r="BB73" s="798"/>
      <c r="BC73" s="766"/>
      <c r="BD73" s="766"/>
      <c r="BE73" s="766"/>
      <c r="BF73" s="767"/>
    </row>
    <row r="74" spans="2:58" ht="20.25" customHeight="1">
      <c r="B74" s="886"/>
      <c r="C74" s="784"/>
      <c r="D74" s="785"/>
      <c r="E74" s="786"/>
      <c r="F74" s="265"/>
      <c r="G74" s="689"/>
      <c r="H74" s="693"/>
      <c r="I74" s="694"/>
      <c r="J74" s="694"/>
      <c r="K74" s="695"/>
      <c r="L74" s="699"/>
      <c r="M74" s="700"/>
      <c r="N74" s="700"/>
      <c r="O74" s="701"/>
      <c r="P74" s="921" t="s">
        <v>526</v>
      </c>
      <c r="Q74" s="922"/>
      <c r="R74" s="923"/>
      <c r="S74" s="386" t="str">
        <f>IF(S73="","",VLOOKUP(S73,'シフト記号表（勤務時間帯）'!$C$6:$K$35,9,FALSE))</f>
        <v/>
      </c>
      <c r="T74" s="387" t="str">
        <f>IF(T73="","",VLOOKUP(T73,'シフト記号表（勤務時間帯）'!$C$6:$K$35,9,FALSE))</f>
        <v/>
      </c>
      <c r="U74" s="387" t="str">
        <f>IF(U73="","",VLOOKUP(U73,'シフト記号表（勤務時間帯）'!$C$6:$K$35,9,FALSE))</f>
        <v/>
      </c>
      <c r="V74" s="387" t="str">
        <f>IF(V73="","",VLOOKUP(V73,'シフト記号表（勤務時間帯）'!$C$6:$K$35,9,FALSE))</f>
        <v/>
      </c>
      <c r="W74" s="387" t="str">
        <f>IF(W73="","",VLOOKUP(W73,'シフト記号表（勤務時間帯）'!$C$6:$K$35,9,FALSE))</f>
        <v/>
      </c>
      <c r="X74" s="387" t="str">
        <f>IF(X73="","",VLOOKUP(X73,'シフト記号表（勤務時間帯）'!$C$6:$K$35,9,FALSE))</f>
        <v/>
      </c>
      <c r="Y74" s="388" t="str">
        <f>IF(Y73="","",VLOOKUP(Y73,'シフト記号表（勤務時間帯）'!$C$6:$K$35,9,FALSE))</f>
        <v/>
      </c>
      <c r="Z74" s="386" t="str">
        <f>IF(Z73="","",VLOOKUP(Z73,'シフト記号表（勤務時間帯）'!$C$6:$K$35,9,FALSE))</f>
        <v/>
      </c>
      <c r="AA74" s="387" t="str">
        <f>IF(AA73="","",VLOOKUP(AA73,'シフト記号表（勤務時間帯）'!$C$6:$K$35,9,FALSE))</f>
        <v/>
      </c>
      <c r="AB74" s="387" t="str">
        <f>IF(AB73="","",VLOOKUP(AB73,'シフト記号表（勤務時間帯）'!$C$6:$K$35,9,FALSE))</f>
        <v/>
      </c>
      <c r="AC74" s="387" t="str">
        <f>IF(AC73="","",VLOOKUP(AC73,'シフト記号表（勤務時間帯）'!$C$6:$K$35,9,FALSE))</f>
        <v/>
      </c>
      <c r="AD74" s="387" t="str">
        <f>IF(AD73="","",VLOOKUP(AD73,'シフト記号表（勤務時間帯）'!$C$6:$K$35,9,FALSE))</f>
        <v/>
      </c>
      <c r="AE74" s="387" t="str">
        <f>IF(AE73="","",VLOOKUP(AE73,'シフト記号表（勤務時間帯）'!$C$6:$K$35,9,FALSE))</f>
        <v/>
      </c>
      <c r="AF74" s="388" t="str">
        <f>IF(AF73="","",VLOOKUP(AF73,'シフト記号表（勤務時間帯）'!$C$6:$K$35,9,FALSE))</f>
        <v/>
      </c>
      <c r="AG74" s="386" t="str">
        <f>IF(AG73="","",VLOOKUP(AG73,'シフト記号表（勤務時間帯）'!$C$6:$K$35,9,FALSE))</f>
        <v/>
      </c>
      <c r="AH74" s="387" t="str">
        <f>IF(AH73="","",VLOOKUP(AH73,'シフト記号表（勤務時間帯）'!$C$6:$K$35,9,FALSE))</f>
        <v/>
      </c>
      <c r="AI74" s="387" t="str">
        <f>IF(AI73="","",VLOOKUP(AI73,'シフト記号表（勤務時間帯）'!$C$6:$K$35,9,FALSE))</f>
        <v/>
      </c>
      <c r="AJ74" s="387" t="str">
        <f>IF(AJ73="","",VLOOKUP(AJ73,'シフト記号表（勤務時間帯）'!$C$6:$K$35,9,FALSE))</f>
        <v/>
      </c>
      <c r="AK74" s="387" t="str">
        <f>IF(AK73="","",VLOOKUP(AK73,'シフト記号表（勤務時間帯）'!$C$6:$K$35,9,FALSE))</f>
        <v/>
      </c>
      <c r="AL74" s="387" t="str">
        <f>IF(AL73="","",VLOOKUP(AL73,'シフト記号表（勤務時間帯）'!$C$6:$K$35,9,FALSE))</f>
        <v/>
      </c>
      <c r="AM74" s="388" t="str">
        <f>IF(AM73="","",VLOOKUP(AM73,'シフト記号表（勤務時間帯）'!$C$6:$K$35,9,FALSE))</f>
        <v/>
      </c>
      <c r="AN74" s="386" t="str">
        <f>IF(AN73="","",VLOOKUP(AN73,'シフト記号表（勤務時間帯）'!$C$6:$K$35,9,FALSE))</f>
        <v/>
      </c>
      <c r="AO74" s="387" t="str">
        <f>IF(AO73="","",VLOOKUP(AO73,'シフト記号表（勤務時間帯）'!$C$6:$K$35,9,FALSE))</f>
        <v/>
      </c>
      <c r="AP74" s="387" t="str">
        <f>IF(AP73="","",VLOOKUP(AP73,'シフト記号表（勤務時間帯）'!$C$6:$K$35,9,FALSE))</f>
        <v/>
      </c>
      <c r="AQ74" s="387" t="str">
        <f>IF(AQ73="","",VLOOKUP(AQ73,'シフト記号表（勤務時間帯）'!$C$6:$K$35,9,FALSE))</f>
        <v/>
      </c>
      <c r="AR74" s="387" t="str">
        <f>IF(AR73="","",VLOOKUP(AR73,'シフト記号表（勤務時間帯）'!$C$6:$K$35,9,FALSE))</f>
        <v/>
      </c>
      <c r="AS74" s="387" t="str">
        <f>IF(AS73="","",VLOOKUP(AS73,'シフト記号表（勤務時間帯）'!$C$6:$K$35,9,FALSE))</f>
        <v/>
      </c>
      <c r="AT74" s="388" t="str">
        <f>IF(AT73="","",VLOOKUP(AT73,'シフト記号表（勤務時間帯）'!$C$6:$K$35,9,FALSE))</f>
        <v/>
      </c>
      <c r="AU74" s="386" t="str">
        <f>IF(AU73="","",VLOOKUP(AU73,'シフト記号表（勤務時間帯）'!$C$6:$K$35,9,FALSE))</f>
        <v/>
      </c>
      <c r="AV74" s="387" t="str">
        <f>IF(AV73="","",VLOOKUP(AV73,'シフト記号表（勤務時間帯）'!$C$6:$K$35,9,FALSE))</f>
        <v/>
      </c>
      <c r="AW74" s="387" t="str">
        <f>IF(AW73="","",VLOOKUP(AW73,'シフト記号表（勤務時間帯）'!$C$6:$K$35,9,FALSE))</f>
        <v/>
      </c>
      <c r="AX74" s="924">
        <f>IF($BB$3="４週",SUM(S74:AT74),IF($BB$3="暦月",SUM(S74:AW74),""))</f>
        <v>0</v>
      </c>
      <c r="AY74" s="925"/>
      <c r="AZ74" s="926">
        <f>IF($BB$3="４週",AX74/4,IF($BB$3="暦月",'地密通所（100名）'!AX74/('地密通所（100名）'!$BB$8/7),""))</f>
        <v>0</v>
      </c>
      <c r="BA74" s="927"/>
      <c r="BB74" s="799"/>
      <c r="BC74" s="700"/>
      <c r="BD74" s="700"/>
      <c r="BE74" s="700"/>
      <c r="BF74" s="701"/>
    </row>
    <row r="75" spans="2:58" ht="20.25" customHeight="1">
      <c r="B75" s="886"/>
      <c r="C75" s="787"/>
      <c r="D75" s="788"/>
      <c r="E75" s="789"/>
      <c r="F75" s="428">
        <f>C73</f>
        <v>0</v>
      </c>
      <c r="G75" s="763"/>
      <c r="H75" s="693"/>
      <c r="I75" s="694"/>
      <c r="J75" s="694"/>
      <c r="K75" s="695"/>
      <c r="L75" s="768"/>
      <c r="M75" s="769"/>
      <c r="N75" s="769"/>
      <c r="O75" s="770"/>
      <c r="P75" s="928" t="s">
        <v>527</v>
      </c>
      <c r="Q75" s="929"/>
      <c r="R75" s="930"/>
      <c r="S75" s="389" t="str">
        <f>IF(S73="","",VLOOKUP(S73,'シフト記号表（勤務時間帯）'!$C$6:$U$35,19,FALSE))</f>
        <v/>
      </c>
      <c r="T75" s="390" t="str">
        <f>IF(T73="","",VLOOKUP(T73,'シフト記号表（勤務時間帯）'!$C$6:$U$35,19,FALSE))</f>
        <v/>
      </c>
      <c r="U75" s="390" t="str">
        <f>IF(U73="","",VLOOKUP(U73,'シフト記号表（勤務時間帯）'!$C$6:$U$35,19,FALSE))</f>
        <v/>
      </c>
      <c r="V75" s="390" t="str">
        <f>IF(V73="","",VLOOKUP(V73,'シフト記号表（勤務時間帯）'!$C$6:$U$35,19,FALSE))</f>
        <v/>
      </c>
      <c r="W75" s="390" t="str">
        <f>IF(W73="","",VLOOKUP(W73,'シフト記号表（勤務時間帯）'!$C$6:$U$35,19,FALSE))</f>
        <v/>
      </c>
      <c r="X75" s="390" t="str">
        <f>IF(X73="","",VLOOKUP(X73,'シフト記号表（勤務時間帯）'!$C$6:$U$35,19,FALSE))</f>
        <v/>
      </c>
      <c r="Y75" s="391" t="str">
        <f>IF(Y73="","",VLOOKUP(Y73,'シフト記号表（勤務時間帯）'!$C$6:$U$35,19,FALSE))</f>
        <v/>
      </c>
      <c r="Z75" s="389" t="str">
        <f>IF(Z73="","",VLOOKUP(Z73,'シフト記号表（勤務時間帯）'!$C$6:$U$35,19,FALSE))</f>
        <v/>
      </c>
      <c r="AA75" s="390" t="str">
        <f>IF(AA73="","",VLOOKUP(AA73,'シフト記号表（勤務時間帯）'!$C$6:$U$35,19,FALSE))</f>
        <v/>
      </c>
      <c r="AB75" s="390" t="str">
        <f>IF(AB73="","",VLOOKUP(AB73,'シフト記号表（勤務時間帯）'!$C$6:$U$35,19,FALSE))</f>
        <v/>
      </c>
      <c r="AC75" s="390" t="str">
        <f>IF(AC73="","",VLOOKUP(AC73,'シフト記号表（勤務時間帯）'!$C$6:$U$35,19,FALSE))</f>
        <v/>
      </c>
      <c r="AD75" s="390" t="str">
        <f>IF(AD73="","",VLOOKUP(AD73,'シフト記号表（勤務時間帯）'!$C$6:$U$35,19,FALSE))</f>
        <v/>
      </c>
      <c r="AE75" s="390" t="str">
        <f>IF(AE73="","",VLOOKUP(AE73,'シフト記号表（勤務時間帯）'!$C$6:$U$35,19,FALSE))</f>
        <v/>
      </c>
      <c r="AF75" s="391" t="str">
        <f>IF(AF73="","",VLOOKUP(AF73,'シフト記号表（勤務時間帯）'!$C$6:$U$35,19,FALSE))</f>
        <v/>
      </c>
      <c r="AG75" s="389" t="str">
        <f>IF(AG73="","",VLOOKUP(AG73,'シフト記号表（勤務時間帯）'!$C$6:$U$35,19,FALSE))</f>
        <v/>
      </c>
      <c r="AH75" s="390" t="str">
        <f>IF(AH73="","",VLOOKUP(AH73,'シフト記号表（勤務時間帯）'!$C$6:$U$35,19,FALSE))</f>
        <v/>
      </c>
      <c r="AI75" s="390" t="str">
        <f>IF(AI73="","",VLOOKUP(AI73,'シフト記号表（勤務時間帯）'!$C$6:$U$35,19,FALSE))</f>
        <v/>
      </c>
      <c r="AJ75" s="390" t="str">
        <f>IF(AJ73="","",VLOOKUP(AJ73,'シフト記号表（勤務時間帯）'!$C$6:$U$35,19,FALSE))</f>
        <v/>
      </c>
      <c r="AK75" s="390" t="str">
        <f>IF(AK73="","",VLOOKUP(AK73,'シフト記号表（勤務時間帯）'!$C$6:$U$35,19,FALSE))</f>
        <v/>
      </c>
      <c r="AL75" s="390" t="str">
        <f>IF(AL73="","",VLOOKUP(AL73,'シフト記号表（勤務時間帯）'!$C$6:$U$35,19,FALSE))</f>
        <v/>
      </c>
      <c r="AM75" s="391" t="str">
        <f>IF(AM73="","",VLOOKUP(AM73,'シフト記号表（勤務時間帯）'!$C$6:$U$35,19,FALSE))</f>
        <v/>
      </c>
      <c r="AN75" s="389" t="str">
        <f>IF(AN73="","",VLOOKUP(AN73,'シフト記号表（勤務時間帯）'!$C$6:$U$35,19,FALSE))</f>
        <v/>
      </c>
      <c r="AO75" s="390" t="str">
        <f>IF(AO73="","",VLOOKUP(AO73,'シフト記号表（勤務時間帯）'!$C$6:$U$35,19,FALSE))</f>
        <v/>
      </c>
      <c r="AP75" s="390" t="str">
        <f>IF(AP73="","",VLOOKUP(AP73,'シフト記号表（勤務時間帯）'!$C$6:$U$35,19,FALSE))</f>
        <v/>
      </c>
      <c r="AQ75" s="390" t="str">
        <f>IF(AQ73="","",VLOOKUP(AQ73,'シフト記号表（勤務時間帯）'!$C$6:$U$35,19,FALSE))</f>
        <v/>
      </c>
      <c r="AR75" s="390" t="str">
        <f>IF(AR73="","",VLOOKUP(AR73,'シフト記号表（勤務時間帯）'!$C$6:$U$35,19,FALSE))</f>
        <v/>
      </c>
      <c r="AS75" s="390" t="str">
        <f>IF(AS73="","",VLOOKUP(AS73,'シフト記号表（勤務時間帯）'!$C$6:$U$35,19,FALSE))</f>
        <v/>
      </c>
      <c r="AT75" s="391" t="str">
        <f>IF(AT73="","",VLOOKUP(AT73,'シフト記号表（勤務時間帯）'!$C$6:$U$35,19,FALSE))</f>
        <v/>
      </c>
      <c r="AU75" s="389" t="str">
        <f>IF(AU73="","",VLOOKUP(AU73,'シフト記号表（勤務時間帯）'!$C$6:$U$35,19,FALSE))</f>
        <v/>
      </c>
      <c r="AV75" s="390" t="str">
        <f>IF(AV73="","",VLOOKUP(AV73,'シフト記号表（勤務時間帯）'!$C$6:$U$35,19,FALSE))</f>
        <v/>
      </c>
      <c r="AW75" s="390" t="str">
        <f>IF(AW73="","",VLOOKUP(AW73,'シフト記号表（勤務時間帯）'!$C$6:$U$35,19,FALSE))</f>
        <v/>
      </c>
      <c r="AX75" s="931">
        <f>IF($BB$3="４週",SUM(S75:AT75),IF($BB$3="暦月",SUM(S75:AW75),""))</f>
        <v>0</v>
      </c>
      <c r="AY75" s="932"/>
      <c r="AZ75" s="933">
        <f>IF($BB$3="４週",AX75/4,IF($BB$3="暦月",'地密通所（100名）'!AX75/('地密通所（100名）'!$BB$8/7),""))</f>
        <v>0</v>
      </c>
      <c r="BA75" s="934"/>
      <c r="BB75" s="800"/>
      <c r="BC75" s="769"/>
      <c r="BD75" s="769"/>
      <c r="BE75" s="769"/>
      <c r="BF75" s="770"/>
    </row>
    <row r="76" spans="2:58" ht="20.25" customHeight="1">
      <c r="B76" s="886">
        <f>B73+1</f>
        <v>19</v>
      </c>
      <c r="C76" s="781"/>
      <c r="D76" s="782"/>
      <c r="E76" s="783"/>
      <c r="F76" s="273"/>
      <c r="G76" s="762"/>
      <c r="H76" s="764"/>
      <c r="I76" s="694"/>
      <c r="J76" s="694"/>
      <c r="K76" s="695"/>
      <c r="L76" s="765"/>
      <c r="M76" s="766"/>
      <c r="N76" s="766"/>
      <c r="O76" s="767"/>
      <c r="P76" s="935" t="s">
        <v>654</v>
      </c>
      <c r="Q76" s="936"/>
      <c r="R76" s="937"/>
      <c r="S76" s="425"/>
      <c r="T76" s="426"/>
      <c r="U76" s="426"/>
      <c r="V76" s="426"/>
      <c r="W76" s="426"/>
      <c r="X76" s="426"/>
      <c r="Y76" s="427"/>
      <c r="Z76" s="425"/>
      <c r="AA76" s="426"/>
      <c r="AB76" s="426"/>
      <c r="AC76" s="426"/>
      <c r="AD76" s="426"/>
      <c r="AE76" s="426"/>
      <c r="AF76" s="427"/>
      <c r="AG76" s="425"/>
      <c r="AH76" s="426"/>
      <c r="AI76" s="426"/>
      <c r="AJ76" s="426"/>
      <c r="AK76" s="426"/>
      <c r="AL76" s="426"/>
      <c r="AM76" s="427"/>
      <c r="AN76" s="425"/>
      <c r="AO76" s="426"/>
      <c r="AP76" s="426"/>
      <c r="AQ76" s="426"/>
      <c r="AR76" s="426"/>
      <c r="AS76" s="426"/>
      <c r="AT76" s="427"/>
      <c r="AU76" s="425"/>
      <c r="AV76" s="426"/>
      <c r="AW76" s="426"/>
      <c r="AX76" s="973"/>
      <c r="AY76" s="974"/>
      <c r="AZ76" s="975"/>
      <c r="BA76" s="976"/>
      <c r="BB76" s="798"/>
      <c r="BC76" s="766"/>
      <c r="BD76" s="766"/>
      <c r="BE76" s="766"/>
      <c r="BF76" s="767"/>
    </row>
    <row r="77" spans="2:58" ht="20.25" customHeight="1">
      <c r="B77" s="886"/>
      <c r="C77" s="784"/>
      <c r="D77" s="785"/>
      <c r="E77" s="786"/>
      <c r="F77" s="265"/>
      <c r="G77" s="689"/>
      <c r="H77" s="693"/>
      <c r="I77" s="694"/>
      <c r="J77" s="694"/>
      <c r="K77" s="695"/>
      <c r="L77" s="699"/>
      <c r="M77" s="700"/>
      <c r="N77" s="700"/>
      <c r="O77" s="701"/>
      <c r="P77" s="921" t="s">
        <v>526</v>
      </c>
      <c r="Q77" s="922"/>
      <c r="R77" s="923"/>
      <c r="S77" s="386" t="str">
        <f>IF(S76="","",VLOOKUP(S76,'シフト記号表（勤務時間帯）'!$C$6:$K$35,9,FALSE))</f>
        <v/>
      </c>
      <c r="T77" s="387" t="str">
        <f>IF(T76="","",VLOOKUP(T76,'シフト記号表（勤務時間帯）'!$C$6:$K$35,9,FALSE))</f>
        <v/>
      </c>
      <c r="U77" s="387" t="str">
        <f>IF(U76="","",VLOOKUP(U76,'シフト記号表（勤務時間帯）'!$C$6:$K$35,9,FALSE))</f>
        <v/>
      </c>
      <c r="V77" s="387" t="str">
        <f>IF(V76="","",VLOOKUP(V76,'シフト記号表（勤務時間帯）'!$C$6:$K$35,9,FALSE))</f>
        <v/>
      </c>
      <c r="W77" s="387" t="str">
        <f>IF(W76="","",VLOOKUP(W76,'シフト記号表（勤務時間帯）'!$C$6:$K$35,9,FALSE))</f>
        <v/>
      </c>
      <c r="X77" s="387" t="str">
        <f>IF(X76="","",VLOOKUP(X76,'シフト記号表（勤務時間帯）'!$C$6:$K$35,9,FALSE))</f>
        <v/>
      </c>
      <c r="Y77" s="388" t="str">
        <f>IF(Y76="","",VLOOKUP(Y76,'シフト記号表（勤務時間帯）'!$C$6:$K$35,9,FALSE))</f>
        <v/>
      </c>
      <c r="Z77" s="386" t="str">
        <f>IF(Z76="","",VLOOKUP(Z76,'シフト記号表（勤務時間帯）'!$C$6:$K$35,9,FALSE))</f>
        <v/>
      </c>
      <c r="AA77" s="387" t="str">
        <f>IF(AA76="","",VLOOKUP(AA76,'シフト記号表（勤務時間帯）'!$C$6:$K$35,9,FALSE))</f>
        <v/>
      </c>
      <c r="AB77" s="387" t="str">
        <f>IF(AB76="","",VLOOKUP(AB76,'シフト記号表（勤務時間帯）'!$C$6:$K$35,9,FALSE))</f>
        <v/>
      </c>
      <c r="AC77" s="387" t="str">
        <f>IF(AC76="","",VLOOKUP(AC76,'シフト記号表（勤務時間帯）'!$C$6:$K$35,9,FALSE))</f>
        <v/>
      </c>
      <c r="AD77" s="387" t="str">
        <f>IF(AD76="","",VLOOKUP(AD76,'シフト記号表（勤務時間帯）'!$C$6:$K$35,9,FALSE))</f>
        <v/>
      </c>
      <c r="AE77" s="387" t="str">
        <f>IF(AE76="","",VLOOKUP(AE76,'シフト記号表（勤務時間帯）'!$C$6:$K$35,9,FALSE))</f>
        <v/>
      </c>
      <c r="AF77" s="388" t="str">
        <f>IF(AF76="","",VLOOKUP(AF76,'シフト記号表（勤務時間帯）'!$C$6:$K$35,9,FALSE))</f>
        <v/>
      </c>
      <c r="AG77" s="386" t="str">
        <f>IF(AG76="","",VLOOKUP(AG76,'シフト記号表（勤務時間帯）'!$C$6:$K$35,9,FALSE))</f>
        <v/>
      </c>
      <c r="AH77" s="387" t="str">
        <f>IF(AH76="","",VLOOKUP(AH76,'シフト記号表（勤務時間帯）'!$C$6:$K$35,9,FALSE))</f>
        <v/>
      </c>
      <c r="AI77" s="387" t="str">
        <f>IF(AI76="","",VLOOKUP(AI76,'シフト記号表（勤務時間帯）'!$C$6:$K$35,9,FALSE))</f>
        <v/>
      </c>
      <c r="AJ77" s="387" t="str">
        <f>IF(AJ76="","",VLOOKUP(AJ76,'シフト記号表（勤務時間帯）'!$C$6:$K$35,9,FALSE))</f>
        <v/>
      </c>
      <c r="AK77" s="387" t="str">
        <f>IF(AK76="","",VLOOKUP(AK76,'シフト記号表（勤務時間帯）'!$C$6:$K$35,9,FALSE))</f>
        <v/>
      </c>
      <c r="AL77" s="387" t="str">
        <f>IF(AL76="","",VLOOKUP(AL76,'シフト記号表（勤務時間帯）'!$C$6:$K$35,9,FALSE))</f>
        <v/>
      </c>
      <c r="AM77" s="388" t="str">
        <f>IF(AM76="","",VLOOKUP(AM76,'シフト記号表（勤務時間帯）'!$C$6:$K$35,9,FALSE))</f>
        <v/>
      </c>
      <c r="AN77" s="386" t="str">
        <f>IF(AN76="","",VLOOKUP(AN76,'シフト記号表（勤務時間帯）'!$C$6:$K$35,9,FALSE))</f>
        <v/>
      </c>
      <c r="AO77" s="387" t="str">
        <f>IF(AO76="","",VLOOKUP(AO76,'シフト記号表（勤務時間帯）'!$C$6:$K$35,9,FALSE))</f>
        <v/>
      </c>
      <c r="AP77" s="387" t="str">
        <f>IF(AP76="","",VLOOKUP(AP76,'シフト記号表（勤務時間帯）'!$C$6:$K$35,9,FALSE))</f>
        <v/>
      </c>
      <c r="AQ77" s="387" t="str">
        <f>IF(AQ76="","",VLOOKUP(AQ76,'シフト記号表（勤務時間帯）'!$C$6:$K$35,9,FALSE))</f>
        <v/>
      </c>
      <c r="AR77" s="387" t="str">
        <f>IF(AR76="","",VLOOKUP(AR76,'シフト記号表（勤務時間帯）'!$C$6:$K$35,9,FALSE))</f>
        <v/>
      </c>
      <c r="AS77" s="387" t="str">
        <f>IF(AS76="","",VLOOKUP(AS76,'シフト記号表（勤務時間帯）'!$C$6:$K$35,9,FALSE))</f>
        <v/>
      </c>
      <c r="AT77" s="388" t="str">
        <f>IF(AT76="","",VLOOKUP(AT76,'シフト記号表（勤務時間帯）'!$C$6:$K$35,9,FALSE))</f>
        <v/>
      </c>
      <c r="AU77" s="386" t="str">
        <f>IF(AU76="","",VLOOKUP(AU76,'シフト記号表（勤務時間帯）'!$C$6:$K$35,9,FALSE))</f>
        <v/>
      </c>
      <c r="AV77" s="387" t="str">
        <f>IF(AV76="","",VLOOKUP(AV76,'シフト記号表（勤務時間帯）'!$C$6:$K$35,9,FALSE))</f>
        <v/>
      </c>
      <c r="AW77" s="387" t="str">
        <f>IF(AW76="","",VLOOKUP(AW76,'シフト記号表（勤務時間帯）'!$C$6:$K$35,9,FALSE))</f>
        <v/>
      </c>
      <c r="AX77" s="924">
        <f>IF($BB$3="４週",SUM(S77:AT77),IF($BB$3="暦月",SUM(S77:AW77),""))</f>
        <v>0</v>
      </c>
      <c r="AY77" s="925"/>
      <c r="AZ77" s="926">
        <f>IF($BB$3="４週",AX77/4,IF($BB$3="暦月",'地密通所（100名）'!AX77/('地密通所（100名）'!$BB$8/7),""))</f>
        <v>0</v>
      </c>
      <c r="BA77" s="927"/>
      <c r="BB77" s="799"/>
      <c r="BC77" s="700"/>
      <c r="BD77" s="700"/>
      <c r="BE77" s="700"/>
      <c r="BF77" s="701"/>
    </row>
    <row r="78" spans="2:58" ht="20.25" customHeight="1">
      <c r="B78" s="886"/>
      <c r="C78" s="787"/>
      <c r="D78" s="788"/>
      <c r="E78" s="789"/>
      <c r="F78" s="428">
        <f>C76</f>
        <v>0</v>
      </c>
      <c r="G78" s="763"/>
      <c r="H78" s="693"/>
      <c r="I78" s="694"/>
      <c r="J78" s="694"/>
      <c r="K78" s="695"/>
      <c r="L78" s="768"/>
      <c r="M78" s="769"/>
      <c r="N78" s="769"/>
      <c r="O78" s="770"/>
      <c r="P78" s="928" t="s">
        <v>527</v>
      </c>
      <c r="Q78" s="929"/>
      <c r="R78" s="930"/>
      <c r="S78" s="389" t="str">
        <f>IF(S76="","",VLOOKUP(S76,'シフト記号表（勤務時間帯）'!$C$6:$U$35,19,FALSE))</f>
        <v/>
      </c>
      <c r="T78" s="390" t="str">
        <f>IF(T76="","",VLOOKUP(T76,'シフト記号表（勤務時間帯）'!$C$6:$U$35,19,FALSE))</f>
        <v/>
      </c>
      <c r="U78" s="390" t="str">
        <f>IF(U76="","",VLOOKUP(U76,'シフト記号表（勤務時間帯）'!$C$6:$U$35,19,FALSE))</f>
        <v/>
      </c>
      <c r="V78" s="390" t="str">
        <f>IF(V76="","",VLOOKUP(V76,'シフト記号表（勤務時間帯）'!$C$6:$U$35,19,FALSE))</f>
        <v/>
      </c>
      <c r="W78" s="390" t="str">
        <f>IF(W76="","",VLOOKUP(W76,'シフト記号表（勤務時間帯）'!$C$6:$U$35,19,FALSE))</f>
        <v/>
      </c>
      <c r="X78" s="390" t="str">
        <f>IF(X76="","",VLOOKUP(X76,'シフト記号表（勤務時間帯）'!$C$6:$U$35,19,FALSE))</f>
        <v/>
      </c>
      <c r="Y78" s="391" t="str">
        <f>IF(Y76="","",VLOOKUP(Y76,'シフト記号表（勤務時間帯）'!$C$6:$U$35,19,FALSE))</f>
        <v/>
      </c>
      <c r="Z78" s="389" t="str">
        <f>IF(Z76="","",VLOOKUP(Z76,'シフト記号表（勤務時間帯）'!$C$6:$U$35,19,FALSE))</f>
        <v/>
      </c>
      <c r="AA78" s="390" t="str">
        <f>IF(AA76="","",VLOOKUP(AA76,'シフト記号表（勤務時間帯）'!$C$6:$U$35,19,FALSE))</f>
        <v/>
      </c>
      <c r="AB78" s="390" t="str">
        <f>IF(AB76="","",VLOOKUP(AB76,'シフト記号表（勤務時間帯）'!$C$6:$U$35,19,FALSE))</f>
        <v/>
      </c>
      <c r="AC78" s="390" t="str">
        <f>IF(AC76="","",VLOOKUP(AC76,'シフト記号表（勤務時間帯）'!$C$6:$U$35,19,FALSE))</f>
        <v/>
      </c>
      <c r="AD78" s="390" t="str">
        <f>IF(AD76="","",VLOOKUP(AD76,'シフト記号表（勤務時間帯）'!$C$6:$U$35,19,FALSE))</f>
        <v/>
      </c>
      <c r="AE78" s="390" t="str">
        <f>IF(AE76="","",VLOOKUP(AE76,'シフト記号表（勤務時間帯）'!$C$6:$U$35,19,FALSE))</f>
        <v/>
      </c>
      <c r="AF78" s="391" t="str">
        <f>IF(AF76="","",VLOOKUP(AF76,'シフト記号表（勤務時間帯）'!$C$6:$U$35,19,FALSE))</f>
        <v/>
      </c>
      <c r="AG78" s="389" t="str">
        <f>IF(AG76="","",VLOOKUP(AG76,'シフト記号表（勤務時間帯）'!$C$6:$U$35,19,FALSE))</f>
        <v/>
      </c>
      <c r="AH78" s="390" t="str">
        <f>IF(AH76="","",VLOOKUP(AH76,'シフト記号表（勤務時間帯）'!$C$6:$U$35,19,FALSE))</f>
        <v/>
      </c>
      <c r="AI78" s="390" t="str">
        <f>IF(AI76="","",VLOOKUP(AI76,'シフト記号表（勤務時間帯）'!$C$6:$U$35,19,FALSE))</f>
        <v/>
      </c>
      <c r="AJ78" s="390" t="str">
        <f>IF(AJ76="","",VLOOKUP(AJ76,'シフト記号表（勤務時間帯）'!$C$6:$U$35,19,FALSE))</f>
        <v/>
      </c>
      <c r="AK78" s="390" t="str">
        <f>IF(AK76="","",VLOOKUP(AK76,'シフト記号表（勤務時間帯）'!$C$6:$U$35,19,FALSE))</f>
        <v/>
      </c>
      <c r="AL78" s="390" t="str">
        <f>IF(AL76="","",VLOOKUP(AL76,'シフト記号表（勤務時間帯）'!$C$6:$U$35,19,FALSE))</f>
        <v/>
      </c>
      <c r="AM78" s="391" t="str">
        <f>IF(AM76="","",VLOOKUP(AM76,'シフト記号表（勤務時間帯）'!$C$6:$U$35,19,FALSE))</f>
        <v/>
      </c>
      <c r="AN78" s="389" t="str">
        <f>IF(AN76="","",VLOOKUP(AN76,'シフト記号表（勤務時間帯）'!$C$6:$U$35,19,FALSE))</f>
        <v/>
      </c>
      <c r="AO78" s="390" t="str">
        <f>IF(AO76="","",VLOOKUP(AO76,'シフト記号表（勤務時間帯）'!$C$6:$U$35,19,FALSE))</f>
        <v/>
      </c>
      <c r="AP78" s="390" t="str">
        <f>IF(AP76="","",VLOOKUP(AP76,'シフト記号表（勤務時間帯）'!$C$6:$U$35,19,FALSE))</f>
        <v/>
      </c>
      <c r="AQ78" s="390" t="str">
        <f>IF(AQ76="","",VLOOKUP(AQ76,'シフト記号表（勤務時間帯）'!$C$6:$U$35,19,FALSE))</f>
        <v/>
      </c>
      <c r="AR78" s="390" t="str">
        <f>IF(AR76="","",VLOOKUP(AR76,'シフト記号表（勤務時間帯）'!$C$6:$U$35,19,FALSE))</f>
        <v/>
      </c>
      <c r="AS78" s="390" t="str">
        <f>IF(AS76="","",VLOOKUP(AS76,'シフト記号表（勤務時間帯）'!$C$6:$U$35,19,FALSE))</f>
        <v/>
      </c>
      <c r="AT78" s="391" t="str">
        <f>IF(AT76="","",VLOOKUP(AT76,'シフト記号表（勤務時間帯）'!$C$6:$U$35,19,FALSE))</f>
        <v/>
      </c>
      <c r="AU78" s="389" t="str">
        <f>IF(AU76="","",VLOOKUP(AU76,'シフト記号表（勤務時間帯）'!$C$6:$U$35,19,FALSE))</f>
        <v/>
      </c>
      <c r="AV78" s="390" t="str">
        <f>IF(AV76="","",VLOOKUP(AV76,'シフト記号表（勤務時間帯）'!$C$6:$U$35,19,FALSE))</f>
        <v/>
      </c>
      <c r="AW78" s="390" t="str">
        <f>IF(AW76="","",VLOOKUP(AW76,'シフト記号表（勤務時間帯）'!$C$6:$U$35,19,FALSE))</f>
        <v/>
      </c>
      <c r="AX78" s="931">
        <f>IF($BB$3="４週",SUM(S78:AT78),IF($BB$3="暦月",SUM(S78:AW78),""))</f>
        <v>0</v>
      </c>
      <c r="AY78" s="932"/>
      <c r="AZ78" s="933">
        <f>IF($BB$3="４週",AX78/4,IF($BB$3="暦月",'地密通所（100名）'!AX78/('地密通所（100名）'!$BB$8/7),""))</f>
        <v>0</v>
      </c>
      <c r="BA78" s="934"/>
      <c r="BB78" s="800"/>
      <c r="BC78" s="769"/>
      <c r="BD78" s="769"/>
      <c r="BE78" s="769"/>
      <c r="BF78" s="770"/>
    </row>
    <row r="79" spans="2:58" ht="20.25" customHeight="1">
      <c r="B79" s="886">
        <f>B76+1</f>
        <v>20</v>
      </c>
      <c r="C79" s="781"/>
      <c r="D79" s="782"/>
      <c r="E79" s="783"/>
      <c r="F79" s="273"/>
      <c r="G79" s="762"/>
      <c r="H79" s="764"/>
      <c r="I79" s="694"/>
      <c r="J79" s="694"/>
      <c r="K79" s="695"/>
      <c r="L79" s="765"/>
      <c r="M79" s="766"/>
      <c r="N79" s="766"/>
      <c r="O79" s="767"/>
      <c r="P79" s="935" t="s">
        <v>670</v>
      </c>
      <c r="Q79" s="936"/>
      <c r="R79" s="937"/>
      <c r="S79" s="425"/>
      <c r="T79" s="426"/>
      <c r="U79" s="426"/>
      <c r="V79" s="426"/>
      <c r="W79" s="426"/>
      <c r="X79" s="426"/>
      <c r="Y79" s="427"/>
      <c r="Z79" s="425"/>
      <c r="AA79" s="426"/>
      <c r="AB79" s="426"/>
      <c r="AC79" s="426"/>
      <c r="AD79" s="426"/>
      <c r="AE79" s="426"/>
      <c r="AF79" s="427"/>
      <c r="AG79" s="425"/>
      <c r="AH79" s="426"/>
      <c r="AI79" s="426"/>
      <c r="AJ79" s="426"/>
      <c r="AK79" s="426"/>
      <c r="AL79" s="426"/>
      <c r="AM79" s="427"/>
      <c r="AN79" s="425"/>
      <c r="AO79" s="426"/>
      <c r="AP79" s="426"/>
      <c r="AQ79" s="426"/>
      <c r="AR79" s="426"/>
      <c r="AS79" s="426"/>
      <c r="AT79" s="427"/>
      <c r="AU79" s="425"/>
      <c r="AV79" s="426"/>
      <c r="AW79" s="426"/>
      <c r="AX79" s="973"/>
      <c r="AY79" s="974"/>
      <c r="AZ79" s="975"/>
      <c r="BA79" s="976"/>
      <c r="BB79" s="798"/>
      <c r="BC79" s="766"/>
      <c r="BD79" s="766"/>
      <c r="BE79" s="766"/>
      <c r="BF79" s="767"/>
    </row>
    <row r="80" spans="2:58" ht="20.25" customHeight="1">
      <c r="B80" s="886"/>
      <c r="C80" s="784"/>
      <c r="D80" s="785"/>
      <c r="E80" s="786"/>
      <c r="F80" s="265"/>
      <c r="G80" s="689"/>
      <c r="H80" s="693"/>
      <c r="I80" s="694"/>
      <c r="J80" s="694"/>
      <c r="K80" s="695"/>
      <c r="L80" s="699"/>
      <c r="M80" s="700"/>
      <c r="N80" s="700"/>
      <c r="O80" s="701"/>
      <c r="P80" s="921" t="s">
        <v>526</v>
      </c>
      <c r="Q80" s="922"/>
      <c r="R80" s="923"/>
      <c r="S80" s="386" t="str">
        <f>IF(S79="","",VLOOKUP(S79,'シフト記号表（勤務時間帯）'!$C$6:$K$35,9,FALSE))</f>
        <v/>
      </c>
      <c r="T80" s="387" t="str">
        <f>IF(T79="","",VLOOKUP(T79,'シフト記号表（勤務時間帯）'!$C$6:$K$35,9,FALSE))</f>
        <v/>
      </c>
      <c r="U80" s="387" t="str">
        <f>IF(U79="","",VLOOKUP(U79,'シフト記号表（勤務時間帯）'!$C$6:$K$35,9,FALSE))</f>
        <v/>
      </c>
      <c r="V80" s="387" t="str">
        <f>IF(V79="","",VLOOKUP(V79,'シフト記号表（勤務時間帯）'!$C$6:$K$35,9,FALSE))</f>
        <v/>
      </c>
      <c r="W80" s="387" t="str">
        <f>IF(W79="","",VLOOKUP(W79,'シフト記号表（勤務時間帯）'!$C$6:$K$35,9,FALSE))</f>
        <v/>
      </c>
      <c r="X80" s="387" t="str">
        <f>IF(X79="","",VLOOKUP(X79,'シフト記号表（勤務時間帯）'!$C$6:$K$35,9,FALSE))</f>
        <v/>
      </c>
      <c r="Y80" s="388" t="str">
        <f>IF(Y79="","",VLOOKUP(Y79,'シフト記号表（勤務時間帯）'!$C$6:$K$35,9,FALSE))</f>
        <v/>
      </c>
      <c r="Z80" s="386" t="str">
        <f>IF(Z79="","",VLOOKUP(Z79,'シフト記号表（勤務時間帯）'!$C$6:$K$35,9,FALSE))</f>
        <v/>
      </c>
      <c r="AA80" s="387" t="str">
        <f>IF(AA79="","",VLOOKUP(AA79,'シフト記号表（勤務時間帯）'!$C$6:$K$35,9,FALSE))</f>
        <v/>
      </c>
      <c r="AB80" s="387" t="str">
        <f>IF(AB79="","",VLOOKUP(AB79,'シフト記号表（勤務時間帯）'!$C$6:$K$35,9,FALSE))</f>
        <v/>
      </c>
      <c r="AC80" s="387" t="str">
        <f>IF(AC79="","",VLOOKUP(AC79,'シフト記号表（勤務時間帯）'!$C$6:$K$35,9,FALSE))</f>
        <v/>
      </c>
      <c r="AD80" s="387" t="str">
        <f>IF(AD79="","",VLOOKUP(AD79,'シフト記号表（勤務時間帯）'!$C$6:$K$35,9,FALSE))</f>
        <v/>
      </c>
      <c r="AE80" s="387" t="str">
        <f>IF(AE79="","",VLOOKUP(AE79,'シフト記号表（勤務時間帯）'!$C$6:$K$35,9,FALSE))</f>
        <v/>
      </c>
      <c r="AF80" s="388" t="str">
        <f>IF(AF79="","",VLOOKUP(AF79,'シフト記号表（勤務時間帯）'!$C$6:$K$35,9,FALSE))</f>
        <v/>
      </c>
      <c r="AG80" s="386" t="str">
        <f>IF(AG79="","",VLOOKUP(AG79,'シフト記号表（勤務時間帯）'!$C$6:$K$35,9,FALSE))</f>
        <v/>
      </c>
      <c r="AH80" s="387" t="str">
        <f>IF(AH79="","",VLOOKUP(AH79,'シフト記号表（勤務時間帯）'!$C$6:$K$35,9,FALSE))</f>
        <v/>
      </c>
      <c r="AI80" s="387" t="str">
        <f>IF(AI79="","",VLOOKUP(AI79,'シフト記号表（勤務時間帯）'!$C$6:$K$35,9,FALSE))</f>
        <v/>
      </c>
      <c r="AJ80" s="387" t="str">
        <f>IF(AJ79="","",VLOOKUP(AJ79,'シフト記号表（勤務時間帯）'!$C$6:$K$35,9,FALSE))</f>
        <v/>
      </c>
      <c r="AK80" s="387" t="str">
        <f>IF(AK79="","",VLOOKUP(AK79,'シフト記号表（勤務時間帯）'!$C$6:$K$35,9,FALSE))</f>
        <v/>
      </c>
      <c r="AL80" s="387" t="str">
        <f>IF(AL79="","",VLOOKUP(AL79,'シフト記号表（勤務時間帯）'!$C$6:$K$35,9,FALSE))</f>
        <v/>
      </c>
      <c r="AM80" s="388" t="str">
        <f>IF(AM79="","",VLOOKUP(AM79,'シフト記号表（勤務時間帯）'!$C$6:$K$35,9,FALSE))</f>
        <v/>
      </c>
      <c r="AN80" s="386" t="str">
        <f>IF(AN79="","",VLOOKUP(AN79,'シフト記号表（勤務時間帯）'!$C$6:$K$35,9,FALSE))</f>
        <v/>
      </c>
      <c r="AO80" s="387" t="str">
        <f>IF(AO79="","",VLOOKUP(AO79,'シフト記号表（勤務時間帯）'!$C$6:$K$35,9,FALSE))</f>
        <v/>
      </c>
      <c r="AP80" s="387" t="str">
        <f>IF(AP79="","",VLOOKUP(AP79,'シフト記号表（勤務時間帯）'!$C$6:$K$35,9,FALSE))</f>
        <v/>
      </c>
      <c r="AQ80" s="387" t="str">
        <f>IF(AQ79="","",VLOOKUP(AQ79,'シフト記号表（勤務時間帯）'!$C$6:$K$35,9,FALSE))</f>
        <v/>
      </c>
      <c r="AR80" s="387" t="str">
        <f>IF(AR79="","",VLOOKUP(AR79,'シフト記号表（勤務時間帯）'!$C$6:$K$35,9,FALSE))</f>
        <v/>
      </c>
      <c r="AS80" s="387" t="str">
        <f>IF(AS79="","",VLOOKUP(AS79,'シフト記号表（勤務時間帯）'!$C$6:$K$35,9,FALSE))</f>
        <v/>
      </c>
      <c r="AT80" s="388" t="str">
        <f>IF(AT79="","",VLOOKUP(AT79,'シフト記号表（勤務時間帯）'!$C$6:$K$35,9,FALSE))</f>
        <v/>
      </c>
      <c r="AU80" s="386" t="str">
        <f>IF(AU79="","",VLOOKUP(AU79,'シフト記号表（勤務時間帯）'!$C$6:$K$35,9,FALSE))</f>
        <v/>
      </c>
      <c r="AV80" s="387" t="str">
        <f>IF(AV79="","",VLOOKUP(AV79,'シフト記号表（勤務時間帯）'!$C$6:$K$35,9,FALSE))</f>
        <v/>
      </c>
      <c r="AW80" s="387" t="str">
        <f>IF(AW79="","",VLOOKUP(AW79,'シフト記号表（勤務時間帯）'!$C$6:$K$35,9,FALSE))</f>
        <v/>
      </c>
      <c r="AX80" s="924">
        <f>IF($BB$3="４週",SUM(S80:AT80),IF($BB$3="暦月",SUM(S80:AW80),""))</f>
        <v>0</v>
      </c>
      <c r="AY80" s="925"/>
      <c r="AZ80" s="926">
        <f>IF($BB$3="４週",AX80/4,IF($BB$3="暦月",'地密通所（100名）'!AX80/('地密通所（100名）'!$BB$8/7),""))</f>
        <v>0</v>
      </c>
      <c r="BA80" s="927"/>
      <c r="BB80" s="799"/>
      <c r="BC80" s="700"/>
      <c r="BD80" s="700"/>
      <c r="BE80" s="700"/>
      <c r="BF80" s="701"/>
    </row>
    <row r="81" spans="2:58" ht="20.25" customHeight="1">
      <c r="B81" s="886"/>
      <c r="C81" s="787"/>
      <c r="D81" s="788"/>
      <c r="E81" s="789"/>
      <c r="F81" s="428">
        <f>C79</f>
        <v>0</v>
      </c>
      <c r="G81" s="763"/>
      <c r="H81" s="693"/>
      <c r="I81" s="694"/>
      <c r="J81" s="694"/>
      <c r="K81" s="695"/>
      <c r="L81" s="768"/>
      <c r="M81" s="769"/>
      <c r="N81" s="769"/>
      <c r="O81" s="770"/>
      <c r="P81" s="928" t="s">
        <v>527</v>
      </c>
      <c r="Q81" s="929"/>
      <c r="R81" s="930"/>
      <c r="S81" s="389" t="str">
        <f>IF(S79="","",VLOOKUP(S79,'シフト記号表（勤務時間帯）'!$C$6:$U$35,19,FALSE))</f>
        <v/>
      </c>
      <c r="T81" s="390" t="str">
        <f>IF(T79="","",VLOOKUP(T79,'シフト記号表（勤務時間帯）'!$C$6:$U$35,19,FALSE))</f>
        <v/>
      </c>
      <c r="U81" s="390" t="str">
        <f>IF(U79="","",VLOOKUP(U79,'シフト記号表（勤務時間帯）'!$C$6:$U$35,19,FALSE))</f>
        <v/>
      </c>
      <c r="V81" s="390" t="str">
        <f>IF(V79="","",VLOOKUP(V79,'シフト記号表（勤務時間帯）'!$C$6:$U$35,19,FALSE))</f>
        <v/>
      </c>
      <c r="W81" s="390" t="str">
        <f>IF(W79="","",VLOOKUP(W79,'シフト記号表（勤務時間帯）'!$C$6:$U$35,19,FALSE))</f>
        <v/>
      </c>
      <c r="X81" s="390" t="str">
        <f>IF(X79="","",VLOOKUP(X79,'シフト記号表（勤務時間帯）'!$C$6:$U$35,19,FALSE))</f>
        <v/>
      </c>
      <c r="Y81" s="391" t="str">
        <f>IF(Y79="","",VLOOKUP(Y79,'シフト記号表（勤務時間帯）'!$C$6:$U$35,19,FALSE))</f>
        <v/>
      </c>
      <c r="Z81" s="389" t="str">
        <f>IF(Z79="","",VLOOKUP(Z79,'シフト記号表（勤務時間帯）'!$C$6:$U$35,19,FALSE))</f>
        <v/>
      </c>
      <c r="AA81" s="390" t="str">
        <f>IF(AA79="","",VLOOKUP(AA79,'シフト記号表（勤務時間帯）'!$C$6:$U$35,19,FALSE))</f>
        <v/>
      </c>
      <c r="AB81" s="390" t="str">
        <f>IF(AB79="","",VLOOKUP(AB79,'シフト記号表（勤務時間帯）'!$C$6:$U$35,19,FALSE))</f>
        <v/>
      </c>
      <c r="AC81" s="390" t="str">
        <f>IF(AC79="","",VLOOKUP(AC79,'シフト記号表（勤務時間帯）'!$C$6:$U$35,19,FALSE))</f>
        <v/>
      </c>
      <c r="AD81" s="390" t="str">
        <f>IF(AD79="","",VLOOKUP(AD79,'シフト記号表（勤務時間帯）'!$C$6:$U$35,19,FALSE))</f>
        <v/>
      </c>
      <c r="AE81" s="390" t="str">
        <f>IF(AE79="","",VLOOKUP(AE79,'シフト記号表（勤務時間帯）'!$C$6:$U$35,19,FALSE))</f>
        <v/>
      </c>
      <c r="AF81" s="391" t="str">
        <f>IF(AF79="","",VLOOKUP(AF79,'シフト記号表（勤務時間帯）'!$C$6:$U$35,19,FALSE))</f>
        <v/>
      </c>
      <c r="AG81" s="389" t="str">
        <f>IF(AG79="","",VLOOKUP(AG79,'シフト記号表（勤務時間帯）'!$C$6:$U$35,19,FALSE))</f>
        <v/>
      </c>
      <c r="AH81" s="390" t="str">
        <f>IF(AH79="","",VLOOKUP(AH79,'シフト記号表（勤務時間帯）'!$C$6:$U$35,19,FALSE))</f>
        <v/>
      </c>
      <c r="AI81" s="390" t="str">
        <f>IF(AI79="","",VLOOKUP(AI79,'シフト記号表（勤務時間帯）'!$C$6:$U$35,19,FALSE))</f>
        <v/>
      </c>
      <c r="AJ81" s="390" t="str">
        <f>IF(AJ79="","",VLOOKUP(AJ79,'シフト記号表（勤務時間帯）'!$C$6:$U$35,19,FALSE))</f>
        <v/>
      </c>
      <c r="AK81" s="390" t="str">
        <f>IF(AK79="","",VLOOKUP(AK79,'シフト記号表（勤務時間帯）'!$C$6:$U$35,19,FALSE))</f>
        <v/>
      </c>
      <c r="AL81" s="390" t="str">
        <f>IF(AL79="","",VLOOKUP(AL79,'シフト記号表（勤務時間帯）'!$C$6:$U$35,19,FALSE))</f>
        <v/>
      </c>
      <c r="AM81" s="391" t="str">
        <f>IF(AM79="","",VLOOKUP(AM79,'シフト記号表（勤務時間帯）'!$C$6:$U$35,19,FALSE))</f>
        <v/>
      </c>
      <c r="AN81" s="389" t="str">
        <f>IF(AN79="","",VLOOKUP(AN79,'シフト記号表（勤務時間帯）'!$C$6:$U$35,19,FALSE))</f>
        <v/>
      </c>
      <c r="AO81" s="390" t="str">
        <f>IF(AO79="","",VLOOKUP(AO79,'シフト記号表（勤務時間帯）'!$C$6:$U$35,19,FALSE))</f>
        <v/>
      </c>
      <c r="AP81" s="390" t="str">
        <f>IF(AP79="","",VLOOKUP(AP79,'シフト記号表（勤務時間帯）'!$C$6:$U$35,19,FALSE))</f>
        <v/>
      </c>
      <c r="AQ81" s="390" t="str">
        <f>IF(AQ79="","",VLOOKUP(AQ79,'シフト記号表（勤務時間帯）'!$C$6:$U$35,19,FALSE))</f>
        <v/>
      </c>
      <c r="AR81" s="390" t="str">
        <f>IF(AR79="","",VLOOKUP(AR79,'シフト記号表（勤務時間帯）'!$C$6:$U$35,19,FALSE))</f>
        <v/>
      </c>
      <c r="AS81" s="390" t="str">
        <f>IF(AS79="","",VLOOKUP(AS79,'シフト記号表（勤務時間帯）'!$C$6:$U$35,19,FALSE))</f>
        <v/>
      </c>
      <c r="AT81" s="391" t="str">
        <f>IF(AT79="","",VLOOKUP(AT79,'シフト記号表（勤務時間帯）'!$C$6:$U$35,19,FALSE))</f>
        <v/>
      </c>
      <c r="AU81" s="389" t="str">
        <f>IF(AU79="","",VLOOKUP(AU79,'シフト記号表（勤務時間帯）'!$C$6:$U$35,19,FALSE))</f>
        <v/>
      </c>
      <c r="AV81" s="390" t="str">
        <f>IF(AV79="","",VLOOKUP(AV79,'シフト記号表（勤務時間帯）'!$C$6:$U$35,19,FALSE))</f>
        <v/>
      </c>
      <c r="AW81" s="390" t="str">
        <f>IF(AW79="","",VLOOKUP(AW79,'シフト記号表（勤務時間帯）'!$C$6:$U$35,19,FALSE))</f>
        <v/>
      </c>
      <c r="AX81" s="931">
        <f>IF($BB$3="４週",SUM(S81:AT81),IF($BB$3="暦月",SUM(S81:AW81),""))</f>
        <v>0</v>
      </c>
      <c r="AY81" s="932"/>
      <c r="AZ81" s="933">
        <f>IF($BB$3="４週",AX81/4,IF($BB$3="暦月",'地密通所（100名）'!AX81/('地密通所（100名）'!$BB$8/7),""))</f>
        <v>0</v>
      </c>
      <c r="BA81" s="934"/>
      <c r="BB81" s="800"/>
      <c r="BC81" s="769"/>
      <c r="BD81" s="769"/>
      <c r="BE81" s="769"/>
      <c r="BF81" s="770"/>
    </row>
    <row r="82" spans="2:58" ht="20.25" customHeight="1">
      <c r="B82" s="886">
        <f>B79+1</f>
        <v>21</v>
      </c>
      <c r="C82" s="781"/>
      <c r="D82" s="782"/>
      <c r="E82" s="783"/>
      <c r="F82" s="273"/>
      <c r="G82" s="762"/>
      <c r="H82" s="764"/>
      <c r="I82" s="694"/>
      <c r="J82" s="694"/>
      <c r="K82" s="695"/>
      <c r="L82" s="765"/>
      <c r="M82" s="766"/>
      <c r="N82" s="766"/>
      <c r="O82" s="767"/>
      <c r="P82" s="935" t="s">
        <v>671</v>
      </c>
      <c r="Q82" s="936"/>
      <c r="R82" s="937"/>
      <c r="S82" s="425"/>
      <c r="T82" s="426"/>
      <c r="U82" s="426"/>
      <c r="V82" s="426"/>
      <c r="W82" s="426"/>
      <c r="X82" s="426"/>
      <c r="Y82" s="427"/>
      <c r="Z82" s="425"/>
      <c r="AA82" s="426"/>
      <c r="AB82" s="426"/>
      <c r="AC82" s="426"/>
      <c r="AD82" s="426"/>
      <c r="AE82" s="426"/>
      <c r="AF82" s="427"/>
      <c r="AG82" s="425"/>
      <c r="AH82" s="426"/>
      <c r="AI82" s="426"/>
      <c r="AJ82" s="426"/>
      <c r="AK82" s="426"/>
      <c r="AL82" s="426"/>
      <c r="AM82" s="427"/>
      <c r="AN82" s="425"/>
      <c r="AO82" s="426"/>
      <c r="AP82" s="426"/>
      <c r="AQ82" s="426"/>
      <c r="AR82" s="426"/>
      <c r="AS82" s="426"/>
      <c r="AT82" s="427"/>
      <c r="AU82" s="425"/>
      <c r="AV82" s="426"/>
      <c r="AW82" s="426"/>
      <c r="AX82" s="973"/>
      <c r="AY82" s="974"/>
      <c r="AZ82" s="975"/>
      <c r="BA82" s="976"/>
      <c r="BB82" s="798"/>
      <c r="BC82" s="766"/>
      <c r="BD82" s="766"/>
      <c r="BE82" s="766"/>
      <c r="BF82" s="767"/>
    </row>
    <row r="83" spans="2:58" ht="20.25" customHeight="1">
      <c r="B83" s="886"/>
      <c r="C83" s="784"/>
      <c r="D83" s="785"/>
      <c r="E83" s="786"/>
      <c r="F83" s="265"/>
      <c r="G83" s="689"/>
      <c r="H83" s="693"/>
      <c r="I83" s="694"/>
      <c r="J83" s="694"/>
      <c r="K83" s="695"/>
      <c r="L83" s="699"/>
      <c r="M83" s="700"/>
      <c r="N83" s="700"/>
      <c r="O83" s="701"/>
      <c r="P83" s="921" t="s">
        <v>526</v>
      </c>
      <c r="Q83" s="922"/>
      <c r="R83" s="923"/>
      <c r="S83" s="386" t="str">
        <f>IF(S82="","",VLOOKUP(S82,'シフト記号表（勤務時間帯）'!$C$6:$K$35,9,FALSE))</f>
        <v/>
      </c>
      <c r="T83" s="387" t="str">
        <f>IF(T82="","",VLOOKUP(T82,'シフト記号表（勤務時間帯）'!$C$6:$K$35,9,FALSE))</f>
        <v/>
      </c>
      <c r="U83" s="387" t="str">
        <f>IF(U82="","",VLOOKUP(U82,'シフト記号表（勤務時間帯）'!$C$6:$K$35,9,FALSE))</f>
        <v/>
      </c>
      <c r="V83" s="387" t="str">
        <f>IF(V82="","",VLOOKUP(V82,'シフト記号表（勤務時間帯）'!$C$6:$K$35,9,FALSE))</f>
        <v/>
      </c>
      <c r="W83" s="387" t="str">
        <f>IF(W82="","",VLOOKUP(W82,'シフト記号表（勤務時間帯）'!$C$6:$K$35,9,FALSE))</f>
        <v/>
      </c>
      <c r="X83" s="387" t="str">
        <f>IF(X82="","",VLOOKUP(X82,'シフト記号表（勤務時間帯）'!$C$6:$K$35,9,FALSE))</f>
        <v/>
      </c>
      <c r="Y83" s="388" t="str">
        <f>IF(Y82="","",VLOOKUP(Y82,'シフト記号表（勤務時間帯）'!$C$6:$K$35,9,FALSE))</f>
        <v/>
      </c>
      <c r="Z83" s="386" t="str">
        <f>IF(Z82="","",VLOOKUP(Z82,'シフト記号表（勤務時間帯）'!$C$6:$K$35,9,FALSE))</f>
        <v/>
      </c>
      <c r="AA83" s="387" t="str">
        <f>IF(AA82="","",VLOOKUP(AA82,'シフト記号表（勤務時間帯）'!$C$6:$K$35,9,FALSE))</f>
        <v/>
      </c>
      <c r="AB83" s="387" t="str">
        <f>IF(AB82="","",VLOOKUP(AB82,'シフト記号表（勤務時間帯）'!$C$6:$K$35,9,FALSE))</f>
        <v/>
      </c>
      <c r="AC83" s="387" t="str">
        <f>IF(AC82="","",VLOOKUP(AC82,'シフト記号表（勤務時間帯）'!$C$6:$K$35,9,FALSE))</f>
        <v/>
      </c>
      <c r="AD83" s="387" t="str">
        <f>IF(AD82="","",VLOOKUP(AD82,'シフト記号表（勤務時間帯）'!$C$6:$K$35,9,FALSE))</f>
        <v/>
      </c>
      <c r="AE83" s="387" t="str">
        <f>IF(AE82="","",VLOOKUP(AE82,'シフト記号表（勤務時間帯）'!$C$6:$K$35,9,FALSE))</f>
        <v/>
      </c>
      <c r="AF83" s="388" t="str">
        <f>IF(AF82="","",VLOOKUP(AF82,'シフト記号表（勤務時間帯）'!$C$6:$K$35,9,FALSE))</f>
        <v/>
      </c>
      <c r="AG83" s="386" t="str">
        <f>IF(AG82="","",VLOOKUP(AG82,'シフト記号表（勤務時間帯）'!$C$6:$K$35,9,FALSE))</f>
        <v/>
      </c>
      <c r="AH83" s="387" t="str">
        <f>IF(AH82="","",VLOOKUP(AH82,'シフト記号表（勤務時間帯）'!$C$6:$K$35,9,FALSE))</f>
        <v/>
      </c>
      <c r="AI83" s="387" t="str">
        <f>IF(AI82="","",VLOOKUP(AI82,'シフト記号表（勤務時間帯）'!$C$6:$K$35,9,FALSE))</f>
        <v/>
      </c>
      <c r="AJ83" s="387" t="str">
        <f>IF(AJ82="","",VLOOKUP(AJ82,'シフト記号表（勤務時間帯）'!$C$6:$K$35,9,FALSE))</f>
        <v/>
      </c>
      <c r="AK83" s="387" t="str">
        <f>IF(AK82="","",VLOOKUP(AK82,'シフト記号表（勤務時間帯）'!$C$6:$K$35,9,FALSE))</f>
        <v/>
      </c>
      <c r="AL83" s="387" t="str">
        <f>IF(AL82="","",VLOOKUP(AL82,'シフト記号表（勤務時間帯）'!$C$6:$K$35,9,FALSE))</f>
        <v/>
      </c>
      <c r="AM83" s="388" t="str">
        <f>IF(AM82="","",VLOOKUP(AM82,'シフト記号表（勤務時間帯）'!$C$6:$K$35,9,FALSE))</f>
        <v/>
      </c>
      <c r="AN83" s="386" t="str">
        <f>IF(AN82="","",VLOOKUP(AN82,'シフト記号表（勤務時間帯）'!$C$6:$K$35,9,FALSE))</f>
        <v/>
      </c>
      <c r="AO83" s="387" t="str">
        <f>IF(AO82="","",VLOOKUP(AO82,'シフト記号表（勤務時間帯）'!$C$6:$K$35,9,FALSE))</f>
        <v/>
      </c>
      <c r="AP83" s="387" t="str">
        <f>IF(AP82="","",VLOOKUP(AP82,'シフト記号表（勤務時間帯）'!$C$6:$K$35,9,FALSE))</f>
        <v/>
      </c>
      <c r="AQ83" s="387" t="str">
        <f>IF(AQ82="","",VLOOKUP(AQ82,'シフト記号表（勤務時間帯）'!$C$6:$K$35,9,FALSE))</f>
        <v/>
      </c>
      <c r="AR83" s="387" t="str">
        <f>IF(AR82="","",VLOOKUP(AR82,'シフト記号表（勤務時間帯）'!$C$6:$K$35,9,FALSE))</f>
        <v/>
      </c>
      <c r="AS83" s="387" t="str">
        <f>IF(AS82="","",VLOOKUP(AS82,'シフト記号表（勤務時間帯）'!$C$6:$K$35,9,FALSE))</f>
        <v/>
      </c>
      <c r="AT83" s="388" t="str">
        <f>IF(AT82="","",VLOOKUP(AT82,'シフト記号表（勤務時間帯）'!$C$6:$K$35,9,FALSE))</f>
        <v/>
      </c>
      <c r="AU83" s="386" t="str">
        <f>IF(AU82="","",VLOOKUP(AU82,'シフト記号表（勤務時間帯）'!$C$6:$K$35,9,FALSE))</f>
        <v/>
      </c>
      <c r="AV83" s="387" t="str">
        <f>IF(AV82="","",VLOOKUP(AV82,'シフト記号表（勤務時間帯）'!$C$6:$K$35,9,FALSE))</f>
        <v/>
      </c>
      <c r="AW83" s="387" t="str">
        <f>IF(AW82="","",VLOOKUP(AW82,'シフト記号表（勤務時間帯）'!$C$6:$K$35,9,FALSE))</f>
        <v/>
      </c>
      <c r="AX83" s="924">
        <f>IF($BB$3="４週",SUM(S83:AT83),IF($BB$3="暦月",SUM(S83:AW83),""))</f>
        <v>0</v>
      </c>
      <c r="AY83" s="925"/>
      <c r="AZ83" s="926">
        <f>IF($BB$3="４週",AX83/4,IF($BB$3="暦月",'地密通所（100名）'!AX83/('地密通所（100名）'!$BB$8/7),""))</f>
        <v>0</v>
      </c>
      <c r="BA83" s="927"/>
      <c r="BB83" s="799"/>
      <c r="BC83" s="700"/>
      <c r="BD83" s="700"/>
      <c r="BE83" s="700"/>
      <c r="BF83" s="701"/>
    </row>
    <row r="84" spans="2:58" ht="20.25" customHeight="1">
      <c r="B84" s="886"/>
      <c r="C84" s="787"/>
      <c r="D84" s="788"/>
      <c r="E84" s="789"/>
      <c r="F84" s="428">
        <f>C82</f>
        <v>0</v>
      </c>
      <c r="G84" s="763"/>
      <c r="H84" s="693"/>
      <c r="I84" s="694"/>
      <c r="J84" s="694"/>
      <c r="K84" s="695"/>
      <c r="L84" s="768"/>
      <c r="M84" s="769"/>
      <c r="N84" s="769"/>
      <c r="O84" s="770"/>
      <c r="P84" s="928" t="s">
        <v>527</v>
      </c>
      <c r="Q84" s="929"/>
      <c r="R84" s="930"/>
      <c r="S84" s="389" t="str">
        <f>IF(S82="","",VLOOKUP(S82,'シフト記号表（勤務時間帯）'!$C$6:$U$35,19,FALSE))</f>
        <v/>
      </c>
      <c r="T84" s="390" t="str">
        <f>IF(T82="","",VLOOKUP(T82,'シフト記号表（勤務時間帯）'!$C$6:$U$35,19,FALSE))</f>
        <v/>
      </c>
      <c r="U84" s="390" t="str">
        <f>IF(U82="","",VLOOKUP(U82,'シフト記号表（勤務時間帯）'!$C$6:$U$35,19,FALSE))</f>
        <v/>
      </c>
      <c r="V84" s="390" t="str">
        <f>IF(V82="","",VLOOKUP(V82,'シフト記号表（勤務時間帯）'!$C$6:$U$35,19,FALSE))</f>
        <v/>
      </c>
      <c r="W84" s="390" t="str">
        <f>IF(W82="","",VLOOKUP(W82,'シフト記号表（勤務時間帯）'!$C$6:$U$35,19,FALSE))</f>
        <v/>
      </c>
      <c r="X84" s="390" t="str">
        <f>IF(X82="","",VLOOKUP(X82,'シフト記号表（勤務時間帯）'!$C$6:$U$35,19,FALSE))</f>
        <v/>
      </c>
      <c r="Y84" s="391" t="str">
        <f>IF(Y82="","",VLOOKUP(Y82,'シフト記号表（勤務時間帯）'!$C$6:$U$35,19,FALSE))</f>
        <v/>
      </c>
      <c r="Z84" s="389" t="str">
        <f>IF(Z82="","",VLOOKUP(Z82,'シフト記号表（勤務時間帯）'!$C$6:$U$35,19,FALSE))</f>
        <v/>
      </c>
      <c r="AA84" s="390" t="str">
        <f>IF(AA82="","",VLOOKUP(AA82,'シフト記号表（勤務時間帯）'!$C$6:$U$35,19,FALSE))</f>
        <v/>
      </c>
      <c r="AB84" s="390" t="str">
        <f>IF(AB82="","",VLOOKUP(AB82,'シフト記号表（勤務時間帯）'!$C$6:$U$35,19,FALSE))</f>
        <v/>
      </c>
      <c r="AC84" s="390" t="str">
        <f>IF(AC82="","",VLOOKUP(AC82,'シフト記号表（勤務時間帯）'!$C$6:$U$35,19,FALSE))</f>
        <v/>
      </c>
      <c r="AD84" s="390" t="str">
        <f>IF(AD82="","",VLOOKUP(AD82,'シフト記号表（勤務時間帯）'!$C$6:$U$35,19,FALSE))</f>
        <v/>
      </c>
      <c r="AE84" s="390" t="str">
        <f>IF(AE82="","",VLOOKUP(AE82,'シフト記号表（勤務時間帯）'!$C$6:$U$35,19,FALSE))</f>
        <v/>
      </c>
      <c r="AF84" s="391" t="str">
        <f>IF(AF82="","",VLOOKUP(AF82,'シフト記号表（勤務時間帯）'!$C$6:$U$35,19,FALSE))</f>
        <v/>
      </c>
      <c r="AG84" s="389" t="str">
        <f>IF(AG82="","",VLOOKUP(AG82,'シフト記号表（勤務時間帯）'!$C$6:$U$35,19,FALSE))</f>
        <v/>
      </c>
      <c r="AH84" s="390" t="str">
        <f>IF(AH82="","",VLOOKUP(AH82,'シフト記号表（勤務時間帯）'!$C$6:$U$35,19,FALSE))</f>
        <v/>
      </c>
      <c r="AI84" s="390" t="str">
        <f>IF(AI82="","",VLOOKUP(AI82,'シフト記号表（勤務時間帯）'!$C$6:$U$35,19,FALSE))</f>
        <v/>
      </c>
      <c r="AJ84" s="390" t="str">
        <f>IF(AJ82="","",VLOOKUP(AJ82,'シフト記号表（勤務時間帯）'!$C$6:$U$35,19,FALSE))</f>
        <v/>
      </c>
      <c r="AK84" s="390" t="str">
        <f>IF(AK82="","",VLOOKUP(AK82,'シフト記号表（勤務時間帯）'!$C$6:$U$35,19,FALSE))</f>
        <v/>
      </c>
      <c r="AL84" s="390" t="str">
        <f>IF(AL82="","",VLOOKUP(AL82,'シフト記号表（勤務時間帯）'!$C$6:$U$35,19,FALSE))</f>
        <v/>
      </c>
      <c r="AM84" s="391" t="str">
        <f>IF(AM82="","",VLOOKUP(AM82,'シフト記号表（勤務時間帯）'!$C$6:$U$35,19,FALSE))</f>
        <v/>
      </c>
      <c r="AN84" s="389" t="str">
        <f>IF(AN82="","",VLOOKUP(AN82,'シフト記号表（勤務時間帯）'!$C$6:$U$35,19,FALSE))</f>
        <v/>
      </c>
      <c r="AO84" s="390" t="str">
        <f>IF(AO82="","",VLOOKUP(AO82,'シフト記号表（勤務時間帯）'!$C$6:$U$35,19,FALSE))</f>
        <v/>
      </c>
      <c r="AP84" s="390" t="str">
        <f>IF(AP82="","",VLOOKUP(AP82,'シフト記号表（勤務時間帯）'!$C$6:$U$35,19,FALSE))</f>
        <v/>
      </c>
      <c r="AQ84" s="390" t="str">
        <f>IF(AQ82="","",VLOOKUP(AQ82,'シフト記号表（勤務時間帯）'!$C$6:$U$35,19,FALSE))</f>
        <v/>
      </c>
      <c r="AR84" s="390" t="str">
        <f>IF(AR82="","",VLOOKUP(AR82,'シフト記号表（勤務時間帯）'!$C$6:$U$35,19,FALSE))</f>
        <v/>
      </c>
      <c r="AS84" s="390" t="str">
        <f>IF(AS82="","",VLOOKUP(AS82,'シフト記号表（勤務時間帯）'!$C$6:$U$35,19,FALSE))</f>
        <v/>
      </c>
      <c r="AT84" s="391" t="str">
        <f>IF(AT82="","",VLOOKUP(AT82,'シフト記号表（勤務時間帯）'!$C$6:$U$35,19,FALSE))</f>
        <v/>
      </c>
      <c r="AU84" s="389" t="str">
        <f>IF(AU82="","",VLOOKUP(AU82,'シフト記号表（勤務時間帯）'!$C$6:$U$35,19,FALSE))</f>
        <v/>
      </c>
      <c r="AV84" s="390" t="str">
        <f>IF(AV82="","",VLOOKUP(AV82,'シフト記号表（勤務時間帯）'!$C$6:$U$35,19,FALSE))</f>
        <v/>
      </c>
      <c r="AW84" s="390" t="str">
        <f>IF(AW82="","",VLOOKUP(AW82,'シフト記号表（勤務時間帯）'!$C$6:$U$35,19,FALSE))</f>
        <v/>
      </c>
      <c r="AX84" s="931">
        <f>IF($BB$3="４週",SUM(S84:AT84),IF($BB$3="暦月",SUM(S84:AW84),""))</f>
        <v>0</v>
      </c>
      <c r="AY84" s="932"/>
      <c r="AZ84" s="933">
        <f>IF($BB$3="４週",AX84/4,IF($BB$3="暦月",'地密通所（100名）'!AX84/('地密通所（100名）'!$BB$8/7),""))</f>
        <v>0</v>
      </c>
      <c r="BA84" s="934"/>
      <c r="BB84" s="800"/>
      <c r="BC84" s="769"/>
      <c r="BD84" s="769"/>
      <c r="BE84" s="769"/>
      <c r="BF84" s="770"/>
    </row>
    <row r="85" spans="2:58" ht="20.25" customHeight="1">
      <c r="B85" s="886">
        <f>B82+1</f>
        <v>22</v>
      </c>
      <c r="C85" s="781"/>
      <c r="D85" s="782"/>
      <c r="E85" s="783"/>
      <c r="F85" s="273"/>
      <c r="G85" s="762"/>
      <c r="H85" s="764"/>
      <c r="I85" s="694"/>
      <c r="J85" s="694"/>
      <c r="K85" s="695"/>
      <c r="L85" s="765"/>
      <c r="M85" s="766"/>
      <c r="N85" s="766"/>
      <c r="O85" s="767"/>
      <c r="P85" s="935" t="s">
        <v>670</v>
      </c>
      <c r="Q85" s="936"/>
      <c r="R85" s="937"/>
      <c r="S85" s="425"/>
      <c r="T85" s="426"/>
      <c r="U85" s="426"/>
      <c r="V85" s="426"/>
      <c r="W85" s="426"/>
      <c r="X85" s="426"/>
      <c r="Y85" s="427"/>
      <c r="Z85" s="425"/>
      <c r="AA85" s="426"/>
      <c r="AB85" s="426"/>
      <c r="AC85" s="426"/>
      <c r="AD85" s="426"/>
      <c r="AE85" s="426"/>
      <c r="AF85" s="427"/>
      <c r="AG85" s="425"/>
      <c r="AH85" s="426"/>
      <c r="AI85" s="426"/>
      <c r="AJ85" s="426"/>
      <c r="AK85" s="426"/>
      <c r="AL85" s="426"/>
      <c r="AM85" s="427"/>
      <c r="AN85" s="425"/>
      <c r="AO85" s="426"/>
      <c r="AP85" s="426"/>
      <c r="AQ85" s="426"/>
      <c r="AR85" s="426"/>
      <c r="AS85" s="426"/>
      <c r="AT85" s="427"/>
      <c r="AU85" s="425"/>
      <c r="AV85" s="426"/>
      <c r="AW85" s="426"/>
      <c r="AX85" s="973"/>
      <c r="AY85" s="974"/>
      <c r="AZ85" s="975"/>
      <c r="BA85" s="976"/>
      <c r="BB85" s="798"/>
      <c r="BC85" s="766"/>
      <c r="BD85" s="766"/>
      <c r="BE85" s="766"/>
      <c r="BF85" s="767"/>
    </row>
    <row r="86" spans="2:58" ht="20.25" customHeight="1">
      <c r="B86" s="886"/>
      <c r="C86" s="784"/>
      <c r="D86" s="785"/>
      <c r="E86" s="786"/>
      <c r="F86" s="265"/>
      <c r="G86" s="689"/>
      <c r="H86" s="693"/>
      <c r="I86" s="694"/>
      <c r="J86" s="694"/>
      <c r="K86" s="695"/>
      <c r="L86" s="699"/>
      <c r="M86" s="700"/>
      <c r="N86" s="700"/>
      <c r="O86" s="701"/>
      <c r="P86" s="921" t="s">
        <v>526</v>
      </c>
      <c r="Q86" s="922"/>
      <c r="R86" s="923"/>
      <c r="S86" s="386" t="str">
        <f>IF(S85="","",VLOOKUP(S85,'シフト記号表（勤務時間帯）'!$C$6:$K$35,9,FALSE))</f>
        <v/>
      </c>
      <c r="T86" s="387" t="str">
        <f>IF(T85="","",VLOOKUP(T85,'シフト記号表（勤務時間帯）'!$C$6:$K$35,9,FALSE))</f>
        <v/>
      </c>
      <c r="U86" s="387" t="str">
        <f>IF(U85="","",VLOOKUP(U85,'シフト記号表（勤務時間帯）'!$C$6:$K$35,9,FALSE))</f>
        <v/>
      </c>
      <c r="V86" s="387" t="str">
        <f>IF(V85="","",VLOOKUP(V85,'シフト記号表（勤務時間帯）'!$C$6:$K$35,9,FALSE))</f>
        <v/>
      </c>
      <c r="W86" s="387" t="str">
        <f>IF(W85="","",VLOOKUP(W85,'シフト記号表（勤務時間帯）'!$C$6:$K$35,9,FALSE))</f>
        <v/>
      </c>
      <c r="X86" s="387" t="str">
        <f>IF(X85="","",VLOOKUP(X85,'シフト記号表（勤務時間帯）'!$C$6:$K$35,9,FALSE))</f>
        <v/>
      </c>
      <c r="Y86" s="388" t="str">
        <f>IF(Y85="","",VLOOKUP(Y85,'シフト記号表（勤務時間帯）'!$C$6:$K$35,9,FALSE))</f>
        <v/>
      </c>
      <c r="Z86" s="386" t="str">
        <f>IF(Z85="","",VLOOKUP(Z85,'シフト記号表（勤務時間帯）'!$C$6:$K$35,9,FALSE))</f>
        <v/>
      </c>
      <c r="AA86" s="387" t="str">
        <f>IF(AA85="","",VLOOKUP(AA85,'シフト記号表（勤務時間帯）'!$C$6:$K$35,9,FALSE))</f>
        <v/>
      </c>
      <c r="AB86" s="387" t="str">
        <f>IF(AB85="","",VLOOKUP(AB85,'シフト記号表（勤務時間帯）'!$C$6:$K$35,9,FALSE))</f>
        <v/>
      </c>
      <c r="AC86" s="387" t="str">
        <f>IF(AC85="","",VLOOKUP(AC85,'シフト記号表（勤務時間帯）'!$C$6:$K$35,9,FALSE))</f>
        <v/>
      </c>
      <c r="AD86" s="387" t="str">
        <f>IF(AD85="","",VLOOKUP(AD85,'シフト記号表（勤務時間帯）'!$C$6:$K$35,9,FALSE))</f>
        <v/>
      </c>
      <c r="AE86" s="387" t="str">
        <f>IF(AE85="","",VLOOKUP(AE85,'シフト記号表（勤務時間帯）'!$C$6:$K$35,9,FALSE))</f>
        <v/>
      </c>
      <c r="AF86" s="388" t="str">
        <f>IF(AF85="","",VLOOKUP(AF85,'シフト記号表（勤務時間帯）'!$C$6:$K$35,9,FALSE))</f>
        <v/>
      </c>
      <c r="AG86" s="386" t="str">
        <f>IF(AG85="","",VLOOKUP(AG85,'シフト記号表（勤務時間帯）'!$C$6:$K$35,9,FALSE))</f>
        <v/>
      </c>
      <c r="AH86" s="387" t="str">
        <f>IF(AH85="","",VLOOKUP(AH85,'シフト記号表（勤務時間帯）'!$C$6:$K$35,9,FALSE))</f>
        <v/>
      </c>
      <c r="AI86" s="387" t="str">
        <f>IF(AI85="","",VLOOKUP(AI85,'シフト記号表（勤務時間帯）'!$C$6:$K$35,9,FALSE))</f>
        <v/>
      </c>
      <c r="AJ86" s="387" t="str">
        <f>IF(AJ85="","",VLOOKUP(AJ85,'シフト記号表（勤務時間帯）'!$C$6:$K$35,9,FALSE))</f>
        <v/>
      </c>
      <c r="AK86" s="387" t="str">
        <f>IF(AK85="","",VLOOKUP(AK85,'シフト記号表（勤務時間帯）'!$C$6:$K$35,9,FALSE))</f>
        <v/>
      </c>
      <c r="AL86" s="387" t="str">
        <f>IF(AL85="","",VLOOKUP(AL85,'シフト記号表（勤務時間帯）'!$C$6:$K$35,9,FALSE))</f>
        <v/>
      </c>
      <c r="AM86" s="388" t="str">
        <f>IF(AM85="","",VLOOKUP(AM85,'シフト記号表（勤務時間帯）'!$C$6:$K$35,9,FALSE))</f>
        <v/>
      </c>
      <c r="AN86" s="386" t="str">
        <f>IF(AN85="","",VLOOKUP(AN85,'シフト記号表（勤務時間帯）'!$C$6:$K$35,9,FALSE))</f>
        <v/>
      </c>
      <c r="AO86" s="387" t="str">
        <f>IF(AO85="","",VLOOKUP(AO85,'シフト記号表（勤務時間帯）'!$C$6:$K$35,9,FALSE))</f>
        <v/>
      </c>
      <c r="AP86" s="387" t="str">
        <f>IF(AP85="","",VLOOKUP(AP85,'シフト記号表（勤務時間帯）'!$C$6:$K$35,9,FALSE))</f>
        <v/>
      </c>
      <c r="AQ86" s="387" t="str">
        <f>IF(AQ85="","",VLOOKUP(AQ85,'シフト記号表（勤務時間帯）'!$C$6:$K$35,9,FALSE))</f>
        <v/>
      </c>
      <c r="AR86" s="387" t="str">
        <f>IF(AR85="","",VLOOKUP(AR85,'シフト記号表（勤務時間帯）'!$C$6:$K$35,9,FALSE))</f>
        <v/>
      </c>
      <c r="AS86" s="387" t="str">
        <f>IF(AS85="","",VLOOKUP(AS85,'シフト記号表（勤務時間帯）'!$C$6:$K$35,9,FALSE))</f>
        <v/>
      </c>
      <c r="AT86" s="388" t="str">
        <f>IF(AT85="","",VLOOKUP(AT85,'シフト記号表（勤務時間帯）'!$C$6:$K$35,9,FALSE))</f>
        <v/>
      </c>
      <c r="AU86" s="386" t="str">
        <f>IF(AU85="","",VLOOKUP(AU85,'シフト記号表（勤務時間帯）'!$C$6:$K$35,9,FALSE))</f>
        <v/>
      </c>
      <c r="AV86" s="387" t="str">
        <f>IF(AV85="","",VLOOKUP(AV85,'シフト記号表（勤務時間帯）'!$C$6:$K$35,9,FALSE))</f>
        <v/>
      </c>
      <c r="AW86" s="387" t="str">
        <f>IF(AW85="","",VLOOKUP(AW85,'シフト記号表（勤務時間帯）'!$C$6:$K$35,9,FALSE))</f>
        <v/>
      </c>
      <c r="AX86" s="924">
        <f>IF($BB$3="４週",SUM(S86:AT86),IF($BB$3="暦月",SUM(S86:AW86),""))</f>
        <v>0</v>
      </c>
      <c r="AY86" s="925"/>
      <c r="AZ86" s="926">
        <f>IF($BB$3="４週",AX86/4,IF($BB$3="暦月",'地密通所（100名）'!AX86/('地密通所（100名）'!$BB$8/7),""))</f>
        <v>0</v>
      </c>
      <c r="BA86" s="927"/>
      <c r="BB86" s="799"/>
      <c r="BC86" s="700"/>
      <c r="BD86" s="700"/>
      <c r="BE86" s="700"/>
      <c r="BF86" s="701"/>
    </row>
    <row r="87" spans="2:58" ht="20.25" customHeight="1">
      <c r="B87" s="886"/>
      <c r="C87" s="787"/>
      <c r="D87" s="788"/>
      <c r="E87" s="789"/>
      <c r="F87" s="428">
        <f>C85</f>
        <v>0</v>
      </c>
      <c r="G87" s="763"/>
      <c r="H87" s="693"/>
      <c r="I87" s="694"/>
      <c r="J87" s="694"/>
      <c r="K87" s="695"/>
      <c r="L87" s="768"/>
      <c r="M87" s="769"/>
      <c r="N87" s="769"/>
      <c r="O87" s="770"/>
      <c r="P87" s="928" t="s">
        <v>527</v>
      </c>
      <c r="Q87" s="929"/>
      <c r="R87" s="930"/>
      <c r="S87" s="389" t="str">
        <f>IF(S85="","",VLOOKUP(S85,'シフト記号表（勤務時間帯）'!$C$6:$U$35,19,FALSE))</f>
        <v/>
      </c>
      <c r="T87" s="390" t="str">
        <f>IF(T85="","",VLOOKUP(T85,'シフト記号表（勤務時間帯）'!$C$6:$U$35,19,FALSE))</f>
        <v/>
      </c>
      <c r="U87" s="390" t="str">
        <f>IF(U85="","",VLOOKUP(U85,'シフト記号表（勤務時間帯）'!$C$6:$U$35,19,FALSE))</f>
        <v/>
      </c>
      <c r="V87" s="390" t="str">
        <f>IF(V85="","",VLOOKUP(V85,'シフト記号表（勤務時間帯）'!$C$6:$U$35,19,FALSE))</f>
        <v/>
      </c>
      <c r="W87" s="390" t="str">
        <f>IF(W85="","",VLOOKUP(W85,'シフト記号表（勤務時間帯）'!$C$6:$U$35,19,FALSE))</f>
        <v/>
      </c>
      <c r="X87" s="390" t="str">
        <f>IF(X85="","",VLOOKUP(X85,'シフト記号表（勤務時間帯）'!$C$6:$U$35,19,FALSE))</f>
        <v/>
      </c>
      <c r="Y87" s="391" t="str">
        <f>IF(Y85="","",VLOOKUP(Y85,'シフト記号表（勤務時間帯）'!$C$6:$U$35,19,FALSE))</f>
        <v/>
      </c>
      <c r="Z87" s="389" t="str">
        <f>IF(Z85="","",VLOOKUP(Z85,'シフト記号表（勤務時間帯）'!$C$6:$U$35,19,FALSE))</f>
        <v/>
      </c>
      <c r="AA87" s="390" t="str">
        <f>IF(AA85="","",VLOOKUP(AA85,'シフト記号表（勤務時間帯）'!$C$6:$U$35,19,FALSE))</f>
        <v/>
      </c>
      <c r="AB87" s="390" t="str">
        <f>IF(AB85="","",VLOOKUP(AB85,'シフト記号表（勤務時間帯）'!$C$6:$U$35,19,FALSE))</f>
        <v/>
      </c>
      <c r="AC87" s="390" t="str">
        <f>IF(AC85="","",VLOOKUP(AC85,'シフト記号表（勤務時間帯）'!$C$6:$U$35,19,FALSE))</f>
        <v/>
      </c>
      <c r="AD87" s="390" t="str">
        <f>IF(AD85="","",VLOOKUP(AD85,'シフト記号表（勤務時間帯）'!$C$6:$U$35,19,FALSE))</f>
        <v/>
      </c>
      <c r="AE87" s="390" t="str">
        <f>IF(AE85="","",VLOOKUP(AE85,'シフト記号表（勤務時間帯）'!$C$6:$U$35,19,FALSE))</f>
        <v/>
      </c>
      <c r="AF87" s="391" t="str">
        <f>IF(AF85="","",VLOOKUP(AF85,'シフト記号表（勤務時間帯）'!$C$6:$U$35,19,FALSE))</f>
        <v/>
      </c>
      <c r="AG87" s="389" t="str">
        <f>IF(AG85="","",VLOOKUP(AG85,'シフト記号表（勤務時間帯）'!$C$6:$U$35,19,FALSE))</f>
        <v/>
      </c>
      <c r="AH87" s="390" t="str">
        <f>IF(AH85="","",VLOOKUP(AH85,'シフト記号表（勤務時間帯）'!$C$6:$U$35,19,FALSE))</f>
        <v/>
      </c>
      <c r="AI87" s="390" t="str">
        <f>IF(AI85="","",VLOOKUP(AI85,'シフト記号表（勤務時間帯）'!$C$6:$U$35,19,FALSE))</f>
        <v/>
      </c>
      <c r="AJ87" s="390" t="str">
        <f>IF(AJ85="","",VLOOKUP(AJ85,'シフト記号表（勤務時間帯）'!$C$6:$U$35,19,FALSE))</f>
        <v/>
      </c>
      <c r="AK87" s="390" t="str">
        <f>IF(AK85="","",VLOOKUP(AK85,'シフト記号表（勤務時間帯）'!$C$6:$U$35,19,FALSE))</f>
        <v/>
      </c>
      <c r="AL87" s="390" t="str">
        <f>IF(AL85="","",VLOOKUP(AL85,'シフト記号表（勤務時間帯）'!$C$6:$U$35,19,FALSE))</f>
        <v/>
      </c>
      <c r="AM87" s="391" t="str">
        <f>IF(AM85="","",VLOOKUP(AM85,'シフト記号表（勤務時間帯）'!$C$6:$U$35,19,FALSE))</f>
        <v/>
      </c>
      <c r="AN87" s="389" t="str">
        <f>IF(AN85="","",VLOOKUP(AN85,'シフト記号表（勤務時間帯）'!$C$6:$U$35,19,FALSE))</f>
        <v/>
      </c>
      <c r="AO87" s="390" t="str">
        <f>IF(AO85="","",VLOOKUP(AO85,'シフト記号表（勤務時間帯）'!$C$6:$U$35,19,FALSE))</f>
        <v/>
      </c>
      <c r="AP87" s="390" t="str">
        <f>IF(AP85="","",VLOOKUP(AP85,'シフト記号表（勤務時間帯）'!$C$6:$U$35,19,FALSE))</f>
        <v/>
      </c>
      <c r="AQ87" s="390" t="str">
        <f>IF(AQ85="","",VLOOKUP(AQ85,'シフト記号表（勤務時間帯）'!$C$6:$U$35,19,FALSE))</f>
        <v/>
      </c>
      <c r="AR87" s="390" t="str">
        <f>IF(AR85="","",VLOOKUP(AR85,'シフト記号表（勤務時間帯）'!$C$6:$U$35,19,FALSE))</f>
        <v/>
      </c>
      <c r="AS87" s="390" t="str">
        <f>IF(AS85="","",VLOOKUP(AS85,'シフト記号表（勤務時間帯）'!$C$6:$U$35,19,FALSE))</f>
        <v/>
      </c>
      <c r="AT87" s="391" t="str">
        <f>IF(AT85="","",VLOOKUP(AT85,'シフト記号表（勤務時間帯）'!$C$6:$U$35,19,FALSE))</f>
        <v/>
      </c>
      <c r="AU87" s="389" t="str">
        <f>IF(AU85="","",VLOOKUP(AU85,'シフト記号表（勤務時間帯）'!$C$6:$U$35,19,FALSE))</f>
        <v/>
      </c>
      <c r="AV87" s="390" t="str">
        <f>IF(AV85="","",VLOOKUP(AV85,'シフト記号表（勤務時間帯）'!$C$6:$U$35,19,FALSE))</f>
        <v/>
      </c>
      <c r="AW87" s="390" t="str">
        <f>IF(AW85="","",VLOOKUP(AW85,'シフト記号表（勤務時間帯）'!$C$6:$U$35,19,FALSE))</f>
        <v/>
      </c>
      <c r="AX87" s="931">
        <f>IF($BB$3="４週",SUM(S87:AT87),IF($BB$3="暦月",SUM(S87:AW87),""))</f>
        <v>0</v>
      </c>
      <c r="AY87" s="932"/>
      <c r="AZ87" s="933">
        <f>IF($BB$3="４週",AX87/4,IF($BB$3="暦月",'地密通所（100名）'!AX87/('地密通所（100名）'!$BB$8/7),""))</f>
        <v>0</v>
      </c>
      <c r="BA87" s="934"/>
      <c r="BB87" s="800"/>
      <c r="BC87" s="769"/>
      <c r="BD87" s="769"/>
      <c r="BE87" s="769"/>
      <c r="BF87" s="770"/>
    </row>
    <row r="88" spans="2:58" ht="20.25" customHeight="1">
      <c r="B88" s="886">
        <f>B85+1</f>
        <v>23</v>
      </c>
      <c r="C88" s="781"/>
      <c r="D88" s="782"/>
      <c r="E88" s="783"/>
      <c r="F88" s="273"/>
      <c r="G88" s="762"/>
      <c r="H88" s="764"/>
      <c r="I88" s="694"/>
      <c r="J88" s="694"/>
      <c r="K88" s="695"/>
      <c r="L88" s="765"/>
      <c r="M88" s="766"/>
      <c r="N88" s="766"/>
      <c r="O88" s="767"/>
      <c r="P88" s="935" t="s">
        <v>671</v>
      </c>
      <c r="Q88" s="936"/>
      <c r="R88" s="937"/>
      <c r="S88" s="425"/>
      <c r="T88" s="426"/>
      <c r="U88" s="426"/>
      <c r="V88" s="426"/>
      <c r="W88" s="426"/>
      <c r="X88" s="426"/>
      <c r="Y88" s="427"/>
      <c r="Z88" s="425"/>
      <c r="AA88" s="426"/>
      <c r="AB88" s="426"/>
      <c r="AC88" s="426"/>
      <c r="AD88" s="426"/>
      <c r="AE88" s="426"/>
      <c r="AF88" s="427"/>
      <c r="AG88" s="425"/>
      <c r="AH88" s="426"/>
      <c r="AI88" s="426"/>
      <c r="AJ88" s="426"/>
      <c r="AK88" s="426"/>
      <c r="AL88" s="426"/>
      <c r="AM88" s="427"/>
      <c r="AN88" s="425"/>
      <c r="AO88" s="426"/>
      <c r="AP88" s="426"/>
      <c r="AQ88" s="426"/>
      <c r="AR88" s="426"/>
      <c r="AS88" s="426"/>
      <c r="AT88" s="427"/>
      <c r="AU88" s="425"/>
      <c r="AV88" s="426"/>
      <c r="AW88" s="426"/>
      <c r="AX88" s="973"/>
      <c r="AY88" s="974"/>
      <c r="AZ88" s="975"/>
      <c r="BA88" s="976"/>
      <c r="BB88" s="798"/>
      <c r="BC88" s="766"/>
      <c r="BD88" s="766"/>
      <c r="BE88" s="766"/>
      <c r="BF88" s="767"/>
    </row>
    <row r="89" spans="2:58" ht="20.25" customHeight="1">
      <c r="B89" s="886"/>
      <c r="C89" s="784"/>
      <c r="D89" s="785"/>
      <c r="E89" s="786"/>
      <c r="F89" s="265"/>
      <c r="G89" s="689"/>
      <c r="H89" s="693"/>
      <c r="I89" s="694"/>
      <c r="J89" s="694"/>
      <c r="K89" s="695"/>
      <c r="L89" s="699"/>
      <c r="M89" s="700"/>
      <c r="N89" s="700"/>
      <c r="O89" s="701"/>
      <c r="P89" s="921" t="s">
        <v>526</v>
      </c>
      <c r="Q89" s="922"/>
      <c r="R89" s="923"/>
      <c r="S89" s="386" t="str">
        <f>IF(S88="","",VLOOKUP(S88,'シフト記号表（勤務時間帯）'!$C$6:$K$35,9,FALSE))</f>
        <v/>
      </c>
      <c r="T89" s="387" t="str">
        <f>IF(T88="","",VLOOKUP(T88,'シフト記号表（勤務時間帯）'!$C$6:$K$35,9,FALSE))</f>
        <v/>
      </c>
      <c r="U89" s="387" t="str">
        <f>IF(U88="","",VLOOKUP(U88,'シフト記号表（勤務時間帯）'!$C$6:$K$35,9,FALSE))</f>
        <v/>
      </c>
      <c r="V89" s="387" t="str">
        <f>IF(V88="","",VLOOKUP(V88,'シフト記号表（勤務時間帯）'!$C$6:$K$35,9,FALSE))</f>
        <v/>
      </c>
      <c r="W89" s="387" t="str">
        <f>IF(W88="","",VLOOKUP(W88,'シフト記号表（勤務時間帯）'!$C$6:$K$35,9,FALSE))</f>
        <v/>
      </c>
      <c r="X89" s="387" t="str">
        <f>IF(X88="","",VLOOKUP(X88,'シフト記号表（勤務時間帯）'!$C$6:$K$35,9,FALSE))</f>
        <v/>
      </c>
      <c r="Y89" s="388" t="str">
        <f>IF(Y88="","",VLOOKUP(Y88,'シフト記号表（勤務時間帯）'!$C$6:$K$35,9,FALSE))</f>
        <v/>
      </c>
      <c r="Z89" s="386" t="str">
        <f>IF(Z88="","",VLOOKUP(Z88,'シフト記号表（勤務時間帯）'!$C$6:$K$35,9,FALSE))</f>
        <v/>
      </c>
      <c r="AA89" s="387" t="str">
        <f>IF(AA88="","",VLOOKUP(AA88,'シフト記号表（勤務時間帯）'!$C$6:$K$35,9,FALSE))</f>
        <v/>
      </c>
      <c r="AB89" s="387" t="str">
        <f>IF(AB88="","",VLOOKUP(AB88,'シフト記号表（勤務時間帯）'!$C$6:$K$35,9,FALSE))</f>
        <v/>
      </c>
      <c r="AC89" s="387" t="str">
        <f>IF(AC88="","",VLOOKUP(AC88,'シフト記号表（勤務時間帯）'!$C$6:$K$35,9,FALSE))</f>
        <v/>
      </c>
      <c r="AD89" s="387" t="str">
        <f>IF(AD88="","",VLOOKUP(AD88,'シフト記号表（勤務時間帯）'!$C$6:$K$35,9,FALSE))</f>
        <v/>
      </c>
      <c r="AE89" s="387" t="str">
        <f>IF(AE88="","",VLOOKUP(AE88,'シフト記号表（勤務時間帯）'!$C$6:$K$35,9,FALSE))</f>
        <v/>
      </c>
      <c r="AF89" s="388" t="str">
        <f>IF(AF88="","",VLOOKUP(AF88,'シフト記号表（勤務時間帯）'!$C$6:$K$35,9,FALSE))</f>
        <v/>
      </c>
      <c r="AG89" s="386" t="str">
        <f>IF(AG88="","",VLOOKUP(AG88,'シフト記号表（勤務時間帯）'!$C$6:$K$35,9,FALSE))</f>
        <v/>
      </c>
      <c r="AH89" s="387" t="str">
        <f>IF(AH88="","",VLOOKUP(AH88,'シフト記号表（勤務時間帯）'!$C$6:$K$35,9,FALSE))</f>
        <v/>
      </c>
      <c r="AI89" s="387" t="str">
        <f>IF(AI88="","",VLOOKUP(AI88,'シフト記号表（勤務時間帯）'!$C$6:$K$35,9,FALSE))</f>
        <v/>
      </c>
      <c r="AJ89" s="387" t="str">
        <f>IF(AJ88="","",VLOOKUP(AJ88,'シフト記号表（勤務時間帯）'!$C$6:$K$35,9,FALSE))</f>
        <v/>
      </c>
      <c r="AK89" s="387" t="str">
        <f>IF(AK88="","",VLOOKUP(AK88,'シフト記号表（勤務時間帯）'!$C$6:$K$35,9,FALSE))</f>
        <v/>
      </c>
      <c r="AL89" s="387" t="str">
        <f>IF(AL88="","",VLOOKUP(AL88,'シフト記号表（勤務時間帯）'!$C$6:$K$35,9,FALSE))</f>
        <v/>
      </c>
      <c r="AM89" s="388" t="str">
        <f>IF(AM88="","",VLOOKUP(AM88,'シフト記号表（勤務時間帯）'!$C$6:$K$35,9,FALSE))</f>
        <v/>
      </c>
      <c r="AN89" s="386" t="str">
        <f>IF(AN88="","",VLOOKUP(AN88,'シフト記号表（勤務時間帯）'!$C$6:$K$35,9,FALSE))</f>
        <v/>
      </c>
      <c r="AO89" s="387" t="str">
        <f>IF(AO88="","",VLOOKUP(AO88,'シフト記号表（勤務時間帯）'!$C$6:$K$35,9,FALSE))</f>
        <v/>
      </c>
      <c r="AP89" s="387" t="str">
        <f>IF(AP88="","",VLOOKUP(AP88,'シフト記号表（勤務時間帯）'!$C$6:$K$35,9,FALSE))</f>
        <v/>
      </c>
      <c r="AQ89" s="387" t="str">
        <f>IF(AQ88="","",VLOOKUP(AQ88,'シフト記号表（勤務時間帯）'!$C$6:$K$35,9,FALSE))</f>
        <v/>
      </c>
      <c r="AR89" s="387" t="str">
        <f>IF(AR88="","",VLOOKUP(AR88,'シフト記号表（勤務時間帯）'!$C$6:$K$35,9,FALSE))</f>
        <v/>
      </c>
      <c r="AS89" s="387" t="str">
        <f>IF(AS88="","",VLOOKUP(AS88,'シフト記号表（勤務時間帯）'!$C$6:$K$35,9,FALSE))</f>
        <v/>
      </c>
      <c r="AT89" s="388" t="str">
        <f>IF(AT88="","",VLOOKUP(AT88,'シフト記号表（勤務時間帯）'!$C$6:$K$35,9,FALSE))</f>
        <v/>
      </c>
      <c r="AU89" s="386" t="str">
        <f>IF(AU88="","",VLOOKUP(AU88,'シフト記号表（勤務時間帯）'!$C$6:$K$35,9,FALSE))</f>
        <v/>
      </c>
      <c r="AV89" s="387" t="str">
        <f>IF(AV88="","",VLOOKUP(AV88,'シフト記号表（勤務時間帯）'!$C$6:$K$35,9,FALSE))</f>
        <v/>
      </c>
      <c r="AW89" s="387" t="str">
        <f>IF(AW88="","",VLOOKUP(AW88,'シフト記号表（勤務時間帯）'!$C$6:$K$35,9,FALSE))</f>
        <v/>
      </c>
      <c r="AX89" s="924">
        <f>IF($BB$3="４週",SUM(S89:AT89),IF($BB$3="暦月",SUM(S89:AW89),""))</f>
        <v>0</v>
      </c>
      <c r="AY89" s="925"/>
      <c r="AZ89" s="926">
        <f>IF($BB$3="４週",AX89/4,IF($BB$3="暦月",'地密通所（100名）'!AX89/('地密通所（100名）'!$BB$8/7),""))</f>
        <v>0</v>
      </c>
      <c r="BA89" s="927"/>
      <c r="BB89" s="799"/>
      <c r="BC89" s="700"/>
      <c r="BD89" s="700"/>
      <c r="BE89" s="700"/>
      <c r="BF89" s="701"/>
    </row>
    <row r="90" spans="2:58" ht="20.25" customHeight="1">
      <c r="B90" s="886"/>
      <c r="C90" s="787"/>
      <c r="D90" s="788"/>
      <c r="E90" s="789"/>
      <c r="F90" s="428">
        <f>C88</f>
        <v>0</v>
      </c>
      <c r="G90" s="763"/>
      <c r="H90" s="693"/>
      <c r="I90" s="694"/>
      <c r="J90" s="694"/>
      <c r="K90" s="695"/>
      <c r="L90" s="768"/>
      <c r="M90" s="769"/>
      <c r="N90" s="769"/>
      <c r="O90" s="770"/>
      <c r="P90" s="928" t="s">
        <v>527</v>
      </c>
      <c r="Q90" s="929"/>
      <c r="R90" s="930"/>
      <c r="S90" s="389" t="str">
        <f>IF(S88="","",VLOOKUP(S88,'シフト記号表（勤務時間帯）'!$C$6:$U$35,19,FALSE))</f>
        <v/>
      </c>
      <c r="T90" s="390" t="str">
        <f>IF(T88="","",VLOOKUP(T88,'シフト記号表（勤務時間帯）'!$C$6:$U$35,19,FALSE))</f>
        <v/>
      </c>
      <c r="U90" s="390" t="str">
        <f>IF(U88="","",VLOOKUP(U88,'シフト記号表（勤務時間帯）'!$C$6:$U$35,19,FALSE))</f>
        <v/>
      </c>
      <c r="V90" s="390" t="str">
        <f>IF(V88="","",VLOOKUP(V88,'シフト記号表（勤務時間帯）'!$C$6:$U$35,19,FALSE))</f>
        <v/>
      </c>
      <c r="W90" s="390" t="str">
        <f>IF(W88="","",VLOOKUP(W88,'シフト記号表（勤務時間帯）'!$C$6:$U$35,19,FALSE))</f>
        <v/>
      </c>
      <c r="X90" s="390" t="str">
        <f>IF(X88="","",VLOOKUP(X88,'シフト記号表（勤務時間帯）'!$C$6:$U$35,19,FALSE))</f>
        <v/>
      </c>
      <c r="Y90" s="391" t="str">
        <f>IF(Y88="","",VLOOKUP(Y88,'シフト記号表（勤務時間帯）'!$C$6:$U$35,19,FALSE))</f>
        <v/>
      </c>
      <c r="Z90" s="389" t="str">
        <f>IF(Z88="","",VLOOKUP(Z88,'シフト記号表（勤務時間帯）'!$C$6:$U$35,19,FALSE))</f>
        <v/>
      </c>
      <c r="AA90" s="390" t="str">
        <f>IF(AA88="","",VLOOKUP(AA88,'シフト記号表（勤務時間帯）'!$C$6:$U$35,19,FALSE))</f>
        <v/>
      </c>
      <c r="AB90" s="390" t="str">
        <f>IF(AB88="","",VLOOKUP(AB88,'シフト記号表（勤務時間帯）'!$C$6:$U$35,19,FALSE))</f>
        <v/>
      </c>
      <c r="AC90" s="390" t="str">
        <f>IF(AC88="","",VLOOKUP(AC88,'シフト記号表（勤務時間帯）'!$C$6:$U$35,19,FALSE))</f>
        <v/>
      </c>
      <c r="AD90" s="390" t="str">
        <f>IF(AD88="","",VLOOKUP(AD88,'シフト記号表（勤務時間帯）'!$C$6:$U$35,19,FALSE))</f>
        <v/>
      </c>
      <c r="AE90" s="390" t="str">
        <f>IF(AE88="","",VLOOKUP(AE88,'シフト記号表（勤務時間帯）'!$C$6:$U$35,19,FALSE))</f>
        <v/>
      </c>
      <c r="AF90" s="391" t="str">
        <f>IF(AF88="","",VLOOKUP(AF88,'シフト記号表（勤務時間帯）'!$C$6:$U$35,19,FALSE))</f>
        <v/>
      </c>
      <c r="AG90" s="389" t="str">
        <f>IF(AG88="","",VLOOKUP(AG88,'シフト記号表（勤務時間帯）'!$C$6:$U$35,19,FALSE))</f>
        <v/>
      </c>
      <c r="AH90" s="390" t="str">
        <f>IF(AH88="","",VLOOKUP(AH88,'シフト記号表（勤務時間帯）'!$C$6:$U$35,19,FALSE))</f>
        <v/>
      </c>
      <c r="AI90" s="390" t="str">
        <f>IF(AI88="","",VLOOKUP(AI88,'シフト記号表（勤務時間帯）'!$C$6:$U$35,19,FALSE))</f>
        <v/>
      </c>
      <c r="AJ90" s="390" t="str">
        <f>IF(AJ88="","",VLOOKUP(AJ88,'シフト記号表（勤務時間帯）'!$C$6:$U$35,19,FALSE))</f>
        <v/>
      </c>
      <c r="AK90" s="390" t="str">
        <f>IF(AK88="","",VLOOKUP(AK88,'シフト記号表（勤務時間帯）'!$C$6:$U$35,19,FALSE))</f>
        <v/>
      </c>
      <c r="AL90" s="390" t="str">
        <f>IF(AL88="","",VLOOKUP(AL88,'シフト記号表（勤務時間帯）'!$C$6:$U$35,19,FALSE))</f>
        <v/>
      </c>
      <c r="AM90" s="391" t="str">
        <f>IF(AM88="","",VLOOKUP(AM88,'シフト記号表（勤務時間帯）'!$C$6:$U$35,19,FALSE))</f>
        <v/>
      </c>
      <c r="AN90" s="389" t="str">
        <f>IF(AN88="","",VLOOKUP(AN88,'シフト記号表（勤務時間帯）'!$C$6:$U$35,19,FALSE))</f>
        <v/>
      </c>
      <c r="AO90" s="390" t="str">
        <f>IF(AO88="","",VLOOKUP(AO88,'シフト記号表（勤務時間帯）'!$C$6:$U$35,19,FALSE))</f>
        <v/>
      </c>
      <c r="AP90" s="390" t="str">
        <f>IF(AP88="","",VLOOKUP(AP88,'シフト記号表（勤務時間帯）'!$C$6:$U$35,19,FALSE))</f>
        <v/>
      </c>
      <c r="AQ90" s="390" t="str">
        <f>IF(AQ88="","",VLOOKUP(AQ88,'シフト記号表（勤務時間帯）'!$C$6:$U$35,19,FALSE))</f>
        <v/>
      </c>
      <c r="AR90" s="390" t="str">
        <f>IF(AR88="","",VLOOKUP(AR88,'シフト記号表（勤務時間帯）'!$C$6:$U$35,19,FALSE))</f>
        <v/>
      </c>
      <c r="AS90" s="390" t="str">
        <f>IF(AS88="","",VLOOKUP(AS88,'シフト記号表（勤務時間帯）'!$C$6:$U$35,19,FALSE))</f>
        <v/>
      </c>
      <c r="AT90" s="391" t="str">
        <f>IF(AT88="","",VLOOKUP(AT88,'シフト記号表（勤務時間帯）'!$C$6:$U$35,19,FALSE))</f>
        <v/>
      </c>
      <c r="AU90" s="389" t="str">
        <f>IF(AU88="","",VLOOKUP(AU88,'シフト記号表（勤務時間帯）'!$C$6:$U$35,19,FALSE))</f>
        <v/>
      </c>
      <c r="AV90" s="390" t="str">
        <f>IF(AV88="","",VLOOKUP(AV88,'シフト記号表（勤務時間帯）'!$C$6:$U$35,19,FALSE))</f>
        <v/>
      </c>
      <c r="AW90" s="390" t="str">
        <f>IF(AW88="","",VLOOKUP(AW88,'シフト記号表（勤務時間帯）'!$C$6:$U$35,19,FALSE))</f>
        <v/>
      </c>
      <c r="AX90" s="931">
        <f>IF($BB$3="４週",SUM(S90:AT90),IF($BB$3="暦月",SUM(S90:AW90),""))</f>
        <v>0</v>
      </c>
      <c r="AY90" s="932"/>
      <c r="AZ90" s="933">
        <f>IF($BB$3="４週",AX90/4,IF($BB$3="暦月",'地密通所（100名）'!AX90/('地密通所（100名）'!$BB$8/7),""))</f>
        <v>0</v>
      </c>
      <c r="BA90" s="934"/>
      <c r="BB90" s="800"/>
      <c r="BC90" s="769"/>
      <c r="BD90" s="769"/>
      <c r="BE90" s="769"/>
      <c r="BF90" s="770"/>
    </row>
    <row r="91" spans="2:58" ht="20.25" customHeight="1">
      <c r="B91" s="886">
        <f>B88+1</f>
        <v>24</v>
      </c>
      <c r="C91" s="781"/>
      <c r="D91" s="782"/>
      <c r="E91" s="783"/>
      <c r="F91" s="273"/>
      <c r="G91" s="762"/>
      <c r="H91" s="764"/>
      <c r="I91" s="694"/>
      <c r="J91" s="694"/>
      <c r="K91" s="695"/>
      <c r="L91" s="765"/>
      <c r="M91" s="766"/>
      <c r="N91" s="766"/>
      <c r="O91" s="767"/>
      <c r="P91" s="935" t="s">
        <v>672</v>
      </c>
      <c r="Q91" s="936"/>
      <c r="R91" s="937"/>
      <c r="S91" s="425"/>
      <c r="T91" s="426"/>
      <c r="U91" s="426"/>
      <c r="V91" s="426"/>
      <c r="W91" s="426"/>
      <c r="X91" s="426"/>
      <c r="Y91" s="427"/>
      <c r="Z91" s="425"/>
      <c r="AA91" s="426"/>
      <c r="AB91" s="426"/>
      <c r="AC91" s="426"/>
      <c r="AD91" s="426"/>
      <c r="AE91" s="426"/>
      <c r="AF91" s="427"/>
      <c r="AG91" s="425"/>
      <c r="AH91" s="426"/>
      <c r="AI91" s="426"/>
      <c r="AJ91" s="426"/>
      <c r="AK91" s="426"/>
      <c r="AL91" s="426"/>
      <c r="AM91" s="427"/>
      <c r="AN91" s="425"/>
      <c r="AO91" s="426"/>
      <c r="AP91" s="426"/>
      <c r="AQ91" s="426"/>
      <c r="AR91" s="426"/>
      <c r="AS91" s="426"/>
      <c r="AT91" s="427"/>
      <c r="AU91" s="425"/>
      <c r="AV91" s="426"/>
      <c r="AW91" s="426"/>
      <c r="AX91" s="973"/>
      <c r="AY91" s="974"/>
      <c r="AZ91" s="975"/>
      <c r="BA91" s="976"/>
      <c r="BB91" s="798"/>
      <c r="BC91" s="766"/>
      <c r="BD91" s="766"/>
      <c r="BE91" s="766"/>
      <c r="BF91" s="767"/>
    </row>
    <row r="92" spans="2:58" ht="20.25" customHeight="1">
      <c r="B92" s="886"/>
      <c r="C92" s="784"/>
      <c r="D92" s="785"/>
      <c r="E92" s="786"/>
      <c r="F92" s="265"/>
      <c r="G92" s="689"/>
      <c r="H92" s="693"/>
      <c r="I92" s="694"/>
      <c r="J92" s="694"/>
      <c r="K92" s="695"/>
      <c r="L92" s="699"/>
      <c r="M92" s="700"/>
      <c r="N92" s="700"/>
      <c r="O92" s="701"/>
      <c r="P92" s="921" t="s">
        <v>526</v>
      </c>
      <c r="Q92" s="922"/>
      <c r="R92" s="923"/>
      <c r="S92" s="386" t="str">
        <f>IF(S91="","",VLOOKUP(S91,'シフト記号表（勤務時間帯）'!$C$6:$K$35,9,FALSE))</f>
        <v/>
      </c>
      <c r="T92" s="387" t="str">
        <f>IF(T91="","",VLOOKUP(T91,'シフト記号表（勤務時間帯）'!$C$6:$K$35,9,FALSE))</f>
        <v/>
      </c>
      <c r="U92" s="387" t="str">
        <f>IF(U91="","",VLOOKUP(U91,'シフト記号表（勤務時間帯）'!$C$6:$K$35,9,FALSE))</f>
        <v/>
      </c>
      <c r="V92" s="387" t="str">
        <f>IF(V91="","",VLOOKUP(V91,'シフト記号表（勤務時間帯）'!$C$6:$K$35,9,FALSE))</f>
        <v/>
      </c>
      <c r="W92" s="387" t="str">
        <f>IF(W91="","",VLOOKUP(W91,'シフト記号表（勤務時間帯）'!$C$6:$K$35,9,FALSE))</f>
        <v/>
      </c>
      <c r="X92" s="387" t="str">
        <f>IF(X91="","",VLOOKUP(X91,'シフト記号表（勤務時間帯）'!$C$6:$K$35,9,FALSE))</f>
        <v/>
      </c>
      <c r="Y92" s="388" t="str">
        <f>IF(Y91="","",VLOOKUP(Y91,'シフト記号表（勤務時間帯）'!$C$6:$K$35,9,FALSE))</f>
        <v/>
      </c>
      <c r="Z92" s="386" t="str">
        <f>IF(Z91="","",VLOOKUP(Z91,'シフト記号表（勤務時間帯）'!$C$6:$K$35,9,FALSE))</f>
        <v/>
      </c>
      <c r="AA92" s="387" t="str">
        <f>IF(AA91="","",VLOOKUP(AA91,'シフト記号表（勤務時間帯）'!$C$6:$K$35,9,FALSE))</f>
        <v/>
      </c>
      <c r="AB92" s="387" t="str">
        <f>IF(AB91="","",VLOOKUP(AB91,'シフト記号表（勤務時間帯）'!$C$6:$K$35,9,FALSE))</f>
        <v/>
      </c>
      <c r="AC92" s="387" t="str">
        <f>IF(AC91="","",VLOOKUP(AC91,'シフト記号表（勤務時間帯）'!$C$6:$K$35,9,FALSE))</f>
        <v/>
      </c>
      <c r="AD92" s="387" t="str">
        <f>IF(AD91="","",VLOOKUP(AD91,'シフト記号表（勤務時間帯）'!$C$6:$K$35,9,FALSE))</f>
        <v/>
      </c>
      <c r="AE92" s="387" t="str">
        <f>IF(AE91="","",VLOOKUP(AE91,'シフト記号表（勤務時間帯）'!$C$6:$K$35,9,FALSE))</f>
        <v/>
      </c>
      <c r="AF92" s="388" t="str">
        <f>IF(AF91="","",VLOOKUP(AF91,'シフト記号表（勤務時間帯）'!$C$6:$K$35,9,FALSE))</f>
        <v/>
      </c>
      <c r="AG92" s="386" t="str">
        <f>IF(AG91="","",VLOOKUP(AG91,'シフト記号表（勤務時間帯）'!$C$6:$K$35,9,FALSE))</f>
        <v/>
      </c>
      <c r="AH92" s="387" t="str">
        <f>IF(AH91="","",VLOOKUP(AH91,'シフト記号表（勤務時間帯）'!$C$6:$K$35,9,FALSE))</f>
        <v/>
      </c>
      <c r="AI92" s="387" t="str">
        <f>IF(AI91="","",VLOOKUP(AI91,'シフト記号表（勤務時間帯）'!$C$6:$K$35,9,FALSE))</f>
        <v/>
      </c>
      <c r="AJ92" s="387" t="str">
        <f>IF(AJ91="","",VLOOKUP(AJ91,'シフト記号表（勤務時間帯）'!$C$6:$K$35,9,FALSE))</f>
        <v/>
      </c>
      <c r="AK92" s="387" t="str">
        <f>IF(AK91="","",VLOOKUP(AK91,'シフト記号表（勤務時間帯）'!$C$6:$K$35,9,FALSE))</f>
        <v/>
      </c>
      <c r="AL92" s="387" t="str">
        <f>IF(AL91="","",VLOOKUP(AL91,'シフト記号表（勤務時間帯）'!$C$6:$K$35,9,FALSE))</f>
        <v/>
      </c>
      <c r="AM92" s="388" t="str">
        <f>IF(AM91="","",VLOOKUP(AM91,'シフト記号表（勤務時間帯）'!$C$6:$K$35,9,FALSE))</f>
        <v/>
      </c>
      <c r="AN92" s="386" t="str">
        <f>IF(AN91="","",VLOOKUP(AN91,'シフト記号表（勤務時間帯）'!$C$6:$K$35,9,FALSE))</f>
        <v/>
      </c>
      <c r="AO92" s="387" t="str">
        <f>IF(AO91="","",VLOOKUP(AO91,'シフト記号表（勤務時間帯）'!$C$6:$K$35,9,FALSE))</f>
        <v/>
      </c>
      <c r="AP92" s="387" t="str">
        <f>IF(AP91="","",VLOOKUP(AP91,'シフト記号表（勤務時間帯）'!$C$6:$K$35,9,FALSE))</f>
        <v/>
      </c>
      <c r="AQ92" s="387" t="str">
        <f>IF(AQ91="","",VLOOKUP(AQ91,'シフト記号表（勤務時間帯）'!$C$6:$K$35,9,FALSE))</f>
        <v/>
      </c>
      <c r="AR92" s="387" t="str">
        <f>IF(AR91="","",VLOOKUP(AR91,'シフト記号表（勤務時間帯）'!$C$6:$K$35,9,FALSE))</f>
        <v/>
      </c>
      <c r="AS92" s="387" t="str">
        <f>IF(AS91="","",VLOOKUP(AS91,'シフト記号表（勤務時間帯）'!$C$6:$K$35,9,FALSE))</f>
        <v/>
      </c>
      <c r="AT92" s="388" t="str">
        <f>IF(AT91="","",VLOOKUP(AT91,'シフト記号表（勤務時間帯）'!$C$6:$K$35,9,FALSE))</f>
        <v/>
      </c>
      <c r="AU92" s="386" t="str">
        <f>IF(AU91="","",VLOOKUP(AU91,'シフト記号表（勤務時間帯）'!$C$6:$K$35,9,FALSE))</f>
        <v/>
      </c>
      <c r="AV92" s="387" t="str">
        <f>IF(AV91="","",VLOOKUP(AV91,'シフト記号表（勤務時間帯）'!$C$6:$K$35,9,FALSE))</f>
        <v/>
      </c>
      <c r="AW92" s="387" t="str">
        <f>IF(AW91="","",VLOOKUP(AW91,'シフト記号表（勤務時間帯）'!$C$6:$K$35,9,FALSE))</f>
        <v/>
      </c>
      <c r="AX92" s="924">
        <f>IF($BB$3="４週",SUM(S92:AT92),IF($BB$3="暦月",SUM(S92:AW92),""))</f>
        <v>0</v>
      </c>
      <c r="AY92" s="925"/>
      <c r="AZ92" s="926">
        <f>IF($BB$3="４週",AX92/4,IF($BB$3="暦月",'地密通所（100名）'!AX92/('地密通所（100名）'!$BB$8/7),""))</f>
        <v>0</v>
      </c>
      <c r="BA92" s="927"/>
      <c r="BB92" s="799"/>
      <c r="BC92" s="700"/>
      <c r="BD92" s="700"/>
      <c r="BE92" s="700"/>
      <c r="BF92" s="701"/>
    </row>
    <row r="93" spans="2:58" ht="20.25" customHeight="1">
      <c r="B93" s="886"/>
      <c r="C93" s="787"/>
      <c r="D93" s="788"/>
      <c r="E93" s="789"/>
      <c r="F93" s="428">
        <f>C91</f>
        <v>0</v>
      </c>
      <c r="G93" s="763"/>
      <c r="H93" s="693"/>
      <c r="I93" s="694"/>
      <c r="J93" s="694"/>
      <c r="K93" s="695"/>
      <c r="L93" s="768"/>
      <c r="M93" s="769"/>
      <c r="N93" s="769"/>
      <c r="O93" s="770"/>
      <c r="P93" s="928" t="s">
        <v>527</v>
      </c>
      <c r="Q93" s="929"/>
      <c r="R93" s="930"/>
      <c r="S93" s="389" t="str">
        <f>IF(S91="","",VLOOKUP(S91,'シフト記号表（勤務時間帯）'!$C$6:$U$35,19,FALSE))</f>
        <v/>
      </c>
      <c r="T93" s="390" t="str">
        <f>IF(T91="","",VLOOKUP(T91,'シフト記号表（勤務時間帯）'!$C$6:$U$35,19,FALSE))</f>
        <v/>
      </c>
      <c r="U93" s="390" t="str">
        <f>IF(U91="","",VLOOKUP(U91,'シフト記号表（勤務時間帯）'!$C$6:$U$35,19,FALSE))</f>
        <v/>
      </c>
      <c r="V93" s="390" t="str">
        <f>IF(V91="","",VLOOKUP(V91,'シフト記号表（勤務時間帯）'!$C$6:$U$35,19,FALSE))</f>
        <v/>
      </c>
      <c r="W93" s="390" t="str">
        <f>IF(W91="","",VLOOKUP(W91,'シフト記号表（勤務時間帯）'!$C$6:$U$35,19,FALSE))</f>
        <v/>
      </c>
      <c r="X93" s="390" t="str">
        <f>IF(X91="","",VLOOKUP(X91,'シフト記号表（勤務時間帯）'!$C$6:$U$35,19,FALSE))</f>
        <v/>
      </c>
      <c r="Y93" s="391" t="str">
        <f>IF(Y91="","",VLOOKUP(Y91,'シフト記号表（勤務時間帯）'!$C$6:$U$35,19,FALSE))</f>
        <v/>
      </c>
      <c r="Z93" s="389" t="str">
        <f>IF(Z91="","",VLOOKUP(Z91,'シフト記号表（勤務時間帯）'!$C$6:$U$35,19,FALSE))</f>
        <v/>
      </c>
      <c r="AA93" s="390" t="str">
        <f>IF(AA91="","",VLOOKUP(AA91,'シフト記号表（勤務時間帯）'!$C$6:$U$35,19,FALSE))</f>
        <v/>
      </c>
      <c r="AB93" s="390" t="str">
        <f>IF(AB91="","",VLOOKUP(AB91,'シフト記号表（勤務時間帯）'!$C$6:$U$35,19,FALSE))</f>
        <v/>
      </c>
      <c r="AC93" s="390" t="str">
        <f>IF(AC91="","",VLOOKUP(AC91,'シフト記号表（勤務時間帯）'!$C$6:$U$35,19,FALSE))</f>
        <v/>
      </c>
      <c r="AD93" s="390" t="str">
        <f>IF(AD91="","",VLOOKUP(AD91,'シフト記号表（勤務時間帯）'!$C$6:$U$35,19,FALSE))</f>
        <v/>
      </c>
      <c r="AE93" s="390" t="str">
        <f>IF(AE91="","",VLOOKUP(AE91,'シフト記号表（勤務時間帯）'!$C$6:$U$35,19,FALSE))</f>
        <v/>
      </c>
      <c r="AF93" s="391" t="str">
        <f>IF(AF91="","",VLOOKUP(AF91,'シフト記号表（勤務時間帯）'!$C$6:$U$35,19,FALSE))</f>
        <v/>
      </c>
      <c r="AG93" s="389" t="str">
        <f>IF(AG91="","",VLOOKUP(AG91,'シフト記号表（勤務時間帯）'!$C$6:$U$35,19,FALSE))</f>
        <v/>
      </c>
      <c r="AH93" s="390" t="str">
        <f>IF(AH91="","",VLOOKUP(AH91,'シフト記号表（勤務時間帯）'!$C$6:$U$35,19,FALSE))</f>
        <v/>
      </c>
      <c r="AI93" s="390" t="str">
        <f>IF(AI91="","",VLOOKUP(AI91,'シフト記号表（勤務時間帯）'!$C$6:$U$35,19,FALSE))</f>
        <v/>
      </c>
      <c r="AJ93" s="390" t="str">
        <f>IF(AJ91="","",VLOOKUP(AJ91,'シフト記号表（勤務時間帯）'!$C$6:$U$35,19,FALSE))</f>
        <v/>
      </c>
      <c r="AK93" s="390" t="str">
        <f>IF(AK91="","",VLOOKUP(AK91,'シフト記号表（勤務時間帯）'!$C$6:$U$35,19,FALSE))</f>
        <v/>
      </c>
      <c r="AL93" s="390" t="str">
        <f>IF(AL91="","",VLOOKUP(AL91,'シフト記号表（勤務時間帯）'!$C$6:$U$35,19,FALSE))</f>
        <v/>
      </c>
      <c r="AM93" s="391" t="str">
        <f>IF(AM91="","",VLOOKUP(AM91,'シフト記号表（勤務時間帯）'!$C$6:$U$35,19,FALSE))</f>
        <v/>
      </c>
      <c r="AN93" s="389" t="str">
        <f>IF(AN91="","",VLOOKUP(AN91,'シフト記号表（勤務時間帯）'!$C$6:$U$35,19,FALSE))</f>
        <v/>
      </c>
      <c r="AO93" s="390" t="str">
        <f>IF(AO91="","",VLOOKUP(AO91,'シフト記号表（勤務時間帯）'!$C$6:$U$35,19,FALSE))</f>
        <v/>
      </c>
      <c r="AP93" s="390" t="str">
        <f>IF(AP91="","",VLOOKUP(AP91,'シフト記号表（勤務時間帯）'!$C$6:$U$35,19,FALSE))</f>
        <v/>
      </c>
      <c r="AQ93" s="390" t="str">
        <f>IF(AQ91="","",VLOOKUP(AQ91,'シフト記号表（勤務時間帯）'!$C$6:$U$35,19,FALSE))</f>
        <v/>
      </c>
      <c r="AR93" s="390" t="str">
        <f>IF(AR91="","",VLOOKUP(AR91,'シフト記号表（勤務時間帯）'!$C$6:$U$35,19,FALSE))</f>
        <v/>
      </c>
      <c r="AS93" s="390" t="str">
        <f>IF(AS91="","",VLOOKUP(AS91,'シフト記号表（勤務時間帯）'!$C$6:$U$35,19,FALSE))</f>
        <v/>
      </c>
      <c r="AT93" s="391" t="str">
        <f>IF(AT91="","",VLOOKUP(AT91,'シフト記号表（勤務時間帯）'!$C$6:$U$35,19,FALSE))</f>
        <v/>
      </c>
      <c r="AU93" s="389" t="str">
        <f>IF(AU91="","",VLOOKUP(AU91,'シフト記号表（勤務時間帯）'!$C$6:$U$35,19,FALSE))</f>
        <v/>
      </c>
      <c r="AV93" s="390" t="str">
        <f>IF(AV91="","",VLOOKUP(AV91,'シフト記号表（勤務時間帯）'!$C$6:$U$35,19,FALSE))</f>
        <v/>
      </c>
      <c r="AW93" s="390" t="str">
        <f>IF(AW91="","",VLOOKUP(AW91,'シフト記号表（勤務時間帯）'!$C$6:$U$35,19,FALSE))</f>
        <v/>
      </c>
      <c r="AX93" s="931">
        <f>IF($BB$3="４週",SUM(S93:AT93),IF($BB$3="暦月",SUM(S93:AW93),""))</f>
        <v>0</v>
      </c>
      <c r="AY93" s="932"/>
      <c r="AZ93" s="933">
        <f>IF($BB$3="４週",AX93/4,IF($BB$3="暦月",'地密通所（100名）'!AX93/('地密通所（100名）'!$BB$8/7),""))</f>
        <v>0</v>
      </c>
      <c r="BA93" s="934"/>
      <c r="BB93" s="800"/>
      <c r="BC93" s="769"/>
      <c r="BD93" s="769"/>
      <c r="BE93" s="769"/>
      <c r="BF93" s="770"/>
    </row>
    <row r="94" spans="2:58" ht="20.25" customHeight="1">
      <c r="B94" s="886">
        <f>B91+1</f>
        <v>25</v>
      </c>
      <c r="C94" s="781"/>
      <c r="D94" s="782"/>
      <c r="E94" s="783"/>
      <c r="F94" s="273"/>
      <c r="G94" s="762"/>
      <c r="H94" s="764"/>
      <c r="I94" s="694"/>
      <c r="J94" s="694"/>
      <c r="K94" s="695"/>
      <c r="L94" s="765"/>
      <c r="M94" s="766"/>
      <c r="N94" s="766"/>
      <c r="O94" s="767"/>
      <c r="P94" s="935" t="s">
        <v>654</v>
      </c>
      <c r="Q94" s="936"/>
      <c r="R94" s="937"/>
      <c r="S94" s="425"/>
      <c r="T94" s="426"/>
      <c r="U94" s="426"/>
      <c r="V94" s="426"/>
      <c r="W94" s="426"/>
      <c r="X94" s="426"/>
      <c r="Y94" s="427"/>
      <c r="Z94" s="425"/>
      <c r="AA94" s="426"/>
      <c r="AB94" s="426"/>
      <c r="AC94" s="426"/>
      <c r="AD94" s="426"/>
      <c r="AE94" s="426"/>
      <c r="AF94" s="427"/>
      <c r="AG94" s="425"/>
      <c r="AH94" s="426"/>
      <c r="AI94" s="426"/>
      <c r="AJ94" s="426"/>
      <c r="AK94" s="426"/>
      <c r="AL94" s="426"/>
      <c r="AM94" s="427"/>
      <c r="AN94" s="425"/>
      <c r="AO94" s="426"/>
      <c r="AP94" s="426"/>
      <c r="AQ94" s="426"/>
      <c r="AR94" s="426"/>
      <c r="AS94" s="426"/>
      <c r="AT94" s="427"/>
      <c r="AU94" s="425"/>
      <c r="AV94" s="426"/>
      <c r="AW94" s="426"/>
      <c r="AX94" s="973"/>
      <c r="AY94" s="974"/>
      <c r="AZ94" s="975"/>
      <c r="BA94" s="976"/>
      <c r="BB94" s="798"/>
      <c r="BC94" s="766"/>
      <c r="BD94" s="766"/>
      <c r="BE94" s="766"/>
      <c r="BF94" s="767"/>
    </row>
    <row r="95" spans="2:58" ht="20.25" customHeight="1">
      <c r="B95" s="886"/>
      <c r="C95" s="784"/>
      <c r="D95" s="785"/>
      <c r="E95" s="786"/>
      <c r="F95" s="265"/>
      <c r="G95" s="689"/>
      <c r="H95" s="693"/>
      <c r="I95" s="694"/>
      <c r="J95" s="694"/>
      <c r="K95" s="695"/>
      <c r="L95" s="699"/>
      <c r="M95" s="700"/>
      <c r="N95" s="700"/>
      <c r="O95" s="701"/>
      <c r="P95" s="921" t="s">
        <v>526</v>
      </c>
      <c r="Q95" s="922"/>
      <c r="R95" s="923"/>
      <c r="S95" s="386" t="str">
        <f>IF(S94="","",VLOOKUP(S94,'シフト記号表（勤務時間帯）'!$C$6:$K$35,9,FALSE))</f>
        <v/>
      </c>
      <c r="T95" s="387" t="str">
        <f>IF(T94="","",VLOOKUP(T94,'シフト記号表（勤務時間帯）'!$C$6:$K$35,9,FALSE))</f>
        <v/>
      </c>
      <c r="U95" s="387" t="str">
        <f>IF(U94="","",VLOOKUP(U94,'シフト記号表（勤務時間帯）'!$C$6:$K$35,9,FALSE))</f>
        <v/>
      </c>
      <c r="V95" s="387" t="str">
        <f>IF(V94="","",VLOOKUP(V94,'シフト記号表（勤務時間帯）'!$C$6:$K$35,9,FALSE))</f>
        <v/>
      </c>
      <c r="W95" s="387" t="str">
        <f>IF(W94="","",VLOOKUP(W94,'シフト記号表（勤務時間帯）'!$C$6:$K$35,9,FALSE))</f>
        <v/>
      </c>
      <c r="X95" s="387" t="str">
        <f>IF(X94="","",VLOOKUP(X94,'シフト記号表（勤務時間帯）'!$C$6:$K$35,9,FALSE))</f>
        <v/>
      </c>
      <c r="Y95" s="388" t="str">
        <f>IF(Y94="","",VLOOKUP(Y94,'シフト記号表（勤務時間帯）'!$C$6:$K$35,9,FALSE))</f>
        <v/>
      </c>
      <c r="Z95" s="386" t="str">
        <f>IF(Z94="","",VLOOKUP(Z94,'シフト記号表（勤務時間帯）'!$C$6:$K$35,9,FALSE))</f>
        <v/>
      </c>
      <c r="AA95" s="387" t="str">
        <f>IF(AA94="","",VLOOKUP(AA94,'シフト記号表（勤務時間帯）'!$C$6:$K$35,9,FALSE))</f>
        <v/>
      </c>
      <c r="AB95" s="387" t="str">
        <f>IF(AB94="","",VLOOKUP(AB94,'シフト記号表（勤務時間帯）'!$C$6:$K$35,9,FALSE))</f>
        <v/>
      </c>
      <c r="AC95" s="387" t="str">
        <f>IF(AC94="","",VLOOKUP(AC94,'シフト記号表（勤務時間帯）'!$C$6:$K$35,9,FALSE))</f>
        <v/>
      </c>
      <c r="AD95" s="387" t="str">
        <f>IF(AD94="","",VLOOKUP(AD94,'シフト記号表（勤務時間帯）'!$C$6:$K$35,9,FALSE))</f>
        <v/>
      </c>
      <c r="AE95" s="387" t="str">
        <f>IF(AE94="","",VLOOKUP(AE94,'シフト記号表（勤務時間帯）'!$C$6:$K$35,9,FALSE))</f>
        <v/>
      </c>
      <c r="AF95" s="388" t="str">
        <f>IF(AF94="","",VLOOKUP(AF94,'シフト記号表（勤務時間帯）'!$C$6:$K$35,9,FALSE))</f>
        <v/>
      </c>
      <c r="AG95" s="386" t="str">
        <f>IF(AG94="","",VLOOKUP(AG94,'シフト記号表（勤務時間帯）'!$C$6:$K$35,9,FALSE))</f>
        <v/>
      </c>
      <c r="AH95" s="387" t="str">
        <f>IF(AH94="","",VLOOKUP(AH94,'シフト記号表（勤務時間帯）'!$C$6:$K$35,9,FALSE))</f>
        <v/>
      </c>
      <c r="AI95" s="387" t="str">
        <f>IF(AI94="","",VLOOKUP(AI94,'シフト記号表（勤務時間帯）'!$C$6:$K$35,9,FALSE))</f>
        <v/>
      </c>
      <c r="AJ95" s="387" t="str">
        <f>IF(AJ94="","",VLOOKUP(AJ94,'シフト記号表（勤務時間帯）'!$C$6:$K$35,9,FALSE))</f>
        <v/>
      </c>
      <c r="AK95" s="387" t="str">
        <f>IF(AK94="","",VLOOKUP(AK94,'シフト記号表（勤務時間帯）'!$C$6:$K$35,9,FALSE))</f>
        <v/>
      </c>
      <c r="AL95" s="387" t="str">
        <f>IF(AL94="","",VLOOKUP(AL94,'シフト記号表（勤務時間帯）'!$C$6:$K$35,9,FALSE))</f>
        <v/>
      </c>
      <c r="AM95" s="388" t="str">
        <f>IF(AM94="","",VLOOKUP(AM94,'シフト記号表（勤務時間帯）'!$C$6:$K$35,9,FALSE))</f>
        <v/>
      </c>
      <c r="AN95" s="386" t="str">
        <f>IF(AN94="","",VLOOKUP(AN94,'シフト記号表（勤務時間帯）'!$C$6:$K$35,9,FALSE))</f>
        <v/>
      </c>
      <c r="AO95" s="387" t="str">
        <f>IF(AO94="","",VLOOKUP(AO94,'シフト記号表（勤務時間帯）'!$C$6:$K$35,9,FALSE))</f>
        <v/>
      </c>
      <c r="AP95" s="387" t="str">
        <f>IF(AP94="","",VLOOKUP(AP94,'シフト記号表（勤務時間帯）'!$C$6:$K$35,9,FALSE))</f>
        <v/>
      </c>
      <c r="AQ95" s="387" t="str">
        <f>IF(AQ94="","",VLOOKUP(AQ94,'シフト記号表（勤務時間帯）'!$C$6:$K$35,9,FALSE))</f>
        <v/>
      </c>
      <c r="AR95" s="387" t="str">
        <f>IF(AR94="","",VLOOKUP(AR94,'シフト記号表（勤務時間帯）'!$C$6:$K$35,9,FALSE))</f>
        <v/>
      </c>
      <c r="AS95" s="387" t="str">
        <f>IF(AS94="","",VLOOKUP(AS94,'シフト記号表（勤務時間帯）'!$C$6:$K$35,9,FALSE))</f>
        <v/>
      </c>
      <c r="AT95" s="388" t="str">
        <f>IF(AT94="","",VLOOKUP(AT94,'シフト記号表（勤務時間帯）'!$C$6:$K$35,9,FALSE))</f>
        <v/>
      </c>
      <c r="AU95" s="386" t="str">
        <f>IF(AU94="","",VLOOKUP(AU94,'シフト記号表（勤務時間帯）'!$C$6:$K$35,9,FALSE))</f>
        <v/>
      </c>
      <c r="AV95" s="387" t="str">
        <f>IF(AV94="","",VLOOKUP(AV94,'シフト記号表（勤務時間帯）'!$C$6:$K$35,9,FALSE))</f>
        <v/>
      </c>
      <c r="AW95" s="387" t="str">
        <f>IF(AW94="","",VLOOKUP(AW94,'シフト記号表（勤務時間帯）'!$C$6:$K$35,9,FALSE))</f>
        <v/>
      </c>
      <c r="AX95" s="924">
        <f>IF($BB$3="４週",SUM(S95:AT95),IF($BB$3="暦月",SUM(S95:AW95),""))</f>
        <v>0</v>
      </c>
      <c r="AY95" s="925"/>
      <c r="AZ95" s="926">
        <f>IF($BB$3="４週",AX95/4,IF($BB$3="暦月",'地密通所（100名）'!AX95/('地密通所（100名）'!$BB$8/7),""))</f>
        <v>0</v>
      </c>
      <c r="BA95" s="927"/>
      <c r="BB95" s="799"/>
      <c r="BC95" s="700"/>
      <c r="BD95" s="700"/>
      <c r="BE95" s="700"/>
      <c r="BF95" s="701"/>
    </row>
    <row r="96" spans="2:58" ht="20.25" customHeight="1">
      <c r="B96" s="886"/>
      <c r="C96" s="787"/>
      <c r="D96" s="788"/>
      <c r="E96" s="789"/>
      <c r="F96" s="428">
        <f>C94</f>
        <v>0</v>
      </c>
      <c r="G96" s="763"/>
      <c r="H96" s="693"/>
      <c r="I96" s="694"/>
      <c r="J96" s="694"/>
      <c r="K96" s="695"/>
      <c r="L96" s="768"/>
      <c r="M96" s="769"/>
      <c r="N96" s="769"/>
      <c r="O96" s="770"/>
      <c r="P96" s="928" t="s">
        <v>527</v>
      </c>
      <c r="Q96" s="929"/>
      <c r="R96" s="930"/>
      <c r="S96" s="389" t="str">
        <f>IF(S94="","",VLOOKUP(S94,'シフト記号表（勤務時間帯）'!$C$6:$U$35,19,FALSE))</f>
        <v/>
      </c>
      <c r="T96" s="390" t="str">
        <f>IF(T94="","",VLOOKUP(T94,'シフト記号表（勤務時間帯）'!$C$6:$U$35,19,FALSE))</f>
        <v/>
      </c>
      <c r="U96" s="390" t="str">
        <f>IF(U94="","",VLOOKUP(U94,'シフト記号表（勤務時間帯）'!$C$6:$U$35,19,FALSE))</f>
        <v/>
      </c>
      <c r="V96" s="390" t="str">
        <f>IF(V94="","",VLOOKUP(V94,'シフト記号表（勤務時間帯）'!$C$6:$U$35,19,FALSE))</f>
        <v/>
      </c>
      <c r="W96" s="390" t="str">
        <f>IF(W94="","",VLOOKUP(W94,'シフト記号表（勤務時間帯）'!$C$6:$U$35,19,FALSE))</f>
        <v/>
      </c>
      <c r="X96" s="390" t="str">
        <f>IF(X94="","",VLOOKUP(X94,'シフト記号表（勤務時間帯）'!$C$6:$U$35,19,FALSE))</f>
        <v/>
      </c>
      <c r="Y96" s="391" t="str">
        <f>IF(Y94="","",VLOOKUP(Y94,'シフト記号表（勤務時間帯）'!$C$6:$U$35,19,FALSE))</f>
        <v/>
      </c>
      <c r="Z96" s="389" t="str">
        <f>IF(Z94="","",VLOOKUP(Z94,'シフト記号表（勤務時間帯）'!$C$6:$U$35,19,FALSE))</f>
        <v/>
      </c>
      <c r="AA96" s="390" t="str">
        <f>IF(AA94="","",VLOOKUP(AA94,'シフト記号表（勤務時間帯）'!$C$6:$U$35,19,FALSE))</f>
        <v/>
      </c>
      <c r="AB96" s="390" t="str">
        <f>IF(AB94="","",VLOOKUP(AB94,'シフト記号表（勤務時間帯）'!$C$6:$U$35,19,FALSE))</f>
        <v/>
      </c>
      <c r="AC96" s="390" t="str">
        <f>IF(AC94="","",VLOOKUP(AC94,'シフト記号表（勤務時間帯）'!$C$6:$U$35,19,FALSE))</f>
        <v/>
      </c>
      <c r="AD96" s="390" t="str">
        <f>IF(AD94="","",VLOOKUP(AD94,'シフト記号表（勤務時間帯）'!$C$6:$U$35,19,FALSE))</f>
        <v/>
      </c>
      <c r="AE96" s="390" t="str">
        <f>IF(AE94="","",VLOOKUP(AE94,'シフト記号表（勤務時間帯）'!$C$6:$U$35,19,FALSE))</f>
        <v/>
      </c>
      <c r="AF96" s="391" t="str">
        <f>IF(AF94="","",VLOOKUP(AF94,'シフト記号表（勤務時間帯）'!$C$6:$U$35,19,FALSE))</f>
        <v/>
      </c>
      <c r="AG96" s="389" t="str">
        <f>IF(AG94="","",VLOOKUP(AG94,'シフト記号表（勤務時間帯）'!$C$6:$U$35,19,FALSE))</f>
        <v/>
      </c>
      <c r="AH96" s="390" t="str">
        <f>IF(AH94="","",VLOOKUP(AH94,'シフト記号表（勤務時間帯）'!$C$6:$U$35,19,FALSE))</f>
        <v/>
      </c>
      <c r="AI96" s="390" t="str">
        <f>IF(AI94="","",VLOOKUP(AI94,'シフト記号表（勤務時間帯）'!$C$6:$U$35,19,FALSE))</f>
        <v/>
      </c>
      <c r="AJ96" s="390" t="str">
        <f>IF(AJ94="","",VLOOKUP(AJ94,'シフト記号表（勤務時間帯）'!$C$6:$U$35,19,FALSE))</f>
        <v/>
      </c>
      <c r="AK96" s="390" t="str">
        <f>IF(AK94="","",VLOOKUP(AK94,'シフト記号表（勤務時間帯）'!$C$6:$U$35,19,FALSE))</f>
        <v/>
      </c>
      <c r="AL96" s="390" t="str">
        <f>IF(AL94="","",VLOOKUP(AL94,'シフト記号表（勤務時間帯）'!$C$6:$U$35,19,FALSE))</f>
        <v/>
      </c>
      <c r="AM96" s="391" t="str">
        <f>IF(AM94="","",VLOOKUP(AM94,'シフト記号表（勤務時間帯）'!$C$6:$U$35,19,FALSE))</f>
        <v/>
      </c>
      <c r="AN96" s="389" t="str">
        <f>IF(AN94="","",VLOOKUP(AN94,'シフト記号表（勤務時間帯）'!$C$6:$U$35,19,FALSE))</f>
        <v/>
      </c>
      <c r="AO96" s="390" t="str">
        <f>IF(AO94="","",VLOOKUP(AO94,'シフト記号表（勤務時間帯）'!$C$6:$U$35,19,FALSE))</f>
        <v/>
      </c>
      <c r="AP96" s="390" t="str">
        <f>IF(AP94="","",VLOOKUP(AP94,'シフト記号表（勤務時間帯）'!$C$6:$U$35,19,FALSE))</f>
        <v/>
      </c>
      <c r="AQ96" s="390" t="str">
        <f>IF(AQ94="","",VLOOKUP(AQ94,'シフト記号表（勤務時間帯）'!$C$6:$U$35,19,FALSE))</f>
        <v/>
      </c>
      <c r="AR96" s="390" t="str">
        <f>IF(AR94="","",VLOOKUP(AR94,'シフト記号表（勤務時間帯）'!$C$6:$U$35,19,FALSE))</f>
        <v/>
      </c>
      <c r="AS96" s="390" t="str">
        <f>IF(AS94="","",VLOOKUP(AS94,'シフト記号表（勤務時間帯）'!$C$6:$U$35,19,FALSE))</f>
        <v/>
      </c>
      <c r="AT96" s="391" t="str">
        <f>IF(AT94="","",VLOOKUP(AT94,'シフト記号表（勤務時間帯）'!$C$6:$U$35,19,FALSE))</f>
        <v/>
      </c>
      <c r="AU96" s="389" t="str">
        <f>IF(AU94="","",VLOOKUP(AU94,'シフト記号表（勤務時間帯）'!$C$6:$U$35,19,FALSE))</f>
        <v/>
      </c>
      <c r="AV96" s="390" t="str">
        <f>IF(AV94="","",VLOOKUP(AV94,'シフト記号表（勤務時間帯）'!$C$6:$U$35,19,FALSE))</f>
        <v/>
      </c>
      <c r="AW96" s="390" t="str">
        <f>IF(AW94="","",VLOOKUP(AW94,'シフト記号表（勤務時間帯）'!$C$6:$U$35,19,FALSE))</f>
        <v/>
      </c>
      <c r="AX96" s="931">
        <f>IF($BB$3="４週",SUM(S96:AT96),IF($BB$3="暦月",SUM(S96:AW96),""))</f>
        <v>0</v>
      </c>
      <c r="AY96" s="932"/>
      <c r="AZ96" s="933">
        <f>IF($BB$3="４週",AX96/4,IF($BB$3="暦月",'地密通所（100名）'!AX96/('地密通所（100名）'!$BB$8/7),""))</f>
        <v>0</v>
      </c>
      <c r="BA96" s="934"/>
      <c r="BB96" s="800"/>
      <c r="BC96" s="769"/>
      <c r="BD96" s="769"/>
      <c r="BE96" s="769"/>
      <c r="BF96" s="770"/>
    </row>
    <row r="97" spans="2:58" ht="20.25" customHeight="1">
      <c r="B97" s="886">
        <f>B94+1</f>
        <v>26</v>
      </c>
      <c r="C97" s="781"/>
      <c r="D97" s="782"/>
      <c r="E97" s="783"/>
      <c r="F97" s="273"/>
      <c r="G97" s="762"/>
      <c r="H97" s="764"/>
      <c r="I97" s="694"/>
      <c r="J97" s="694"/>
      <c r="K97" s="695"/>
      <c r="L97" s="765"/>
      <c r="M97" s="766"/>
      <c r="N97" s="766"/>
      <c r="O97" s="767"/>
      <c r="P97" s="935" t="s">
        <v>672</v>
      </c>
      <c r="Q97" s="936"/>
      <c r="R97" s="937"/>
      <c r="S97" s="425"/>
      <c r="T97" s="426"/>
      <c r="U97" s="426"/>
      <c r="V97" s="426"/>
      <c r="W97" s="426"/>
      <c r="X97" s="426"/>
      <c r="Y97" s="427"/>
      <c r="Z97" s="425"/>
      <c r="AA97" s="426"/>
      <c r="AB97" s="426"/>
      <c r="AC97" s="426"/>
      <c r="AD97" s="426"/>
      <c r="AE97" s="426"/>
      <c r="AF97" s="427"/>
      <c r="AG97" s="425"/>
      <c r="AH97" s="426"/>
      <c r="AI97" s="426"/>
      <c r="AJ97" s="426"/>
      <c r="AK97" s="426"/>
      <c r="AL97" s="426"/>
      <c r="AM97" s="427"/>
      <c r="AN97" s="425"/>
      <c r="AO97" s="426"/>
      <c r="AP97" s="426"/>
      <c r="AQ97" s="426"/>
      <c r="AR97" s="426"/>
      <c r="AS97" s="426"/>
      <c r="AT97" s="427"/>
      <c r="AU97" s="425"/>
      <c r="AV97" s="426"/>
      <c r="AW97" s="426"/>
      <c r="AX97" s="973"/>
      <c r="AY97" s="974"/>
      <c r="AZ97" s="975"/>
      <c r="BA97" s="976"/>
      <c r="BB97" s="798"/>
      <c r="BC97" s="766"/>
      <c r="BD97" s="766"/>
      <c r="BE97" s="766"/>
      <c r="BF97" s="767"/>
    </row>
    <row r="98" spans="2:58" ht="20.25" customHeight="1">
      <c r="B98" s="886"/>
      <c r="C98" s="784"/>
      <c r="D98" s="785"/>
      <c r="E98" s="786"/>
      <c r="F98" s="265"/>
      <c r="G98" s="689"/>
      <c r="H98" s="693"/>
      <c r="I98" s="694"/>
      <c r="J98" s="694"/>
      <c r="K98" s="695"/>
      <c r="L98" s="699"/>
      <c r="M98" s="700"/>
      <c r="N98" s="700"/>
      <c r="O98" s="701"/>
      <c r="P98" s="921" t="s">
        <v>526</v>
      </c>
      <c r="Q98" s="922"/>
      <c r="R98" s="923"/>
      <c r="S98" s="386" t="str">
        <f>IF(S97="","",VLOOKUP(S97,'シフト記号表（勤務時間帯）'!$C$6:$K$35,9,FALSE))</f>
        <v/>
      </c>
      <c r="T98" s="387" t="str">
        <f>IF(T97="","",VLOOKUP(T97,'シフト記号表（勤務時間帯）'!$C$6:$K$35,9,FALSE))</f>
        <v/>
      </c>
      <c r="U98" s="387" t="str">
        <f>IF(U97="","",VLOOKUP(U97,'シフト記号表（勤務時間帯）'!$C$6:$K$35,9,FALSE))</f>
        <v/>
      </c>
      <c r="V98" s="387" t="str">
        <f>IF(V97="","",VLOOKUP(V97,'シフト記号表（勤務時間帯）'!$C$6:$K$35,9,FALSE))</f>
        <v/>
      </c>
      <c r="W98" s="387" t="str">
        <f>IF(W97="","",VLOOKUP(W97,'シフト記号表（勤務時間帯）'!$C$6:$K$35,9,FALSE))</f>
        <v/>
      </c>
      <c r="X98" s="387" t="str">
        <f>IF(X97="","",VLOOKUP(X97,'シフト記号表（勤務時間帯）'!$C$6:$K$35,9,FALSE))</f>
        <v/>
      </c>
      <c r="Y98" s="388" t="str">
        <f>IF(Y97="","",VLOOKUP(Y97,'シフト記号表（勤務時間帯）'!$C$6:$K$35,9,FALSE))</f>
        <v/>
      </c>
      <c r="Z98" s="386" t="str">
        <f>IF(Z97="","",VLOOKUP(Z97,'シフト記号表（勤務時間帯）'!$C$6:$K$35,9,FALSE))</f>
        <v/>
      </c>
      <c r="AA98" s="387" t="str">
        <f>IF(AA97="","",VLOOKUP(AA97,'シフト記号表（勤務時間帯）'!$C$6:$K$35,9,FALSE))</f>
        <v/>
      </c>
      <c r="AB98" s="387" t="str">
        <f>IF(AB97="","",VLOOKUP(AB97,'シフト記号表（勤務時間帯）'!$C$6:$K$35,9,FALSE))</f>
        <v/>
      </c>
      <c r="AC98" s="387" t="str">
        <f>IF(AC97="","",VLOOKUP(AC97,'シフト記号表（勤務時間帯）'!$C$6:$K$35,9,FALSE))</f>
        <v/>
      </c>
      <c r="AD98" s="387" t="str">
        <f>IF(AD97="","",VLOOKUP(AD97,'シフト記号表（勤務時間帯）'!$C$6:$K$35,9,FALSE))</f>
        <v/>
      </c>
      <c r="AE98" s="387" t="str">
        <f>IF(AE97="","",VLOOKUP(AE97,'シフト記号表（勤務時間帯）'!$C$6:$K$35,9,FALSE))</f>
        <v/>
      </c>
      <c r="AF98" s="388" t="str">
        <f>IF(AF97="","",VLOOKUP(AF97,'シフト記号表（勤務時間帯）'!$C$6:$K$35,9,FALSE))</f>
        <v/>
      </c>
      <c r="AG98" s="386" t="str">
        <f>IF(AG97="","",VLOOKUP(AG97,'シフト記号表（勤務時間帯）'!$C$6:$K$35,9,FALSE))</f>
        <v/>
      </c>
      <c r="AH98" s="387" t="str">
        <f>IF(AH97="","",VLOOKUP(AH97,'シフト記号表（勤務時間帯）'!$C$6:$K$35,9,FALSE))</f>
        <v/>
      </c>
      <c r="AI98" s="387" t="str">
        <f>IF(AI97="","",VLOOKUP(AI97,'シフト記号表（勤務時間帯）'!$C$6:$K$35,9,FALSE))</f>
        <v/>
      </c>
      <c r="AJ98" s="387" t="str">
        <f>IF(AJ97="","",VLOOKUP(AJ97,'シフト記号表（勤務時間帯）'!$C$6:$K$35,9,FALSE))</f>
        <v/>
      </c>
      <c r="AK98" s="387" t="str">
        <f>IF(AK97="","",VLOOKUP(AK97,'シフト記号表（勤務時間帯）'!$C$6:$K$35,9,FALSE))</f>
        <v/>
      </c>
      <c r="AL98" s="387" t="str">
        <f>IF(AL97="","",VLOOKUP(AL97,'シフト記号表（勤務時間帯）'!$C$6:$K$35,9,FALSE))</f>
        <v/>
      </c>
      <c r="AM98" s="388" t="str">
        <f>IF(AM97="","",VLOOKUP(AM97,'シフト記号表（勤務時間帯）'!$C$6:$K$35,9,FALSE))</f>
        <v/>
      </c>
      <c r="AN98" s="386" t="str">
        <f>IF(AN97="","",VLOOKUP(AN97,'シフト記号表（勤務時間帯）'!$C$6:$K$35,9,FALSE))</f>
        <v/>
      </c>
      <c r="AO98" s="387" t="str">
        <f>IF(AO97="","",VLOOKUP(AO97,'シフト記号表（勤務時間帯）'!$C$6:$K$35,9,FALSE))</f>
        <v/>
      </c>
      <c r="AP98" s="387" t="str">
        <f>IF(AP97="","",VLOOKUP(AP97,'シフト記号表（勤務時間帯）'!$C$6:$K$35,9,FALSE))</f>
        <v/>
      </c>
      <c r="AQ98" s="387" t="str">
        <f>IF(AQ97="","",VLOOKUP(AQ97,'シフト記号表（勤務時間帯）'!$C$6:$K$35,9,FALSE))</f>
        <v/>
      </c>
      <c r="AR98" s="387" t="str">
        <f>IF(AR97="","",VLOOKUP(AR97,'シフト記号表（勤務時間帯）'!$C$6:$K$35,9,FALSE))</f>
        <v/>
      </c>
      <c r="AS98" s="387" t="str">
        <f>IF(AS97="","",VLOOKUP(AS97,'シフト記号表（勤務時間帯）'!$C$6:$K$35,9,FALSE))</f>
        <v/>
      </c>
      <c r="AT98" s="388" t="str">
        <f>IF(AT97="","",VLOOKUP(AT97,'シフト記号表（勤務時間帯）'!$C$6:$K$35,9,FALSE))</f>
        <v/>
      </c>
      <c r="AU98" s="386" t="str">
        <f>IF(AU97="","",VLOOKUP(AU97,'シフト記号表（勤務時間帯）'!$C$6:$K$35,9,FALSE))</f>
        <v/>
      </c>
      <c r="AV98" s="387" t="str">
        <f>IF(AV97="","",VLOOKUP(AV97,'シフト記号表（勤務時間帯）'!$C$6:$K$35,9,FALSE))</f>
        <v/>
      </c>
      <c r="AW98" s="387" t="str">
        <f>IF(AW97="","",VLOOKUP(AW97,'シフト記号表（勤務時間帯）'!$C$6:$K$35,9,FALSE))</f>
        <v/>
      </c>
      <c r="AX98" s="924">
        <f>IF($BB$3="４週",SUM(S98:AT98),IF($BB$3="暦月",SUM(S98:AW98),""))</f>
        <v>0</v>
      </c>
      <c r="AY98" s="925"/>
      <c r="AZ98" s="926">
        <f>IF($BB$3="４週",AX98/4,IF($BB$3="暦月",'地密通所（100名）'!AX98/('地密通所（100名）'!$BB$8/7),""))</f>
        <v>0</v>
      </c>
      <c r="BA98" s="927"/>
      <c r="BB98" s="799"/>
      <c r="BC98" s="700"/>
      <c r="BD98" s="700"/>
      <c r="BE98" s="700"/>
      <c r="BF98" s="701"/>
    </row>
    <row r="99" spans="2:58" ht="20.25" customHeight="1">
      <c r="B99" s="886"/>
      <c r="C99" s="787"/>
      <c r="D99" s="788"/>
      <c r="E99" s="789"/>
      <c r="F99" s="428">
        <f>C97</f>
        <v>0</v>
      </c>
      <c r="G99" s="763"/>
      <c r="H99" s="693"/>
      <c r="I99" s="694"/>
      <c r="J99" s="694"/>
      <c r="K99" s="695"/>
      <c r="L99" s="768"/>
      <c r="M99" s="769"/>
      <c r="N99" s="769"/>
      <c r="O99" s="770"/>
      <c r="P99" s="928" t="s">
        <v>527</v>
      </c>
      <c r="Q99" s="929"/>
      <c r="R99" s="930"/>
      <c r="S99" s="389" t="str">
        <f>IF(S97="","",VLOOKUP(S97,'シフト記号表（勤務時間帯）'!$C$6:$U$35,19,FALSE))</f>
        <v/>
      </c>
      <c r="T99" s="390" t="str">
        <f>IF(T97="","",VLOOKUP(T97,'シフト記号表（勤務時間帯）'!$C$6:$U$35,19,FALSE))</f>
        <v/>
      </c>
      <c r="U99" s="390" t="str">
        <f>IF(U97="","",VLOOKUP(U97,'シフト記号表（勤務時間帯）'!$C$6:$U$35,19,FALSE))</f>
        <v/>
      </c>
      <c r="V99" s="390" t="str">
        <f>IF(V97="","",VLOOKUP(V97,'シフト記号表（勤務時間帯）'!$C$6:$U$35,19,FALSE))</f>
        <v/>
      </c>
      <c r="W99" s="390" t="str">
        <f>IF(W97="","",VLOOKUP(W97,'シフト記号表（勤務時間帯）'!$C$6:$U$35,19,FALSE))</f>
        <v/>
      </c>
      <c r="X99" s="390" t="str">
        <f>IF(X97="","",VLOOKUP(X97,'シフト記号表（勤務時間帯）'!$C$6:$U$35,19,FALSE))</f>
        <v/>
      </c>
      <c r="Y99" s="391" t="str">
        <f>IF(Y97="","",VLOOKUP(Y97,'シフト記号表（勤務時間帯）'!$C$6:$U$35,19,FALSE))</f>
        <v/>
      </c>
      <c r="Z99" s="389" t="str">
        <f>IF(Z97="","",VLOOKUP(Z97,'シフト記号表（勤務時間帯）'!$C$6:$U$35,19,FALSE))</f>
        <v/>
      </c>
      <c r="AA99" s="390" t="str">
        <f>IF(AA97="","",VLOOKUP(AA97,'シフト記号表（勤務時間帯）'!$C$6:$U$35,19,FALSE))</f>
        <v/>
      </c>
      <c r="AB99" s="390" t="str">
        <f>IF(AB97="","",VLOOKUP(AB97,'シフト記号表（勤務時間帯）'!$C$6:$U$35,19,FALSE))</f>
        <v/>
      </c>
      <c r="AC99" s="390" t="str">
        <f>IF(AC97="","",VLOOKUP(AC97,'シフト記号表（勤務時間帯）'!$C$6:$U$35,19,FALSE))</f>
        <v/>
      </c>
      <c r="AD99" s="390" t="str">
        <f>IF(AD97="","",VLOOKUP(AD97,'シフト記号表（勤務時間帯）'!$C$6:$U$35,19,FALSE))</f>
        <v/>
      </c>
      <c r="AE99" s="390" t="str">
        <f>IF(AE97="","",VLOOKUP(AE97,'シフト記号表（勤務時間帯）'!$C$6:$U$35,19,FALSE))</f>
        <v/>
      </c>
      <c r="AF99" s="391" t="str">
        <f>IF(AF97="","",VLOOKUP(AF97,'シフト記号表（勤務時間帯）'!$C$6:$U$35,19,FALSE))</f>
        <v/>
      </c>
      <c r="AG99" s="389" t="str">
        <f>IF(AG97="","",VLOOKUP(AG97,'シフト記号表（勤務時間帯）'!$C$6:$U$35,19,FALSE))</f>
        <v/>
      </c>
      <c r="AH99" s="390" t="str">
        <f>IF(AH97="","",VLOOKUP(AH97,'シフト記号表（勤務時間帯）'!$C$6:$U$35,19,FALSE))</f>
        <v/>
      </c>
      <c r="AI99" s="390" t="str">
        <f>IF(AI97="","",VLOOKUP(AI97,'シフト記号表（勤務時間帯）'!$C$6:$U$35,19,FALSE))</f>
        <v/>
      </c>
      <c r="AJ99" s="390" t="str">
        <f>IF(AJ97="","",VLOOKUP(AJ97,'シフト記号表（勤務時間帯）'!$C$6:$U$35,19,FALSE))</f>
        <v/>
      </c>
      <c r="AK99" s="390" t="str">
        <f>IF(AK97="","",VLOOKUP(AK97,'シフト記号表（勤務時間帯）'!$C$6:$U$35,19,FALSE))</f>
        <v/>
      </c>
      <c r="AL99" s="390" t="str">
        <f>IF(AL97="","",VLOOKUP(AL97,'シフト記号表（勤務時間帯）'!$C$6:$U$35,19,FALSE))</f>
        <v/>
      </c>
      <c r="AM99" s="391" t="str">
        <f>IF(AM97="","",VLOOKUP(AM97,'シフト記号表（勤務時間帯）'!$C$6:$U$35,19,FALSE))</f>
        <v/>
      </c>
      <c r="AN99" s="389" t="str">
        <f>IF(AN97="","",VLOOKUP(AN97,'シフト記号表（勤務時間帯）'!$C$6:$U$35,19,FALSE))</f>
        <v/>
      </c>
      <c r="AO99" s="390" t="str">
        <f>IF(AO97="","",VLOOKUP(AO97,'シフト記号表（勤務時間帯）'!$C$6:$U$35,19,FALSE))</f>
        <v/>
      </c>
      <c r="AP99" s="390" t="str">
        <f>IF(AP97="","",VLOOKUP(AP97,'シフト記号表（勤務時間帯）'!$C$6:$U$35,19,FALSE))</f>
        <v/>
      </c>
      <c r="AQ99" s="390" t="str">
        <f>IF(AQ97="","",VLOOKUP(AQ97,'シフト記号表（勤務時間帯）'!$C$6:$U$35,19,FALSE))</f>
        <v/>
      </c>
      <c r="AR99" s="390" t="str">
        <f>IF(AR97="","",VLOOKUP(AR97,'シフト記号表（勤務時間帯）'!$C$6:$U$35,19,FALSE))</f>
        <v/>
      </c>
      <c r="AS99" s="390" t="str">
        <f>IF(AS97="","",VLOOKUP(AS97,'シフト記号表（勤務時間帯）'!$C$6:$U$35,19,FALSE))</f>
        <v/>
      </c>
      <c r="AT99" s="391" t="str">
        <f>IF(AT97="","",VLOOKUP(AT97,'シフト記号表（勤務時間帯）'!$C$6:$U$35,19,FALSE))</f>
        <v/>
      </c>
      <c r="AU99" s="389" t="str">
        <f>IF(AU97="","",VLOOKUP(AU97,'シフト記号表（勤務時間帯）'!$C$6:$U$35,19,FALSE))</f>
        <v/>
      </c>
      <c r="AV99" s="390" t="str">
        <f>IF(AV97="","",VLOOKUP(AV97,'シフト記号表（勤務時間帯）'!$C$6:$U$35,19,FALSE))</f>
        <v/>
      </c>
      <c r="AW99" s="390" t="str">
        <f>IF(AW97="","",VLOOKUP(AW97,'シフト記号表（勤務時間帯）'!$C$6:$U$35,19,FALSE))</f>
        <v/>
      </c>
      <c r="AX99" s="931">
        <f>IF($BB$3="４週",SUM(S99:AT99),IF($BB$3="暦月",SUM(S99:AW99),""))</f>
        <v>0</v>
      </c>
      <c r="AY99" s="932"/>
      <c r="AZ99" s="933">
        <f>IF($BB$3="４週",AX99/4,IF($BB$3="暦月",'地密通所（100名）'!AX99/('地密通所（100名）'!$BB$8/7),""))</f>
        <v>0</v>
      </c>
      <c r="BA99" s="934"/>
      <c r="BB99" s="800"/>
      <c r="BC99" s="769"/>
      <c r="BD99" s="769"/>
      <c r="BE99" s="769"/>
      <c r="BF99" s="770"/>
    </row>
    <row r="100" spans="2:58" ht="20.25" customHeight="1">
      <c r="B100" s="886">
        <f>B97+1</f>
        <v>27</v>
      </c>
      <c r="C100" s="781"/>
      <c r="D100" s="782"/>
      <c r="E100" s="783"/>
      <c r="F100" s="273"/>
      <c r="G100" s="762"/>
      <c r="H100" s="764"/>
      <c r="I100" s="694"/>
      <c r="J100" s="694"/>
      <c r="K100" s="695"/>
      <c r="L100" s="765"/>
      <c r="M100" s="766"/>
      <c r="N100" s="766"/>
      <c r="O100" s="767"/>
      <c r="P100" s="935" t="s">
        <v>673</v>
      </c>
      <c r="Q100" s="936"/>
      <c r="R100" s="937"/>
      <c r="S100" s="425"/>
      <c r="T100" s="426"/>
      <c r="U100" s="426"/>
      <c r="V100" s="426"/>
      <c r="W100" s="426"/>
      <c r="X100" s="426"/>
      <c r="Y100" s="427"/>
      <c r="Z100" s="425"/>
      <c r="AA100" s="426"/>
      <c r="AB100" s="426"/>
      <c r="AC100" s="426"/>
      <c r="AD100" s="426"/>
      <c r="AE100" s="426"/>
      <c r="AF100" s="427"/>
      <c r="AG100" s="425"/>
      <c r="AH100" s="426"/>
      <c r="AI100" s="426"/>
      <c r="AJ100" s="426"/>
      <c r="AK100" s="426"/>
      <c r="AL100" s="426"/>
      <c r="AM100" s="427"/>
      <c r="AN100" s="425"/>
      <c r="AO100" s="426"/>
      <c r="AP100" s="426"/>
      <c r="AQ100" s="426"/>
      <c r="AR100" s="426"/>
      <c r="AS100" s="426"/>
      <c r="AT100" s="427"/>
      <c r="AU100" s="425"/>
      <c r="AV100" s="426"/>
      <c r="AW100" s="426"/>
      <c r="AX100" s="973"/>
      <c r="AY100" s="974"/>
      <c r="AZ100" s="975"/>
      <c r="BA100" s="976"/>
      <c r="BB100" s="798"/>
      <c r="BC100" s="766"/>
      <c r="BD100" s="766"/>
      <c r="BE100" s="766"/>
      <c r="BF100" s="767"/>
    </row>
    <row r="101" spans="2:58" ht="20.25" customHeight="1">
      <c r="B101" s="886"/>
      <c r="C101" s="784"/>
      <c r="D101" s="785"/>
      <c r="E101" s="786"/>
      <c r="F101" s="265"/>
      <c r="G101" s="689"/>
      <c r="H101" s="693"/>
      <c r="I101" s="694"/>
      <c r="J101" s="694"/>
      <c r="K101" s="695"/>
      <c r="L101" s="699"/>
      <c r="M101" s="700"/>
      <c r="N101" s="700"/>
      <c r="O101" s="701"/>
      <c r="P101" s="921" t="s">
        <v>526</v>
      </c>
      <c r="Q101" s="922"/>
      <c r="R101" s="923"/>
      <c r="S101" s="386" t="str">
        <f>IF(S100="","",VLOOKUP(S100,'シフト記号表（勤務時間帯）'!$C$6:$K$35,9,FALSE))</f>
        <v/>
      </c>
      <c r="T101" s="387" t="str">
        <f>IF(T100="","",VLOOKUP(T100,'シフト記号表（勤務時間帯）'!$C$6:$K$35,9,FALSE))</f>
        <v/>
      </c>
      <c r="U101" s="387" t="str">
        <f>IF(U100="","",VLOOKUP(U100,'シフト記号表（勤務時間帯）'!$C$6:$K$35,9,FALSE))</f>
        <v/>
      </c>
      <c r="V101" s="387" t="str">
        <f>IF(V100="","",VLOOKUP(V100,'シフト記号表（勤務時間帯）'!$C$6:$K$35,9,FALSE))</f>
        <v/>
      </c>
      <c r="W101" s="387" t="str">
        <f>IF(W100="","",VLOOKUP(W100,'シフト記号表（勤務時間帯）'!$C$6:$K$35,9,FALSE))</f>
        <v/>
      </c>
      <c r="X101" s="387" t="str">
        <f>IF(X100="","",VLOOKUP(X100,'シフト記号表（勤務時間帯）'!$C$6:$K$35,9,FALSE))</f>
        <v/>
      </c>
      <c r="Y101" s="388" t="str">
        <f>IF(Y100="","",VLOOKUP(Y100,'シフト記号表（勤務時間帯）'!$C$6:$K$35,9,FALSE))</f>
        <v/>
      </c>
      <c r="Z101" s="386" t="str">
        <f>IF(Z100="","",VLOOKUP(Z100,'シフト記号表（勤務時間帯）'!$C$6:$K$35,9,FALSE))</f>
        <v/>
      </c>
      <c r="AA101" s="387" t="str">
        <f>IF(AA100="","",VLOOKUP(AA100,'シフト記号表（勤務時間帯）'!$C$6:$K$35,9,FALSE))</f>
        <v/>
      </c>
      <c r="AB101" s="387" t="str">
        <f>IF(AB100="","",VLOOKUP(AB100,'シフト記号表（勤務時間帯）'!$C$6:$K$35,9,FALSE))</f>
        <v/>
      </c>
      <c r="AC101" s="387" t="str">
        <f>IF(AC100="","",VLOOKUP(AC100,'シフト記号表（勤務時間帯）'!$C$6:$K$35,9,FALSE))</f>
        <v/>
      </c>
      <c r="AD101" s="387" t="str">
        <f>IF(AD100="","",VLOOKUP(AD100,'シフト記号表（勤務時間帯）'!$C$6:$K$35,9,FALSE))</f>
        <v/>
      </c>
      <c r="AE101" s="387" t="str">
        <f>IF(AE100="","",VLOOKUP(AE100,'シフト記号表（勤務時間帯）'!$C$6:$K$35,9,FALSE))</f>
        <v/>
      </c>
      <c r="AF101" s="388" t="str">
        <f>IF(AF100="","",VLOOKUP(AF100,'シフト記号表（勤務時間帯）'!$C$6:$K$35,9,FALSE))</f>
        <v/>
      </c>
      <c r="AG101" s="386" t="str">
        <f>IF(AG100="","",VLOOKUP(AG100,'シフト記号表（勤務時間帯）'!$C$6:$K$35,9,FALSE))</f>
        <v/>
      </c>
      <c r="AH101" s="387" t="str">
        <f>IF(AH100="","",VLOOKUP(AH100,'シフト記号表（勤務時間帯）'!$C$6:$K$35,9,FALSE))</f>
        <v/>
      </c>
      <c r="AI101" s="387" t="str">
        <f>IF(AI100="","",VLOOKUP(AI100,'シフト記号表（勤務時間帯）'!$C$6:$K$35,9,FALSE))</f>
        <v/>
      </c>
      <c r="AJ101" s="387" t="str">
        <f>IF(AJ100="","",VLOOKUP(AJ100,'シフト記号表（勤務時間帯）'!$C$6:$K$35,9,FALSE))</f>
        <v/>
      </c>
      <c r="AK101" s="387" t="str">
        <f>IF(AK100="","",VLOOKUP(AK100,'シフト記号表（勤務時間帯）'!$C$6:$K$35,9,FALSE))</f>
        <v/>
      </c>
      <c r="AL101" s="387" t="str">
        <f>IF(AL100="","",VLOOKUP(AL100,'シフト記号表（勤務時間帯）'!$C$6:$K$35,9,FALSE))</f>
        <v/>
      </c>
      <c r="AM101" s="388" t="str">
        <f>IF(AM100="","",VLOOKUP(AM100,'シフト記号表（勤務時間帯）'!$C$6:$K$35,9,FALSE))</f>
        <v/>
      </c>
      <c r="AN101" s="386" t="str">
        <f>IF(AN100="","",VLOOKUP(AN100,'シフト記号表（勤務時間帯）'!$C$6:$K$35,9,FALSE))</f>
        <v/>
      </c>
      <c r="AO101" s="387" t="str">
        <f>IF(AO100="","",VLOOKUP(AO100,'シフト記号表（勤務時間帯）'!$C$6:$K$35,9,FALSE))</f>
        <v/>
      </c>
      <c r="AP101" s="387" t="str">
        <f>IF(AP100="","",VLOOKUP(AP100,'シフト記号表（勤務時間帯）'!$C$6:$K$35,9,FALSE))</f>
        <v/>
      </c>
      <c r="AQ101" s="387" t="str">
        <f>IF(AQ100="","",VLOOKUP(AQ100,'シフト記号表（勤務時間帯）'!$C$6:$K$35,9,FALSE))</f>
        <v/>
      </c>
      <c r="AR101" s="387" t="str">
        <f>IF(AR100="","",VLOOKUP(AR100,'シフト記号表（勤務時間帯）'!$C$6:$K$35,9,FALSE))</f>
        <v/>
      </c>
      <c r="AS101" s="387" t="str">
        <f>IF(AS100="","",VLOOKUP(AS100,'シフト記号表（勤務時間帯）'!$C$6:$K$35,9,FALSE))</f>
        <v/>
      </c>
      <c r="AT101" s="388" t="str">
        <f>IF(AT100="","",VLOOKUP(AT100,'シフト記号表（勤務時間帯）'!$C$6:$K$35,9,FALSE))</f>
        <v/>
      </c>
      <c r="AU101" s="386" t="str">
        <f>IF(AU100="","",VLOOKUP(AU100,'シフト記号表（勤務時間帯）'!$C$6:$K$35,9,FALSE))</f>
        <v/>
      </c>
      <c r="AV101" s="387" t="str">
        <f>IF(AV100="","",VLOOKUP(AV100,'シフト記号表（勤務時間帯）'!$C$6:$K$35,9,FALSE))</f>
        <v/>
      </c>
      <c r="AW101" s="387" t="str">
        <f>IF(AW100="","",VLOOKUP(AW100,'シフト記号表（勤務時間帯）'!$C$6:$K$35,9,FALSE))</f>
        <v/>
      </c>
      <c r="AX101" s="924">
        <f>IF($BB$3="４週",SUM(S101:AT101),IF($BB$3="暦月",SUM(S101:AW101),""))</f>
        <v>0</v>
      </c>
      <c r="AY101" s="925"/>
      <c r="AZ101" s="926">
        <f>IF($BB$3="４週",AX101/4,IF($BB$3="暦月",'地密通所（100名）'!AX101/('地密通所（100名）'!$BB$8/7),""))</f>
        <v>0</v>
      </c>
      <c r="BA101" s="927"/>
      <c r="BB101" s="799"/>
      <c r="BC101" s="700"/>
      <c r="BD101" s="700"/>
      <c r="BE101" s="700"/>
      <c r="BF101" s="701"/>
    </row>
    <row r="102" spans="2:58" ht="20.25" customHeight="1">
      <c r="B102" s="886"/>
      <c r="C102" s="787"/>
      <c r="D102" s="788"/>
      <c r="E102" s="789"/>
      <c r="F102" s="428">
        <f>C100</f>
        <v>0</v>
      </c>
      <c r="G102" s="763"/>
      <c r="H102" s="693"/>
      <c r="I102" s="694"/>
      <c r="J102" s="694"/>
      <c r="K102" s="695"/>
      <c r="L102" s="768"/>
      <c r="M102" s="769"/>
      <c r="N102" s="769"/>
      <c r="O102" s="770"/>
      <c r="P102" s="928" t="s">
        <v>527</v>
      </c>
      <c r="Q102" s="929"/>
      <c r="R102" s="930"/>
      <c r="S102" s="389" t="str">
        <f>IF(S100="","",VLOOKUP(S100,'シフト記号表（勤務時間帯）'!$C$6:$U$35,19,FALSE))</f>
        <v/>
      </c>
      <c r="T102" s="390" t="str">
        <f>IF(T100="","",VLOOKUP(T100,'シフト記号表（勤務時間帯）'!$C$6:$U$35,19,FALSE))</f>
        <v/>
      </c>
      <c r="U102" s="390" t="str">
        <f>IF(U100="","",VLOOKUP(U100,'シフト記号表（勤務時間帯）'!$C$6:$U$35,19,FALSE))</f>
        <v/>
      </c>
      <c r="V102" s="390" t="str">
        <f>IF(V100="","",VLOOKUP(V100,'シフト記号表（勤務時間帯）'!$C$6:$U$35,19,FALSE))</f>
        <v/>
      </c>
      <c r="W102" s="390" t="str">
        <f>IF(W100="","",VLOOKUP(W100,'シフト記号表（勤務時間帯）'!$C$6:$U$35,19,FALSE))</f>
        <v/>
      </c>
      <c r="X102" s="390" t="str">
        <f>IF(X100="","",VLOOKUP(X100,'シフト記号表（勤務時間帯）'!$C$6:$U$35,19,FALSE))</f>
        <v/>
      </c>
      <c r="Y102" s="391" t="str">
        <f>IF(Y100="","",VLOOKUP(Y100,'シフト記号表（勤務時間帯）'!$C$6:$U$35,19,FALSE))</f>
        <v/>
      </c>
      <c r="Z102" s="389" t="str">
        <f>IF(Z100="","",VLOOKUP(Z100,'シフト記号表（勤務時間帯）'!$C$6:$U$35,19,FALSE))</f>
        <v/>
      </c>
      <c r="AA102" s="390" t="str">
        <f>IF(AA100="","",VLOOKUP(AA100,'シフト記号表（勤務時間帯）'!$C$6:$U$35,19,FALSE))</f>
        <v/>
      </c>
      <c r="AB102" s="390" t="str">
        <f>IF(AB100="","",VLOOKUP(AB100,'シフト記号表（勤務時間帯）'!$C$6:$U$35,19,FALSE))</f>
        <v/>
      </c>
      <c r="AC102" s="390" t="str">
        <f>IF(AC100="","",VLOOKUP(AC100,'シフト記号表（勤務時間帯）'!$C$6:$U$35,19,FALSE))</f>
        <v/>
      </c>
      <c r="AD102" s="390" t="str">
        <f>IF(AD100="","",VLOOKUP(AD100,'シフト記号表（勤務時間帯）'!$C$6:$U$35,19,FALSE))</f>
        <v/>
      </c>
      <c r="AE102" s="390" t="str">
        <f>IF(AE100="","",VLOOKUP(AE100,'シフト記号表（勤務時間帯）'!$C$6:$U$35,19,FALSE))</f>
        <v/>
      </c>
      <c r="AF102" s="391" t="str">
        <f>IF(AF100="","",VLOOKUP(AF100,'シフト記号表（勤務時間帯）'!$C$6:$U$35,19,FALSE))</f>
        <v/>
      </c>
      <c r="AG102" s="389" t="str">
        <f>IF(AG100="","",VLOOKUP(AG100,'シフト記号表（勤務時間帯）'!$C$6:$U$35,19,FALSE))</f>
        <v/>
      </c>
      <c r="AH102" s="390" t="str">
        <f>IF(AH100="","",VLOOKUP(AH100,'シフト記号表（勤務時間帯）'!$C$6:$U$35,19,FALSE))</f>
        <v/>
      </c>
      <c r="AI102" s="390" t="str">
        <f>IF(AI100="","",VLOOKUP(AI100,'シフト記号表（勤務時間帯）'!$C$6:$U$35,19,FALSE))</f>
        <v/>
      </c>
      <c r="AJ102" s="390" t="str">
        <f>IF(AJ100="","",VLOOKUP(AJ100,'シフト記号表（勤務時間帯）'!$C$6:$U$35,19,FALSE))</f>
        <v/>
      </c>
      <c r="AK102" s="390" t="str">
        <f>IF(AK100="","",VLOOKUP(AK100,'シフト記号表（勤務時間帯）'!$C$6:$U$35,19,FALSE))</f>
        <v/>
      </c>
      <c r="AL102" s="390" t="str">
        <f>IF(AL100="","",VLOOKUP(AL100,'シフト記号表（勤務時間帯）'!$C$6:$U$35,19,FALSE))</f>
        <v/>
      </c>
      <c r="AM102" s="391" t="str">
        <f>IF(AM100="","",VLOOKUP(AM100,'シフト記号表（勤務時間帯）'!$C$6:$U$35,19,FALSE))</f>
        <v/>
      </c>
      <c r="AN102" s="389" t="str">
        <f>IF(AN100="","",VLOOKUP(AN100,'シフト記号表（勤務時間帯）'!$C$6:$U$35,19,FALSE))</f>
        <v/>
      </c>
      <c r="AO102" s="390" t="str">
        <f>IF(AO100="","",VLOOKUP(AO100,'シフト記号表（勤務時間帯）'!$C$6:$U$35,19,FALSE))</f>
        <v/>
      </c>
      <c r="AP102" s="390" t="str">
        <f>IF(AP100="","",VLOOKUP(AP100,'シフト記号表（勤務時間帯）'!$C$6:$U$35,19,FALSE))</f>
        <v/>
      </c>
      <c r="AQ102" s="390" t="str">
        <f>IF(AQ100="","",VLOOKUP(AQ100,'シフト記号表（勤務時間帯）'!$C$6:$U$35,19,FALSE))</f>
        <v/>
      </c>
      <c r="AR102" s="390" t="str">
        <f>IF(AR100="","",VLOOKUP(AR100,'シフト記号表（勤務時間帯）'!$C$6:$U$35,19,FALSE))</f>
        <v/>
      </c>
      <c r="AS102" s="390" t="str">
        <f>IF(AS100="","",VLOOKUP(AS100,'シフト記号表（勤務時間帯）'!$C$6:$U$35,19,FALSE))</f>
        <v/>
      </c>
      <c r="AT102" s="391" t="str">
        <f>IF(AT100="","",VLOOKUP(AT100,'シフト記号表（勤務時間帯）'!$C$6:$U$35,19,FALSE))</f>
        <v/>
      </c>
      <c r="AU102" s="389" t="str">
        <f>IF(AU100="","",VLOOKUP(AU100,'シフト記号表（勤務時間帯）'!$C$6:$U$35,19,FALSE))</f>
        <v/>
      </c>
      <c r="AV102" s="390" t="str">
        <f>IF(AV100="","",VLOOKUP(AV100,'シフト記号表（勤務時間帯）'!$C$6:$U$35,19,FALSE))</f>
        <v/>
      </c>
      <c r="AW102" s="390" t="str">
        <f>IF(AW100="","",VLOOKUP(AW100,'シフト記号表（勤務時間帯）'!$C$6:$U$35,19,FALSE))</f>
        <v/>
      </c>
      <c r="AX102" s="931">
        <f>IF($BB$3="４週",SUM(S102:AT102),IF($BB$3="暦月",SUM(S102:AW102),""))</f>
        <v>0</v>
      </c>
      <c r="AY102" s="932"/>
      <c r="AZ102" s="933">
        <f>IF($BB$3="４週",AX102/4,IF($BB$3="暦月",'地密通所（100名）'!AX102/('地密通所（100名）'!$BB$8/7),""))</f>
        <v>0</v>
      </c>
      <c r="BA102" s="934"/>
      <c r="BB102" s="800"/>
      <c r="BC102" s="769"/>
      <c r="BD102" s="769"/>
      <c r="BE102" s="769"/>
      <c r="BF102" s="770"/>
    </row>
    <row r="103" spans="2:58" ht="20.25" customHeight="1">
      <c r="B103" s="886">
        <f>B100+1</f>
        <v>28</v>
      </c>
      <c r="C103" s="781"/>
      <c r="D103" s="782"/>
      <c r="E103" s="783"/>
      <c r="F103" s="273"/>
      <c r="G103" s="762"/>
      <c r="H103" s="764"/>
      <c r="I103" s="694"/>
      <c r="J103" s="694"/>
      <c r="K103" s="695"/>
      <c r="L103" s="765"/>
      <c r="M103" s="766"/>
      <c r="N103" s="766"/>
      <c r="O103" s="767"/>
      <c r="P103" s="935" t="s">
        <v>672</v>
      </c>
      <c r="Q103" s="936"/>
      <c r="R103" s="937"/>
      <c r="S103" s="425"/>
      <c r="T103" s="426"/>
      <c r="U103" s="426"/>
      <c r="V103" s="426"/>
      <c r="W103" s="426"/>
      <c r="X103" s="426"/>
      <c r="Y103" s="427"/>
      <c r="Z103" s="425"/>
      <c r="AA103" s="426"/>
      <c r="AB103" s="426"/>
      <c r="AC103" s="426"/>
      <c r="AD103" s="426"/>
      <c r="AE103" s="426"/>
      <c r="AF103" s="427"/>
      <c r="AG103" s="425"/>
      <c r="AH103" s="426"/>
      <c r="AI103" s="426"/>
      <c r="AJ103" s="426"/>
      <c r="AK103" s="426"/>
      <c r="AL103" s="426"/>
      <c r="AM103" s="427"/>
      <c r="AN103" s="425"/>
      <c r="AO103" s="426"/>
      <c r="AP103" s="426"/>
      <c r="AQ103" s="426"/>
      <c r="AR103" s="426"/>
      <c r="AS103" s="426"/>
      <c r="AT103" s="427"/>
      <c r="AU103" s="425"/>
      <c r="AV103" s="426"/>
      <c r="AW103" s="426"/>
      <c r="AX103" s="973"/>
      <c r="AY103" s="974"/>
      <c r="AZ103" s="975"/>
      <c r="BA103" s="976"/>
      <c r="BB103" s="798"/>
      <c r="BC103" s="766"/>
      <c r="BD103" s="766"/>
      <c r="BE103" s="766"/>
      <c r="BF103" s="767"/>
    </row>
    <row r="104" spans="2:58" ht="20.25" customHeight="1">
      <c r="B104" s="886"/>
      <c r="C104" s="784"/>
      <c r="D104" s="785"/>
      <c r="E104" s="786"/>
      <c r="F104" s="265"/>
      <c r="G104" s="689"/>
      <c r="H104" s="693"/>
      <c r="I104" s="694"/>
      <c r="J104" s="694"/>
      <c r="K104" s="695"/>
      <c r="L104" s="699"/>
      <c r="M104" s="700"/>
      <c r="N104" s="700"/>
      <c r="O104" s="701"/>
      <c r="P104" s="921" t="s">
        <v>526</v>
      </c>
      <c r="Q104" s="922"/>
      <c r="R104" s="923"/>
      <c r="S104" s="386" t="str">
        <f>IF(S103="","",VLOOKUP(S103,'シフト記号表（勤務時間帯）'!$C$6:$K$35,9,FALSE))</f>
        <v/>
      </c>
      <c r="T104" s="387" t="str">
        <f>IF(T103="","",VLOOKUP(T103,'シフト記号表（勤務時間帯）'!$C$6:$K$35,9,FALSE))</f>
        <v/>
      </c>
      <c r="U104" s="387" t="str">
        <f>IF(U103="","",VLOOKUP(U103,'シフト記号表（勤務時間帯）'!$C$6:$K$35,9,FALSE))</f>
        <v/>
      </c>
      <c r="V104" s="387" t="str">
        <f>IF(V103="","",VLOOKUP(V103,'シフト記号表（勤務時間帯）'!$C$6:$K$35,9,FALSE))</f>
        <v/>
      </c>
      <c r="W104" s="387" t="str">
        <f>IF(W103="","",VLOOKUP(W103,'シフト記号表（勤務時間帯）'!$C$6:$K$35,9,FALSE))</f>
        <v/>
      </c>
      <c r="X104" s="387" t="str">
        <f>IF(X103="","",VLOOKUP(X103,'シフト記号表（勤務時間帯）'!$C$6:$K$35,9,FALSE))</f>
        <v/>
      </c>
      <c r="Y104" s="388" t="str">
        <f>IF(Y103="","",VLOOKUP(Y103,'シフト記号表（勤務時間帯）'!$C$6:$K$35,9,FALSE))</f>
        <v/>
      </c>
      <c r="Z104" s="386" t="str">
        <f>IF(Z103="","",VLOOKUP(Z103,'シフト記号表（勤務時間帯）'!$C$6:$K$35,9,FALSE))</f>
        <v/>
      </c>
      <c r="AA104" s="387" t="str">
        <f>IF(AA103="","",VLOOKUP(AA103,'シフト記号表（勤務時間帯）'!$C$6:$K$35,9,FALSE))</f>
        <v/>
      </c>
      <c r="AB104" s="387" t="str">
        <f>IF(AB103="","",VLOOKUP(AB103,'シフト記号表（勤務時間帯）'!$C$6:$K$35,9,FALSE))</f>
        <v/>
      </c>
      <c r="AC104" s="387" t="str">
        <f>IF(AC103="","",VLOOKUP(AC103,'シフト記号表（勤務時間帯）'!$C$6:$K$35,9,FALSE))</f>
        <v/>
      </c>
      <c r="AD104" s="387" t="str">
        <f>IF(AD103="","",VLOOKUP(AD103,'シフト記号表（勤務時間帯）'!$C$6:$K$35,9,FALSE))</f>
        <v/>
      </c>
      <c r="AE104" s="387" t="str">
        <f>IF(AE103="","",VLOOKUP(AE103,'シフト記号表（勤務時間帯）'!$C$6:$K$35,9,FALSE))</f>
        <v/>
      </c>
      <c r="AF104" s="388" t="str">
        <f>IF(AF103="","",VLOOKUP(AF103,'シフト記号表（勤務時間帯）'!$C$6:$K$35,9,FALSE))</f>
        <v/>
      </c>
      <c r="AG104" s="386" t="str">
        <f>IF(AG103="","",VLOOKUP(AG103,'シフト記号表（勤務時間帯）'!$C$6:$K$35,9,FALSE))</f>
        <v/>
      </c>
      <c r="AH104" s="387" t="str">
        <f>IF(AH103="","",VLOOKUP(AH103,'シフト記号表（勤務時間帯）'!$C$6:$K$35,9,FALSE))</f>
        <v/>
      </c>
      <c r="AI104" s="387" t="str">
        <f>IF(AI103="","",VLOOKUP(AI103,'シフト記号表（勤務時間帯）'!$C$6:$K$35,9,FALSE))</f>
        <v/>
      </c>
      <c r="AJ104" s="387" t="str">
        <f>IF(AJ103="","",VLOOKUP(AJ103,'シフト記号表（勤務時間帯）'!$C$6:$K$35,9,FALSE))</f>
        <v/>
      </c>
      <c r="AK104" s="387" t="str">
        <f>IF(AK103="","",VLOOKUP(AK103,'シフト記号表（勤務時間帯）'!$C$6:$K$35,9,FALSE))</f>
        <v/>
      </c>
      <c r="AL104" s="387" t="str">
        <f>IF(AL103="","",VLOOKUP(AL103,'シフト記号表（勤務時間帯）'!$C$6:$K$35,9,FALSE))</f>
        <v/>
      </c>
      <c r="AM104" s="388" t="str">
        <f>IF(AM103="","",VLOOKUP(AM103,'シフト記号表（勤務時間帯）'!$C$6:$K$35,9,FALSE))</f>
        <v/>
      </c>
      <c r="AN104" s="386" t="str">
        <f>IF(AN103="","",VLOOKUP(AN103,'シフト記号表（勤務時間帯）'!$C$6:$K$35,9,FALSE))</f>
        <v/>
      </c>
      <c r="AO104" s="387" t="str">
        <f>IF(AO103="","",VLOOKUP(AO103,'シフト記号表（勤務時間帯）'!$C$6:$K$35,9,FALSE))</f>
        <v/>
      </c>
      <c r="AP104" s="387" t="str">
        <f>IF(AP103="","",VLOOKUP(AP103,'シフト記号表（勤務時間帯）'!$C$6:$K$35,9,FALSE))</f>
        <v/>
      </c>
      <c r="AQ104" s="387" t="str">
        <f>IF(AQ103="","",VLOOKUP(AQ103,'シフト記号表（勤務時間帯）'!$C$6:$K$35,9,FALSE))</f>
        <v/>
      </c>
      <c r="AR104" s="387" t="str">
        <f>IF(AR103="","",VLOOKUP(AR103,'シフト記号表（勤務時間帯）'!$C$6:$K$35,9,FALSE))</f>
        <v/>
      </c>
      <c r="AS104" s="387" t="str">
        <f>IF(AS103="","",VLOOKUP(AS103,'シフト記号表（勤務時間帯）'!$C$6:$K$35,9,FALSE))</f>
        <v/>
      </c>
      <c r="AT104" s="388" t="str">
        <f>IF(AT103="","",VLOOKUP(AT103,'シフト記号表（勤務時間帯）'!$C$6:$K$35,9,FALSE))</f>
        <v/>
      </c>
      <c r="AU104" s="386" t="str">
        <f>IF(AU103="","",VLOOKUP(AU103,'シフト記号表（勤務時間帯）'!$C$6:$K$35,9,FALSE))</f>
        <v/>
      </c>
      <c r="AV104" s="387" t="str">
        <f>IF(AV103="","",VLOOKUP(AV103,'シフト記号表（勤務時間帯）'!$C$6:$K$35,9,FALSE))</f>
        <v/>
      </c>
      <c r="AW104" s="387" t="str">
        <f>IF(AW103="","",VLOOKUP(AW103,'シフト記号表（勤務時間帯）'!$C$6:$K$35,9,FALSE))</f>
        <v/>
      </c>
      <c r="AX104" s="924">
        <f>IF($BB$3="４週",SUM(S104:AT104),IF($BB$3="暦月",SUM(S104:AW104),""))</f>
        <v>0</v>
      </c>
      <c r="AY104" s="925"/>
      <c r="AZ104" s="926">
        <f>IF($BB$3="４週",AX104/4,IF($BB$3="暦月",'地密通所（100名）'!AX104/('地密通所（100名）'!$BB$8/7),""))</f>
        <v>0</v>
      </c>
      <c r="BA104" s="927"/>
      <c r="BB104" s="799"/>
      <c r="BC104" s="700"/>
      <c r="BD104" s="700"/>
      <c r="BE104" s="700"/>
      <c r="BF104" s="701"/>
    </row>
    <row r="105" spans="2:58" ht="20.25" customHeight="1">
      <c r="B105" s="886"/>
      <c r="C105" s="787"/>
      <c r="D105" s="788"/>
      <c r="E105" s="789"/>
      <c r="F105" s="428">
        <f>C103</f>
        <v>0</v>
      </c>
      <c r="G105" s="763"/>
      <c r="H105" s="693"/>
      <c r="I105" s="694"/>
      <c r="J105" s="694"/>
      <c r="K105" s="695"/>
      <c r="L105" s="768"/>
      <c r="M105" s="769"/>
      <c r="N105" s="769"/>
      <c r="O105" s="770"/>
      <c r="P105" s="928" t="s">
        <v>527</v>
      </c>
      <c r="Q105" s="929"/>
      <c r="R105" s="930"/>
      <c r="S105" s="389" t="str">
        <f>IF(S103="","",VLOOKUP(S103,'シフト記号表（勤務時間帯）'!$C$6:$U$35,19,FALSE))</f>
        <v/>
      </c>
      <c r="T105" s="390" t="str">
        <f>IF(T103="","",VLOOKUP(T103,'シフト記号表（勤務時間帯）'!$C$6:$U$35,19,FALSE))</f>
        <v/>
      </c>
      <c r="U105" s="390" t="str">
        <f>IF(U103="","",VLOOKUP(U103,'シフト記号表（勤務時間帯）'!$C$6:$U$35,19,FALSE))</f>
        <v/>
      </c>
      <c r="V105" s="390" t="str">
        <f>IF(V103="","",VLOOKUP(V103,'シフト記号表（勤務時間帯）'!$C$6:$U$35,19,FALSE))</f>
        <v/>
      </c>
      <c r="W105" s="390" t="str">
        <f>IF(W103="","",VLOOKUP(W103,'シフト記号表（勤務時間帯）'!$C$6:$U$35,19,FALSE))</f>
        <v/>
      </c>
      <c r="X105" s="390" t="str">
        <f>IF(X103="","",VLOOKUP(X103,'シフト記号表（勤務時間帯）'!$C$6:$U$35,19,FALSE))</f>
        <v/>
      </c>
      <c r="Y105" s="391" t="str">
        <f>IF(Y103="","",VLOOKUP(Y103,'シフト記号表（勤務時間帯）'!$C$6:$U$35,19,FALSE))</f>
        <v/>
      </c>
      <c r="Z105" s="389" t="str">
        <f>IF(Z103="","",VLOOKUP(Z103,'シフト記号表（勤務時間帯）'!$C$6:$U$35,19,FALSE))</f>
        <v/>
      </c>
      <c r="AA105" s="390" t="str">
        <f>IF(AA103="","",VLOOKUP(AA103,'シフト記号表（勤務時間帯）'!$C$6:$U$35,19,FALSE))</f>
        <v/>
      </c>
      <c r="AB105" s="390" t="str">
        <f>IF(AB103="","",VLOOKUP(AB103,'シフト記号表（勤務時間帯）'!$C$6:$U$35,19,FALSE))</f>
        <v/>
      </c>
      <c r="AC105" s="390" t="str">
        <f>IF(AC103="","",VLOOKUP(AC103,'シフト記号表（勤務時間帯）'!$C$6:$U$35,19,FALSE))</f>
        <v/>
      </c>
      <c r="AD105" s="390" t="str">
        <f>IF(AD103="","",VLOOKUP(AD103,'シフト記号表（勤務時間帯）'!$C$6:$U$35,19,FALSE))</f>
        <v/>
      </c>
      <c r="AE105" s="390" t="str">
        <f>IF(AE103="","",VLOOKUP(AE103,'シフト記号表（勤務時間帯）'!$C$6:$U$35,19,FALSE))</f>
        <v/>
      </c>
      <c r="AF105" s="391" t="str">
        <f>IF(AF103="","",VLOOKUP(AF103,'シフト記号表（勤務時間帯）'!$C$6:$U$35,19,FALSE))</f>
        <v/>
      </c>
      <c r="AG105" s="389" t="str">
        <f>IF(AG103="","",VLOOKUP(AG103,'シフト記号表（勤務時間帯）'!$C$6:$U$35,19,FALSE))</f>
        <v/>
      </c>
      <c r="AH105" s="390" t="str">
        <f>IF(AH103="","",VLOOKUP(AH103,'シフト記号表（勤務時間帯）'!$C$6:$U$35,19,FALSE))</f>
        <v/>
      </c>
      <c r="AI105" s="390" t="str">
        <f>IF(AI103="","",VLOOKUP(AI103,'シフト記号表（勤務時間帯）'!$C$6:$U$35,19,FALSE))</f>
        <v/>
      </c>
      <c r="AJ105" s="390" t="str">
        <f>IF(AJ103="","",VLOOKUP(AJ103,'シフト記号表（勤務時間帯）'!$C$6:$U$35,19,FALSE))</f>
        <v/>
      </c>
      <c r="AK105" s="390" t="str">
        <f>IF(AK103="","",VLOOKUP(AK103,'シフト記号表（勤務時間帯）'!$C$6:$U$35,19,FALSE))</f>
        <v/>
      </c>
      <c r="AL105" s="390" t="str">
        <f>IF(AL103="","",VLOOKUP(AL103,'シフト記号表（勤務時間帯）'!$C$6:$U$35,19,FALSE))</f>
        <v/>
      </c>
      <c r="AM105" s="391" t="str">
        <f>IF(AM103="","",VLOOKUP(AM103,'シフト記号表（勤務時間帯）'!$C$6:$U$35,19,FALSE))</f>
        <v/>
      </c>
      <c r="AN105" s="389" t="str">
        <f>IF(AN103="","",VLOOKUP(AN103,'シフト記号表（勤務時間帯）'!$C$6:$U$35,19,FALSE))</f>
        <v/>
      </c>
      <c r="AO105" s="390" t="str">
        <f>IF(AO103="","",VLOOKUP(AO103,'シフト記号表（勤務時間帯）'!$C$6:$U$35,19,FALSE))</f>
        <v/>
      </c>
      <c r="AP105" s="390" t="str">
        <f>IF(AP103="","",VLOOKUP(AP103,'シフト記号表（勤務時間帯）'!$C$6:$U$35,19,FALSE))</f>
        <v/>
      </c>
      <c r="AQ105" s="390" t="str">
        <f>IF(AQ103="","",VLOOKUP(AQ103,'シフト記号表（勤務時間帯）'!$C$6:$U$35,19,FALSE))</f>
        <v/>
      </c>
      <c r="AR105" s="390" t="str">
        <f>IF(AR103="","",VLOOKUP(AR103,'シフト記号表（勤務時間帯）'!$C$6:$U$35,19,FALSE))</f>
        <v/>
      </c>
      <c r="AS105" s="390" t="str">
        <f>IF(AS103="","",VLOOKUP(AS103,'シフト記号表（勤務時間帯）'!$C$6:$U$35,19,FALSE))</f>
        <v/>
      </c>
      <c r="AT105" s="391" t="str">
        <f>IF(AT103="","",VLOOKUP(AT103,'シフト記号表（勤務時間帯）'!$C$6:$U$35,19,FALSE))</f>
        <v/>
      </c>
      <c r="AU105" s="389" t="str">
        <f>IF(AU103="","",VLOOKUP(AU103,'シフト記号表（勤務時間帯）'!$C$6:$U$35,19,FALSE))</f>
        <v/>
      </c>
      <c r="AV105" s="390" t="str">
        <f>IF(AV103="","",VLOOKUP(AV103,'シフト記号表（勤務時間帯）'!$C$6:$U$35,19,FALSE))</f>
        <v/>
      </c>
      <c r="AW105" s="390" t="str">
        <f>IF(AW103="","",VLOOKUP(AW103,'シフト記号表（勤務時間帯）'!$C$6:$U$35,19,FALSE))</f>
        <v/>
      </c>
      <c r="AX105" s="931">
        <f>IF($BB$3="４週",SUM(S105:AT105),IF($BB$3="暦月",SUM(S105:AW105),""))</f>
        <v>0</v>
      </c>
      <c r="AY105" s="932"/>
      <c r="AZ105" s="933">
        <f>IF($BB$3="４週",AX105/4,IF($BB$3="暦月",'地密通所（100名）'!AX105/('地密通所（100名）'!$BB$8/7),""))</f>
        <v>0</v>
      </c>
      <c r="BA105" s="934"/>
      <c r="BB105" s="800"/>
      <c r="BC105" s="769"/>
      <c r="BD105" s="769"/>
      <c r="BE105" s="769"/>
      <c r="BF105" s="770"/>
    </row>
    <row r="106" spans="2:58" ht="20.25" customHeight="1">
      <c r="B106" s="886">
        <f>B103+1</f>
        <v>29</v>
      </c>
      <c r="C106" s="781"/>
      <c r="D106" s="782"/>
      <c r="E106" s="783"/>
      <c r="F106" s="273"/>
      <c r="G106" s="762"/>
      <c r="H106" s="764"/>
      <c r="I106" s="694"/>
      <c r="J106" s="694"/>
      <c r="K106" s="695"/>
      <c r="L106" s="765"/>
      <c r="M106" s="766"/>
      <c r="N106" s="766"/>
      <c r="O106" s="767"/>
      <c r="P106" s="935" t="s">
        <v>674</v>
      </c>
      <c r="Q106" s="936"/>
      <c r="R106" s="937"/>
      <c r="S106" s="425"/>
      <c r="T106" s="426"/>
      <c r="U106" s="426"/>
      <c r="V106" s="426"/>
      <c r="W106" s="426"/>
      <c r="X106" s="426"/>
      <c r="Y106" s="427"/>
      <c r="Z106" s="425"/>
      <c r="AA106" s="426"/>
      <c r="AB106" s="426"/>
      <c r="AC106" s="426"/>
      <c r="AD106" s="426"/>
      <c r="AE106" s="426"/>
      <c r="AF106" s="427"/>
      <c r="AG106" s="425"/>
      <c r="AH106" s="426"/>
      <c r="AI106" s="426"/>
      <c r="AJ106" s="426"/>
      <c r="AK106" s="426"/>
      <c r="AL106" s="426"/>
      <c r="AM106" s="427"/>
      <c r="AN106" s="425"/>
      <c r="AO106" s="426"/>
      <c r="AP106" s="426"/>
      <c r="AQ106" s="426"/>
      <c r="AR106" s="426"/>
      <c r="AS106" s="426"/>
      <c r="AT106" s="427"/>
      <c r="AU106" s="425"/>
      <c r="AV106" s="426"/>
      <c r="AW106" s="426"/>
      <c r="AX106" s="973"/>
      <c r="AY106" s="974"/>
      <c r="AZ106" s="975"/>
      <c r="BA106" s="976"/>
      <c r="BB106" s="798"/>
      <c r="BC106" s="766"/>
      <c r="BD106" s="766"/>
      <c r="BE106" s="766"/>
      <c r="BF106" s="767"/>
    </row>
    <row r="107" spans="2:58" ht="20.25" customHeight="1">
      <c r="B107" s="886"/>
      <c r="C107" s="784"/>
      <c r="D107" s="785"/>
      <c r="E107" s="786"/>
      <c r="F107" s="265"/>
      <c r="G107" s="689"/>
      <c r="H107" s="693"/>
      <c r="I107" s="694"/>
      <c r="J107" s="694"/>
      <c r="K107" s="695"/>
      <c r="L107" s="699"/>
      <c r="M107" s="700"/>
      <c r="N107" s="700"/>
      <c r="O107" s="701"/>
      <c r="P107" s="921" t="s">
        <v>526</v>
      </c>
      <c r="Q107" s="922"/>
      <c r="R107" s="923"/>
      <c r="S107" s="386" t="str">
        <f>IF(S106="","",VLOOKUP(S106,'シフト記号表（勤務時間帯）'!$C$6:$K$35,9,FALSE))</f>
        <v/>
      </c>
      <c r="T107" s="387" t="str">
        <f>IF(T106="","",VLOOKUP(T106,'シフト記号表（勤務時間帯）'!$C$6:$K$35,9,FALSE))</f>
        <v/>
      </c>
      <c r="U107" s="387" t="str">
        <f>IF(U106="","",VLOOKUP(U106,'シフト記号表（勤務時間帯）'!$C$6:$K$35,9,FALSE))</f>
        <v/>
      </c>
      <c r="V107" s="387" t="str">
        <f>IF(V106="","",VLOOKUP(V106,'シフト記号表（勤務時間帯）'!$C$6:$K$35,9,FALSE))</f>
        <v/>
      </c>
      <c r="W107" s="387" t="str">
        <f>IF(W106="","",VLOOKUP(W106,'シフト記号表（勤務時間帯）'!$C$6:$K$35,9,FALSE))</f>
        <v/>
      </c>
      <c r="X107" s="387" t="str">
        <f>IF(X106="","",VLOOKUP(X106,'シフト記号表（勤務時間帯）'!$C$6:$K$35,9,FALSE))</f>
        <v/>
      </c>
      <c r="Y107" s="388" t="str">
        <f>IF(Y106="","",VLOOKUP(Y106,'シフト記号表（勤務時間帯）'!$C$6:$K$35,9,FALSE))</f>
        <v/>
      </c>
      <c r="Z107" s="386" t="str">
        <f>IF(Z106="","",VLOOKUP(Z106,'シフト記号表（勤務時間帯）'!$C$6:$K$35,9,FALSE))</f>
        <v/>
      </c>
      <c r="AA107" s="387" t="str">
        <f>IF(AA106="","",VLOOKUP(AA106,'シフト記号表（勤務時間帯）'!$C$6:$K$35,9,FALSE))</f>
        <v/>
      </c>
      <c r="AB107" s="387" t="str">
        <f>IF(AB106="","",VLOOKUP(AB106,'シフト記号表（勤務時間帯）'!$C$6:$K$35,9,FALSE))</f>
        <v/>
      </c>
      <c r="AC107" s="387" t="str">
        <f>IF(AC106="","",VLOOKUP(AC106,'シフト記号表（勤務時間帯）'!$C$6:$K$35,9,FALSE))</f>
        <v/>
      </c>
      <c r="AD107" s="387" t="str">
        <f>IF(AD106="","",VLOOKUP(AD106,'シフト記号表（勤務時間帯）'!$C$6:$K$35,9,FALSE))</f>
        <v/>
      </c>
      <c r="AE107" s="387" t="str">
        <f>IF(AE106="","",VLOOKUP(AE106,'シフト記号表（勤務時間帯）'!$C$6:$K$35,9,FALSE))</f>
        <v/>
      </c>
      <c r="AF107" s="388" t="str">
        <f>IF(AF106="","",VLOOKUP(AF106,'シフト記号表（勤務時間帯）'!$C$6:$K$35,9,FALSE))</f>
        <v/>
      </c>
      <c r="AG107" s="386" t="str">
        <f>IF(AG106="","",VLOOKUP(AG106,'シフト記号表（勤務時間帯）'!$C$6:$K$35,9,FALSE))</f>
        <v/>
      </c>
      <c r="AH107" s="387" t="str">
        <f>IF(AH106="","",VLOOKUP(AH106,'シフト記号表（勤務時間帯）'!$C$6:$K$35,9,FALSE))</f>
        <v/>
      </c>
      <c r="AI107" s="387" t="str">
        <f>IF(AI106="","",VLOOKUP(AI106,'シフト記号表（勤務時間帯）'!$C$6:$K$35,9,FALSE))</f>
        <v/>
      </c>
      <c r="AJ107" s="387" t="str">
        <f>IF(AJ106="","",VLOOKUP(AJ106,'シフト記号表（勤務時間帯）'!$C$6:$K$35,9,FALSE))</f>
        <v/>
      </c>
      <c r="AK107" s="387" t="str">
        <f>IF(AK106="","",VLOOKUP(AK106,'シフト記号表（勤務時間帯）'!$C$6:$K$35,9,FALSE))</f>
        <v/>
      </c>
      <c r="AL107" s="387" t="str">
        <f>IF(AL106="","",VLOOKUP(AL106,'シフト記号表（勤務時間帯）'!$C$6:$K$35,9,FALSE))</f>
        <v/>
      </c>
      <c r="AM107" s="388" t="str">
        <f>IF(AM106="","",VLOOKUP(AM106,'シフト記号表（勤務時間帯）'!$C$6:$K$35,9,FALSE))</f>
        <v/>
      </c>
      <c r="AN107" s="386" t="str">
        <f>IF(AN106="","",VLOOKUP(AN106,'シフト記号表（勤務時間帯）'!$C$6:$K$35,9,FALSE))</f>
        <v/>
      </c>
      <c r="AO107" s="387" t="str">
        <f>IF(AO106="","",VLOOKUP(AO106,'シフト記号表（勤務時間帯）'!$C$6:$K$35,9,FALSE))</f>
        <v/>
      </c>
      <c r="AP107" s="387" t="str">
        <f>IF(AP106="","",VLOOKUP(AP106,'シフト記号表（勤務時間帯）'!$C$6:$K$35,9,FALSE))</f>
        <v/>
      </c>
      <c r="AQ107" s="387" t="str">
        <f>IF(AQ106="","",VLOOKUP(AQ106,'シフト記号表（勤務時間帯）'!$C$6:$K$35,9,FALSE))</f>
        <v/>
      </c>
      <c r="AR107" s="387" t="str">
        <f>IF(AR106="","",VLOOKUP(AR106,'シフト記号表（勤務時間帯）'!$C$6:$K$35,9,FALSE))</f>
        <v/>
      </c>
      <c r="AS107" s="387" t="str">
        <f>IF(AS106="","",VLOOKUP(AS106,'シフト記号表（勤務時間帯）'!$C$6:$K$35,9,FALSE))</f>
        <v/>
      </c>
      <c r="AT107" s="388" t="str">
        <f>IF(AT106="","",VLOOKUP(AT106,'シフト記号表（勤務時間帯）'!$C$6:$K$35,9,FALSE))</f>
        <v/>
      </c>
      <c r="AU107" s="386" t="str">
        <f>IF(AU106="","",VLOOKUP(AU106,'シフト記号表（勤務時間帯）'!$C$6:$K$35,9,FALSE))</f>
        <v/>
      </c>
      <c r="AV107" s="387" t="str">
        <f>IF(AV106="","",VLOOKUP(AV106,'シフト記号表（勤務時間帯）'!$C$6:$K$35,9,FALSE))</f>
        <v/>
      </c>
      <c r="AW107" s="387" t="str">
        <f>IF(AW106="","",VLOOKUP(AW106,'シフト記号表（勤務時間帯）'!$C$6:$K$35,9,FALSE))</f>
        <v/>
      </c>
      <c r="AX107" s="924">
        <f>IF($BB$3="４週",SUM(S107:AT107),IF($BB$3="暦月",SUM(S107:AW107),""))</f>
        <v>0</v>
      </c>
      <c r="AY107" s="925"/>
      <c r="AZ107" s="926">
        <f>IF($BB$3="４週",AX107/4,IF($BB$3="暦月",'地密通所（100名）'!AX107/('地密通所（100名）'!$BB$8/7),""))</f>
        <v>0</v>
      </c>
      <c r="BA107" s="927"/>
      <c r="BB107" s="799"/>
      <c r="BC107" s="700"/>
      <c r="BD107" s="700"/>
      <c r="BE107" s="700"/>
      <c r="BF107" s="701"/>
    </row>
    <row r="108" spans="2:58" ht="20.25" customHeight="1">
      <c r="B108" s="886"/>
      <c r="C108" s="787"/>
      <c r="D108" s="788"/>
      <c r="E108" s="789"/>
      <c r="F108" s="428">
        <f>C106</f>
        <v>0</v>
      </c>
      <c r="G108" s="763"/>
      <c r="H108" s="693"/>
      <c r="I108" s="694"/>
      <c r="J108" s="694"/>
      <c r="K108" s="695"/>
      <c r="L108" s="768"/>
      <c r="M108" s="769"/>
      <c r="N108" s="769"/>
      <c r="O108" s="770"/>
      <c r="P108" s="928" t="s">
        <v>527</v>
      </c>
      <c r="Q108" s="929"/>
      <c r="R108" s="930"/>
      <c r="S108" s="389" t="str">
        <f>IF(S106="","",VLOOKUP(S106,'シフト記号表（勤務時間帯）'!$C$6:$U$35,19,FALSE))</f>
        <v/>
      </c>
      <c r="T108" s="390" t="str">
        <f>IF(T106="","",VLOOKUP(T106,'シフト記号表（勤務時間帯）'!$C$6:$U$35,19,FALSE))</f>
        <v/>
      </c>
      <c r="U108" s="390" t="str">
        <f>IF(U106="","",VLOOKUP(U106,'シフト記号表（勤務時間帯）'!$C$6:$U$35,19,FALSE))</f>
        <v/>
      </c>
      <c r="V108" s="390" t="str">
        <f>IF(V106="","",VLOOKUP(V106,'シフト記号表（勤務時間帯）'!$C$6:$U$35,19,FALSE))</f>
        <v/>
      </c>
      <c r="W108" s="390" t="str">
        <f>IF(W106="","",VLOOKUP(W106,'シフト記号表（勤務時間帯）'!$C$6:$U$35,19,FALSE))</f>
        <v/>
      </c>
      <c r="X108" s="390" t="str">
        <f>IF(X106="","",VLOOKUP(X106,'シフト記号表（勤務時間帯）'!$C$6:$U$35,19,FALSE))</f>
        <v/>
      </c>
      <c r="Y108" s="391" t="str">
        <f>IF(Y106="","",VLOOKUP(Y106,'シフト記号表（勤務時間帯）'!$C$6:$U$35,19,FALSE))</f>
        <v/>
      </c>
      <c r="Z108" s="389" t="str">
        <f>IF(Z106="","",VLOOKUP(Z106,'シフト記号表（勤務時間帯）'!$C$6:$U$35,19,FALSE))</f>
        <v/>
      </c>
      <c r="AA108" s="390" t="str">
        <f>IF(AA106="","",VLOOKUP(AA106,'シフト記号表（勤務時間帯）'!$C$6:$U$35,19,FALSE))</f>
        <v/>
      </c>
      <c r="AB108" s="390" t="str">
        <f>IF(AB106="","",VLOOKUP(AB106,'シフト記号表（勤務時間帯）'!$C$6:$U$35,19,FALSE))</f>
        <v/>
      </c>
      <c r="AC108" s="390" t="str">
        <f>IF(AC106="","",VLOOKUP(AC106,'シフト記号表（勤務時間帯）'!$C$6:$U$35,19,FALSE))</f>
        <v/>
      </c>
      <c r="AD108" s="390" t="str">
        <f>IF(AD106="","",VLOOKUP(AD106,'シフト記号表（勤務時間帯）'!$C$6:$U$35,19,FALSE))</f>
        <v/>
      </c>
      <c r="AE108" s="390" t="str">
        <f>IF(AE106="","",VLOOKUP(AE106,'シフト記号表（勤務時間帯）'!$C$6:$U$35,19,FALSE))</f>
        <v/>
      </c>
      <c r="AF108" s="391" t="str">
        <f>IF(AF106="","",VLOOKUP(AF106,'シフト記号表（勤務時間帯）'!$C$6:$U$35,19,FALSE))</f>
        <v/>
      </c>
      <c r="AG108" s="389" t="str">
        <f>IF(AG106="","",VLOOKUP(AG106,'シフト記号表（勤務時間帯）'!$C$6:$U$35,19,FALSE))</f>
        <v/>
      </c>
      <c r="AH108" s="390" t="str">
        <f>IF(AH106="","",VLOOKUP(AH106,'シフト記号表（勤務時間帯）'!$C$6:$U$35,19,FALSE))</f>
        <v/>
      </c>
      <c r="AI108" s="390" t="str">
        <f>IF(AI106="","",VLOOKUP(AI106,'シフト記号表（勤務時間帯）'!$C$6:$U$35,19,FALSE))</f>
        <v/>
      </c>
      <c r="AJ108" s="390" t="str">
        <f>IF(AJ106="","",VLOOKUP(AJ106,'シフト記号表（勤務時間帯）'!$C$6:$U$35,19,FALSE))</f>
        <v/>
      </c>
      <c r="AK108" s="390" t="str">
        <f>IF(AK106="","",VLOOKUP(AK106,'シフト記号表（勤務時間帯）'!$C$6:$U$35,19,FALSE))</f>
        <v/>
      </c>
      <c r="AL108" s="390" t="str">
        <f>IF(AL106="","",VLOOKUP(AL106,'シフト記号表（勤務時間帯）'!$C$6:$U$35,19,FALSE))</f>
        <v/>
      </c>
      <c r="AM108" s="391" t="str">
        <f>IF(AM106="","",VLOOKUP(AM106,'シフト記号表（勤務時間帯）'!$C$6:$U$35,19,FALSE))</f>
        <v/>
      </c>
      <c r="AN108" s="389" t="str">
        <f>IF(AN106="","",VLOOKUP(AN106,'シフト記号表（勤務時間帯）'!$C$6:$U$35,19,FALSE))</f>
        <v/>
      </c>
      <c r="AO108" s="390" t="str">
        <f>IF(AO106="","",VLOOKUP(AO106,'シフト記号表（勤務時間帯）'!$C$6:$U$35,19,FALSE))</f>
        <v/>
      </c>
      <c r="AP108" s="390" t="str">
        <f>IF(AP106="","",VLOOKUP(AP106,'シフト記号表（勤務時間帯）'!$C$6:$U$35,19,FALSE))</f>
        <v/>
      </c>
      <c r="AQ108" s="390" t="str">
        <f>IF(AQ106="","",VLOOKUP(AQ106,'シフト記号表（勤務時間帯）'!$C$6:$U$35,19,FALSE))</f>
        <v/>
      </c>
      <c r="AR108" s="390" t="str">
        <f>IF(AR106="","",VLOOKUP(AR106,'シフト記号表（勤務時間帯）'!$C$6:$U$35,19,FALSE))</f>
        <v/>
      </c>
      <c r="AS108" s="390" t="str">
        <f>IF(AS106="","",VLOOKUP(AS106,'シフト記号表（勤務時間帯）'!$C$6:$U$35,19,FALSE))</f>
        <v/>
      </c>
      <c r="AT108" s="391" t="str">
        <f>IF(AT106="","",VLOOKUP(AT106,'シフト記号表（勤務時間帯）'!$C$6:$U$35,19,FALSE))</f>
        <v/>
      </c>
      <c r="AU108" s="389" t="str">
        <f>IF(AU106="","",VLOOKUP(AU106,'シフト記号表（勤務時間帯）'!$C$6:$U$35,19,FALSE))</f>
        <v/>
      </c>
      <c r="AV108" s="390" t="str">
        <f>IF(AV106="","",VLOOKUP(AV106,'シフト記号表（勤務時間帯）'!$C$6:$U$35,19,FALSE))</f>
        <v/>
      </c>
      <c r="AW108" s="390" t="str">
        <f>IF(AW106="","",VLOOKUP(AW106,'シフト記号表（勤務時間帯）'!$C$6:$U$35,19,FALSE))</f>
        <v/>
      </c>
      <c r="AX108" s="931">
        <f>IF($BB$3="４週",SUM(S108:AT108),IF($BB$3="暦月",SUM(S108:AW108),""))</f>
        <v>0</v>
      </c>
      <c r="AY108" s="932"/>
      <c r="AZ108" s="933">
        <f>IF($BB$3="４週",AX108/4,IF($BB$3="暦月",'地密通所（100名）'!AX108/('地密通所（100名）'!$BB$8/7),""))</f>
        <v>0</v>
      </c>
      <c r="BA108" s="934"/>
      <c r="BB108" s="800"/>
      <c r="BC108" s="769"/>
      <c r="BD108" s="769"/>
      <c r="BE108" s="769"/>
      <c r="BF108" s="770"/>
    </row>
    <row r="109" spans="2:58" ht="20.25" customHeight="1">
      <c r="B109" s="886">
        <f>B106+1</f>
        <v>30</v>
      </c>
      <c r="C109" s="781"/>
      <c r="D109" s="782"/>
      <c r="E109" s="783"/>
      <c r="F109" s="273"/>
      <c r="G109" s="762"/>
      <c r="H109" s="764"/>
      <c r="I109" s="694"/>
      <c r="J109" s="694"/>
      <c r="K109" s="695"/>
      <c r="L109" s="765"/>
      <c r="M109" s="766"/>
      <c r="N109" s="766"/>
      <c r="O109" s="767"/>
      <c r="P109" s="935" t="s">
        <v>672</v>
      </c>
      <c r="Q109" s="936"/>
      <c r="R109" s="937"/>
      <c r="S109" s="425"/>
      <c r="T109" s="426"/>
      <c r="U109" s="426"/>
      <c r="V109" s="426"/>
      <c r="W109" s="426"/>
      <c r="X109" s="426"/>
      <c r="Y109" s="427"/>
      <c r="Z109" s="425"/>
      <c r="AA109" s="426"/>
      <c r="AB109" s="426"/>
      <c r="AC109" s="426"/>
      <c r="AD109" s="426"/>
      <c r="AE109" s="426"/>
      <c r="AF109" s="427"/>
      <c r="AG109" s="425"/>
      <c r="AH109" s="426"/>
      <c r="AI109" s="426"/>
      <c r="AJ109" s="426"/>
      <c r="AK109" s="426"/>
      <c r="AL109" s="426"/>
      <c r="AM109" s="427"/>
      <c r="AN109" s="425"/>
      <c r="AO109" s="426"/>
      <c r="AP109" s="426"/>
      <c r="AQ109" s="426"/>
      <c r="AR109" s="426"/>
      <c r="AS109" s="426"/>
      <c r="AT109" s="427"/>
      <c r="AU109" s="425"/>
      <c r="AV109" s="426"/>
      <c r="AW109" s="426"/>
      <c r="AX109" s="973"/>
      <c r="AY109" s="974"/>
      <c r="AZ109" s="975"/>
      <c r="BA109" s="976"/>
      <c r="BB109" s="798"/>
      <c r="BC109" s="766"/>
      <c r="BD109" s="766"/>
      <c r="BE109" s="766"/>
      <c r="BF109" s="767"/>
    </row>
    <row r="110" spans="2:58" ht="20.25" customHeight="1">
      <c r="B110" s="886"/>
      <c r="C110" s="784"/>
      <c r="D110" s="785"/>
      <c r="E110" s="786"/>
      <c r="F110" s="265"/>
      <c r="G110" s="689"/>
      <c r="H110" s="693"/>
      <c r="I110" s="694"/>
      <c r="J110" s="694"/>
      <c r="K110" s="695"/>
      <c r="L110" s="699"/>
      <c r="M110" s="700"/>
      <c r="N110" s="700"/>
      <c r="O110" s="701"/>
      <c r="P110" s="921" t="s">
        <v>526</v>
      </c>
      <c r="Q110" s="922"/>
      <c r="R110" s="923"/>
      <c r="S110" s="386" t="str">
        <f>IF(S109="","",VLOOKUP(S109,'シフト記号表（勤務時間帯）'!$C$6:$K$35,9,FALSE))</f>
        <v/>
      </c>
      <c r="T110" s="387" t="str">
        <f>IF(T109="","",VLOOKUP(T109,'シフト記号表（勤務時間帯）'!$C$6:$K$35,9,FALSE))</f>
        <v/>
      </c>
      <c r="U110" s="387" t="str">
        <f>IF(U109="","",VLOOKUP(U109,'シフト記号表（勤務時間帯）'!$C$6:$K$35,9,FALSE))</f>
        <v/>
      </c>
      <c r="V110" s="387" t="str">
        <f>IF(V109="","",VLOOKUP(V109,'シフト記号表（勤務時間帯）'!$C$6:$K$35,9,FALSE))</f>
        <v/>
      </c>
      <c r="W110" s="387" t="str">
        <f>IF(W109="","",VLOOKUP(W109,'シフト記号表（勤務時間帯）'!$C$6:$K$35,9,FALSE))</f>
        <v/>
      </c>
      <c r="X110" s="387" t="str">
        <f>IF(X109="","",VLOOKUP(X109,'シフト記号表（勤務時間帯）'!$C$6:$K$35,9,FALSE))</f>
        <v/>
      </c>
      <c r="Y110" s="388" t="str">
        <f>IF(Y109="","",VLOOKUP(Y109,'シフト記号表（勤務時間帯）'!$C$6:$K$35,9,FALSE))</f>
        <v/>
      </c>
      <c r="Z110" s="386" t="str">
        <f>IF(Z109="","",VLOOKUP(Z109,'シフト記号表（勤務時間帯）'!$C$6:$K$35,9,FALSE))</f>
        <v/>
      </c>
      <c r="AA110" s="387" t="str">
        <f>IF(AA109="","",VLOOKUP(AA109,'シフト記号表（勤務時間帯）'!$C$6:$K$35,9,FALSE))</f>
        <v/>
      </c>
      <c r="AB110" s="387" t="str">
        <f>IF(AB109="","",VLOOKUP(AB109,'シフト記号表（勤務時間帯）'!$C$6:$K$35,9,FALSE))</f>
        <v/>
      </c>
      <c r="AC110" s="387" t="str">
        <f>IF(AC109="","",VLOOKUP(AC109,'シフト記号表（勤務時間帯）'!$C$6:$K$35,9,FALSE))</f>
        <v/>
      </c>
      <c r="AD110" s="387" t="str">
        <f>IF(AD109="","",VLOOKUP(AD109,'シフト記号表（勤務時間帯）'!$C$6:$K$35,9,FALSE))</f>
        <v/>
      </c>
      <c r="AE110" s="387" t="str">
        <f>IF(AE109="","",VLOOKUP(AE109,'シフト記号表（勤務時間帯）'!$C$6:$K$35,9,FALSE))</f>
        <v/>
      </c>
      <c r="AF110" s="388" t="str">
        <f>IF(AF109="","",VLOOKUP(AF109,'シフト記号表（勤務時間帯）'!$C$6:$K$35,9,FALSE))</f>
        <v/>
      </c>
      <c r="AG110" s="386" t="str">
        <f>IF(AG109="","",VLOOKUP(AG109,'シフト記号表（勤務時間帯）'!$C$6:$K$35,9,FALSE))</f>
        <v/>
      </c>
      <c r="AH110" s="387" t="str">
        <f>IF(AH109="","",VLOOKUP(AH109,'シフト記号表（勤務時間帯）'!$C$6:$K$35,9,FALSE))</f>
        <v/>
      </c>
      <c r="AI110" s="387" t="str">
        <f>IF(AI109="","",VLOOKUP(AI109,'シフト記号表（勤務時間帯）'!$C$6:$K$35,9,FALSE))</f>
        <v/>
      </c>
      <c r="AJ110" s="387" t="str">
        <f>IF(AJ109="","",VLOOKUP(AJ109,'シフト記号表（勤務時間帯）'!$C$6:$K$35,9,FALSE))</f>
        <v/>
      </c>
      <c r="AK110" s="387" t="str">
        <f>IF(AK109="","",VLOOKUP(AK109,'シフト記号表（勤務時間帯）'!$C$6:$K$35,9,FALSE))</f>
        <v/>
      </c>
      <c r="AL110" s="387" t="str">
        <f>IF(AL109="","",VLOOKUP(AL109,'シフト記号表（勤務時間帯）'!$C$6:$K$35,9,FALSE))</f>
        <v/>
      </c>
      <c r="AM110" s="388" t="str">
        <f>IF(AM109="","",VLOOKUP(AM109,'シフト記号表（勤務時間帯）'!$C$6:$K$35,9,FALSE))</f>
        <v/>
      </c>
      <c r="AN110" s="386" t="str">
        <f>IF(AN109="","",VLOOKUP(AN109,'シフト記号表（勤務時間帯）'!$C$6:$K$35,9,FALSE))</f>
        <v/>
      </c>
      <c r="AO110" s="387" t="str">
        <f>IF(AO109="","",VLOOKUP(AO109,'シフト記号表（勤務時間帯）'!$C$6:$K$35,9,FALSE))</f>
        <v/>
      </c>
      <c r="AP110" s="387" t="str">
        <f>IF(AP109="","",VLOOKUP(AP109,'シフト記号表（勤務時間帯）'!$C$6:$K$35,9,FALSE))</f>
        <v/>
      </c>
      <c r="AQ110" s="387" t="str">
        <f>IF(AQ109="","",VLOOKUP(AQ109,'シフト記号表（勤務時間帯）'!$C$6:$K$35,9,FALSE))</f>
        <v/>
      </c>
      <c r="AR110" s="387" t="str">
        <f>IF(AR109="","",VLOOKUP(AR109,'シフト記号表（勤務時間帯）'!$C$6:$K$35,9,FALSE))</f>
        <v/>
      </c>
      <c r="AS110" s="387" t="str">
        <f>IF(AS109="","",VLOOKUP(AS109,'シフト記号表（勤務時間帯）'!$C$6:$K$35,9,FALSE))</f>
        <v/>
      </c>
      <c r="AT110" s="388" t="str">
        <f>IF(AT109="","",VLOOKUP(AT109,'シフト記号表（勤務時間帯）'!$C$6:$K$35,9,FALSE))</f>
        <v/>
      </c>
      <c r="AU110" s="386" t="str">
        <f>IF(AU109="","",VLOOKUP(AU109,'シフト記号表（勤務時間帯）'!$C$6:$K$35,9,FALSE))</f>
        <v/>
      </c>
      <c r="AV110" s="387" t="str">
        <f>IF(AV109="","",VLOOKUP(AV109,'シフト記号表（勤務時間帯）'!$C$6:$K$35,9,FALSE))</f>
        <v/>
      </c>
      <c r="AW110" s="387" t="str">
        <f>IF(AW109="","",VLOOKUP(AW109,'シフト記号表（勤務時間帯）'!$C$6:$K$35,9,FALSE))</f>
        <v/>
      </c>
      <c r="AX110" s="924">
        <f>IF($BB$3="４週",SUM(S110:AT110),IF($BB$3="暦月",SUM(S110:AW110),""))</f>
        <v>0</v>
      </c>
      <c r="AY110" s="925"/>
      <c r="AZ110" s="926">
        <f>IF($BB$3="４週",AX110/4,IF($BB$3="暦月",'地密通所（100名）'!AX110/('地密通所（100名）'!$BB$8/7),""))</f>
        <v>0</v>
      </c>
      <c r="BA110" s="927"/>
      <c r="BB110" s="799"/>
      <c r="BC110" s="700"/>
      <c r="BD110" s="700"/>
      <c r="BE110" s="700"/>
      <c r="BF110" s="701"/>
    </row>
    <row r="111" spans="2:58" ht="20.25" customHeight="1">
      <c r="B111" s="886"/>
      <c r="C111" s="787"/>
      <c r="D111" s="788"/>
      <c r="E111" s="789"/>
      <c r="F111" s="428">
        <f>C109</f>
        <v>0</v>
      </c>
      <c r="G111" s="763"/>
      <c r="H111" s="693"/>
      <c r="I111" s="694"/>
      <c r="J111" s="694"/>
      <c r="K111" s="695"/>
      <c r="L111" s="768"/>
      <c r="M111" s="769"/>
      <c r="N111" s="769"/>
      <c r="O111" s="770"/>
      <c r="P111" s="928" t="s">
        <v>527</v>
      </c>
      <c r="Q111" s="929"/>
      <c r="R111" s="930"/>
      <c r="S111" s="389" t="str">
        <f>IF(S109="","",VLOOKUP(S109,'シフト記号表（勤務時間帯）'!$C$6:$U$35,19,FALSE))</f>
        <v/>
      </c>
      <c r="T111" s="390" t="str">
        <f>IF(T109="","",VLOOKUP(T109,'シフト記号表（勤務時間帯）'!$C$6:$U$35,19,FALSE))</f>
        <v/>
      </c>
      <c r="U111" s="390" t="str">
        <f>IF(U109="","",VLOOKUP(U109,'シフト記号表（勤務時間帯）'!$C$6:$U$35,19,FALSE))</f>
        <v/>
      </c>
      <c r="V111" s="390" t="str">
        <f>IF(V109="","",VLOOKUP(V109,'シフト記号表（勤務時間帯）'!$C$6:$U$35,19,FALSE))</f>
        <v/>
      </c>
      <c r="W111" s="390" t="str">
        <f>IF(W109="","",VLOOKUP(W109,'シフト記号表（勤務時間帯）'!$C$6:$U$35,19,FALSE))</f>
        <v/>
      </c>
      <c r="X111" s="390" t="str">
        <f>IF(X109="","",VLOOKUP(X109,'シフト記号表（勤務時間帯）'!$C$6:$U$35,19,FALSE))</f>
        <v/>
      </c>
      <c r="Y111" s="391" t="str">
        <f>IF(Y109="","",VLOOKUP(Y109,'シフト記号表（勤務時間帯）'!$C$6:$U$35,19,FALSE))</f>
        <v/>
      </c>
      <c r="Z111" s="389" t="str">
        <f>IF(Z109="","",VLOOKUP(Z109,'シフト記号表（勤務時間帯）'!$C$6:$U$35,19,FALSE))</f>
        <v/>
      </c>
      <c r="AA111" s="390" t="str">
        <f>IF(AA109="","",VLOOKUP(AA109,'シフト記号表（勤務時間帯）'!$C$6:$U$35,19,FALSE))</f>
        <v/>
      </c>
      <c r="AB111" s="390" t="str">
        <f>IF(AB109="","",VLOOKUP(AB109,'シフト記号表（勤務時間帯）'!$C$6:$U$35,19,FALSE))</f>
        <v/>
      </c>
      <c r="AC111" s="390" t="str">
        <f>IF(AC109="","",VLOOKUP(AC109,'シフト記号表（勤務時間帯）'!$C$6:$U$35,19,FALSE))</f>
        <v/>
      </c>
      <c r="AD111" s="390" t="str">
        <f>IF(AD109="","",VLOOKUP(AD109,'シフト記号表（勤務時間帯）'!$C$6:$U$35,19,FALSE))</f>
        <v/>
      </c>
      <c r="AE111" s="390" t="str">
        <f>IF(AE109="","",VLOOKUP(AE109,'シフト記号表（勤務時間帯）'!$C$6:$U$35,19,FALSE))</f>
        <v/>
      </c>
      <c r="AF111" s="391" t="str">
        <f>IF(AF109="","",VLOOKUP(AF109,'シフト記号表（勤務時間帯）'!$C$6:$U$35,19,FALSE))</f>
        <v/>
      </c>
      <c r="AG111" s="389" t="str">
        <f>IF(AG109="","",VLOOKUP(AG109,'シフト記号表（勤務時間帯）'!$C$6:$U$35,19,FALSE))</f>
        <v/>
      </c>
      <c r="AH111" s="390" t="str">
        <f>IF(AH109="","",VLOOKUP(AH109,'シフト記号表（勤務時間帯）'!$C$6:$U$35,19,FALSE))</f>
        <v/>
      </c>
      <c r="AI111" s="390" t="str">
        <f>IF(AI109="","",VLOOKUP(AI109,'シフト記号表（勤務時間帯）'!$C$6:$U$35,19,FALSE))</f>
        <v/>
      </c>
      <c r="AJ111" s="390" t="str">
        <f>IF(AJ109="","",VLOOKUP(AJ109,'シフト記号表（勤務時間帯）'!$C$6:$U$35,19,FALSE))</f>
        <v/>
      </c>
      <c r="AK111" s="390" t="str">
        <f>IF(AK109="","",VLOOKUP(AK109,'シフト記号表（勤務時間帯）'!$C$6:$U$35,19,FALSE))</f>
        <v/>
      </c>
      <c r="AL111" s="390" t="str">
        <f>IF(AL109="","",VLOOKUP(AL109,'シフト記号表（勤務時間帯）'!$C$6:$U$35,19,FALSE))</f>
        <v/>
      </c>
      <c r="AM111" s="391" t="str">
        <f>IF(AM109="","",VLOOKUP(AM109,'シフト記号表（勤務時間帯）'!$C$6:$U$35,19,FALSE))</f>
        <v/>
      </c>
      <c r="AN111" s="389" t="str">
        <f>IF(AN109="","",VLOOKUP(AN109,'シフト記号表（勤務時間帯）'!$C$6:$U$35,19,FALSE))</f>
        <v/>
      </c>
      <c r="AO111" s="390" t="str">
        <f>IF(AO109="","",VLOOKUP(AO109,'シフト記号表（勤務時間帯）'!$C$6:$U$35,19,FALSE))</f>
        <v/>
      </c>
      <c r="AP111" s="390" t="str">
        <f>IF(AP109="","",VLOOKUP(AP109,'シフト記号表（勤務時間帯）'!$C$6:$U$35,19,FALSE))</f>
        <v/>
      </c>
      <c r="AQ111" s="390" t="str">
        <f>IF(AQ109="","",VLOOKUP(AQ109,'シフト記号表（勤務時間帯）'!$C$6:$U$35,19,FALSE))</f>
        <v/>
      </c>
      <c r="AR111" s="390" t="str">
        <f>IF(AR109="","",VLOOKUP(AR109,'シフト記号表（勤務時間帯）'!$C$6:$U$35,19,FALSE))</f>
        <v/>
      </c>
      <c r="AS111" s="390" t="str">
        <f>IF(AS109="","",VLOOKUP(AS109,'シフト記号表（勤務時間帯）'!$C$6:$U$35,19,FALSE))</f>
        <v/>
      </c>
      <c r="AT111" s="391" t="str">
        <f>IF(AT109="","",VLOOKUP(AT109,'シフト記号表（勤務時間帯）'!$C$6:$U$35,19,FALSE))</f>
        <v/>
      </c>
      <c r="AU111" s="389" t="str">
        <f>IF(AU109="","",VLOOKUP(AU109,'シフト記号表（勤務時間帯）'!$C$6:$U$35,19,FALSE))</f>
        <v/>
      </c>
      <c r="AV111" s="390" t="str">
        <f>IF(AV109="","",VLOOKUP(AV109,'シフト記号表（勤務時間帯）'!$C$6:$U$35,19,FALSE))</f>
        <v/>
      </c>
      <c r="AW111" s="390" t="str">
        <f>IF(AW109="","",VLOOKUP(AW109,'シフト記号表（勤務時間帯）'!$C$6:$U$35,19,FALSE))</f>
        <v/>
      </c>
      <c r="AX111" s="931">
        <f>IF($BB$3="４週",SUM(S111:AT111),IF($BB$3="暦月",SUM(S111:AW111),""))</f>
        <v>0</v>
      </c>
      <c r="AY111" s="932"/>
      <c r="AZ111" s="933">
        <f>IF($BB$3="４週",AX111/4,IF($BB$3="暦月",'地密通所（100名）'!AX111/('地密通所（100名）'!$BB$8/7),""))</f>
        <v>0</v>
      </c>
      <c r="BA111" s="934"/>
      <c r="BB111" s="800"/>
      <c r="BC111" s="769"/>
      <c r="BD111" s="769"/>
      <c r="BE111" s="769"/>
      <c r="BF111" s="770"/>
    </row>
    <row r="112" spans="2:58" ht="20.25" customHeight="1">
      <c r="B112" s="886">
        <f>B109+1</f>
        <v>31</v>
      </c>
      <c r="C112" s="781"/>
      <c r="D112" s="782"/>
      <c r="E112" s="783"/>
      <c r="F112" s="273"/>
      <c r="G112" s="762"/>
      <c r="H112" s="764"/>
      <c r="I112" s="694"/>
      <c r="J112" s="694"/>
      <c r="K112" s="695"/>
      <c r="L112" s="765"/>
      <c r="M112" s="766"/>
      <c r="N112" s="766"/>
      <c r="O112" s="767"/>
      <c r="P112" s="935" t="s">
        <v>672</v>
      </c>
      <c r="Q112" s="936"/>
      <c r="R112" s="937"/>
      <c r="S112" s="425"/>
      <c r="T112" s="426"/>
      <c r="U112" s="426"/>
      <c r="V112" s="426"/>
      <c r="W112" s="426"/>
      <c r="X112" s="426"/>
      <c r="Y112" s="427"/>
      <c r="Z112" s="425"/>
      <c r="AA112" s="426"/>
      <c r="AB112" s="426"/>
      <c r="AC112" s="426"/>
      <c r="AD112" s="426"/>
      <c r="AE112" s="426"/>
      <c r="AF112" s="427"/>
      <c r="AG112" s="425"/>
      <c r="AH112" s="426"/>
      <c r="AI112" s="426"/>
      <c r="AJ112" s="426"/>
      <c r="AK112" s="426"/>
      <c r="AL112" s="426"/>
      <c r="AM112" s="427"/>
      <c r="AN112" s="425"/>
      <c r="AO112" s="426"/>
      <c r="AP112" s="426"/>
      <c r="AQ112" s="426"/>
      <c r="AR112" s="426"/>
      <c r="AS112" s="426"/>
      <c r="AT112" s="427"/>
      <c r="AU112" s="425"/>
      <c r="AV112" s="426"/>
      <c r="AW112" s="426"/>
      <c r="AX112" s="973"/>
      <c r="AY112" s="974"/>
      <c r="AZ112" s="975"/>
      <c r="BA112" s="976"/>
      <c r="BB112" s="798"/>
      <c r="BC112" s="766"/>
      <c r="BD112" s="766"/>
      <c r="BE112" s="766"/>
      <c r="BF112" s="767"/>
    </row>
    <row r="113" spans="2:58" ht="20.25" customHeight="1">
      <c r="B113" s="886"/>
      <c r="C113" s="784"/>
      <c r="D113" s="785"/>
      <c r="E113" s="786"/>
      <c r="F113" s="265"/>
      <c r="G113" s="689"/>
      <c r="H113" s="693"/>
      <c r="I113" s="694"/>
      <c r="J113" s="694"/>
      <c r="K113" s="695"/>
      <c r="L113" s="699"/>
      <c r="M113" s="700"/>
      <c r="N113" s="700"/>
      <c r="O113" s="701"/>
      <c r="P113" s="921" t="s">
        <v>526</v>
      </c>
      <c r="Q113" s="922"/>
      <c r="R113" s="923"/>
      <c r="S113" s="386" t="str">
        <f>IF(S112="","",VLOOKUP(S112,'シフト記号表（勤務時間帯）'!$C$6:$K$35,9,FALSE))</f>
        <v/>
      </c>
      <c r="T113" s="387" t="str">
        <f>IF(T112="","",VLOOKUP(T112,'シフト記号表（勤務時間帯）'!$C$6:$K$35,9,FALSE))</f>
        <v/>
      </c>
      <c r="U113" s="387" t="str">
        <f>IF(U112="","",VLOOKUP(U112,'シフト記号表（勤務時間帯）'!$C$6:$K$35,9,FALSE))</f>
        <v/>
      </c>
      <c r="V113" s="387" t="str">
        <f>IF(V112="","",VLOOKUP(V112,'シフト記号表（勤務時間帯）'!$C$6:$K$35,9,FALSE))</f>
        <v/>
      </c>
      <c r="W113" s="387" t="str">
        <f>IF(W112="","",VLOOKUP(W112,'シフト記号表（勤務時間帯）'!$C$6:$K$35,9,FALSE))</f>
        <v/>
      </c>
      <c r="X113" s="387" t="str">
        <f>IF(X112="","",VLOOKUP(X112,'シフト記号表（勤務時間帯）'!$C$6:$K$35,9,FALSE))</f>
        <v/>
      </c>
      <c r="Y113" s="388" t="str">
        <f>IF(Y112="","",VLOOKUP(Y112,'シフト記号表（勤務時間帯）'!$C$6:$K$35,9,FALSE))</f>
        <v/>
      </c>
      <c r="Z113" s="386" t="str">
        <f>IF(Z112="","",VLOOKUP(Z112,'シフト記号表（勤務時間帯）'!$C$6:$K$35,9,FALSE))</f>
        <v/>
      </c>
      <c r="AA113" s="387" t="str">
        <f>IF(AA112="","",VLOOKUP(AA112,'シフト記号表（勤務時間帯）'!$C$6:$K$35,9,FALSE))</f>
        <v/>
      </c>
      <c r="AB113" s="387" t="str">
        <f>IF(AB112="","",VLOOKUP(AB112,'シフト記号表（勤務時間帯）'!$C$6:$K$35,9,FALSE))</f>
        <v/>
      </c>
      <c r="AC113" s="387" t="str">
        <f>IF(AC112="","",VLOOKUP(AC112,'シフト記号表（勤務時間帯）'!$C$6:$K$35,9,FALSE))</f>
        <v/>
      </c>
      <c r="AD113" s="387" t="str">
        <f>IF(AD112="","",VLOOKUP(AD112,'シフト記号表（勤務時間帯）'!$C$6:$K$35,9,FALSE))</f>
        <v/>
      </c>
      <c r="AE113" s="387" t="str">
        <f>IF(AE112="","",VLOOKUP(AE112,'シフト記号表（勤務時間帯）'!$C$6:$K$35,9,FALSE))</f>
        <v/>
      </c>
      <c r="AF113" s="388" t="str">
        <f>IF(AF112="","",VLOOKUP(AF112,'シフト記号表（勤務時間帯）'!$C$6:$K$35,9,FALSE))</f>
        <v/>
      </c>
      <c r="AG113" s="386" t="str">
        <f>IF(AG112="","",VLOOKUP(AG112,'シフト記号表（勤務時間帯）'!$C$6:$K$35,9,FALSE))</f>
        <v/>
      </c>
      <c r="AH113" s="387" t="str">
        <f>IF(AH112="","",VLOOKUP(AH112,'シフト記号表（勤務時間帯）'!$C$6:$K$35,9,FALSE))</f>
        <v/>
      </c>
      <c r="AI113" s="387" t="str">
        <f>IF(AI112="","",VLOOKUP(AI112,'シフト記号表（勤務時間帯）'!$C$6:$K$35,9,FALSE))</f>
        <v/>
      </c>
      <c r="AJ113" s="387" t="str">
        <f>IF(AJ112="","",VLOOKUP(AJ112,'シフト記号表（勤務時間帯）'!$C$6:$K$35,9,FALSE))</f>
        <v/>
      </c>
      <c r="AK113" s="387" t="str">
        <f>IF(AK112="","",VLOOKUP(AK112,'シフト記号表（勤務時間帯）'!$C$6:$K$35,9,FALSE))</f>
        <v/>
      </c>
      <c r="AL113" s="387" t="str">
        <f>IF(AL112="","",VLOOKUP(AL112,'シフト記号表（勤務時間帯）'!$C$6:$K$35,9,FALSE))</f>
        <v/>
      </c>
      <c r="AM113" s="388" t="str">
        <f>IF(AM112="","",VLOOKUP(AM112,'シフト記号表（勤務時間帯）'!$C$6:$K$35,9,FALSE))</f>
        <v/>
      </c>
      <c r="AN113" s="386" t="str">
        <f>IF(AN112="","",VLOOKUP(AN112,'シフト記号表（勤務時間帯）'!$C$6:$K$35,9,FALSE))</f>
        <v/>
      </c>
      <c r="AO113" s="387" t="str">
        <f>IF(AO112="","",VLOOKUP(AO112,'シフト記号表（勤務時間帯）'!$C$6:$K$35,9,FALSE))</f>
        <v/>
      </c>
      <c r="AP113" s="387" t="str">
        <f>IF(AP112="","",VLOOKUP(AP112,'シフト記号表（勤務時間帯）'!$C$6:$K$35,9,FALSE))</f>
        <v/>
      </c>
      <c r="AQ113" s="387" t="str">
        <f>IF(AQ112="","",VLOOKUP(AQ112,'シフト記号表（勤務時間帯）'!$C$6:$K$35,9,FALSE))</f>
        <v/>
      </c>
      <c r="AR113" s="387" t="str">
        <f>IF(AR112="","",VLOOKUP(AR112,'シフト記号表（勤務時間帯）'!$C$6:$K$35,9,FALSE))</f>
        <v/>
      </c>
      <c r="AS113" s="387" t="str">
        <f>IF(AS112="","",VLOOKUP(AS112,'シフト記号表（勤務時間帯）'!$C$6:$K$35,9,FALSE))</f>
        <v/>
      </c>
      <c r="AT113" s="388" t="str">
        <f>IF(AT112="","",VLOOKUP(AT112,'シフト記号表（勤務時間帯）'!$C$6:$K$35,9,FALSE))</f>
        <v/>
      </c>
      <c r="AU113" s="386" t="str">
        <f>IF(AU112="","",VLOOKUP(AU112,'シフト記号表（勤務時間帯）'!$C$6:$K$35,9,FALSE))</f>
        <v/>
      </c>
      <c r="AV113" s="387" t="str">
        <f>IF(AV112="","",VLOOKUP(AV112,'シフト記号表（勤務時間帯）'!$C$6:$K$35,9,FALSE))</f>
        <v/>
      </c>
      <c r="AW113" s="387" t="str">
        <f>IF(AW112="","",VLOOKUP(AW112,'シフト記号表（勤務時間帯）'!$C$6:$K$35,9,FALSE))</f>
        <v/>
      </c>
      <c r="AX113" s="924">
        <f>IF($BB$3="４週",SUM(S113:AT113),IF($BB$3="暦月",SUM(S113:AW113),""))</f>
        <v>0</v>
      </c>
      <c r="AY113" s="925"/>
      <c r="AZ113" s="926">
        <f>IF($BB$3="４週",AX113/4,IF($BB$3="暦月",'地密通所（100名）'!AX113/('地密通所（100名）'!$BB$8/7),""))</f>
        <v>0</v>
      </c>
      <c r="BA113" s="927"/>
      <c r="BB113" s="799"/>
      <c r="BC113" s="700"/>
      <c r="BD113" s="700"/>
      <c r="BE113" s="700"/>
      <c r="BF113" s="701"/>
    </row>
    <row r="114" spans="2:58" ht="20.25" customHeight="1">
      <c r="B114" s="886"/>
      <c r="C114" s="787"/>
      <c r="D114" s="788"/>
      <c r="E114" s="789"/>
      <c r="F114" s="428">
        <f>C112</f>
        <v>0</v>
      </c>
      <c r="G114" s="763"/>
      <c r="H114" s="693"/>
      <c r="I114" s="694"/>
      <c r="J114" s="694"/>
      <c r="K114" s="695"/>
      <c r="L114" s="768"/>
      <c r="M114" s="769"/>
      <c r="N114" s="769"/>
      <c r="O114" s="770"/>
      <c r="P114" s="928" t="s">
        <v>527</v>
      </c>
      <c r="Q114" s="929"/>
      <c r="R114" s="930"/>
      <c r="S114" s="389" t="str">
        <f>IF(S112="","",VLOOKUP(S112,'シフト記号表（勤務時間帯）'!$C$6:$U$35,19,FALSE))</f>
        <v/>
      </c>
      <c r="T114" s="390" t="str">
        <f>IF(T112="","",VLOOKUP(T112,'シフト記号表（勤務時間帯）'!$C$6:$U$35,19,FALSE))</f>
        <v/>
      </c>
      <c r="U114" s="390" t="str">
        <f>IF(U112="","",VLOOKUP(U112,'シフト記号表（勤務時間帯）'!$C$6:$U$35,19,FALSE))</f>
        <v/>
      </c>
      <c r="V114" s="390" t="str">
        <f>IF(V112="","",VLOOKUP(V112,'シフト記号表（勤務時間帯）'!$C$6:$U$35,19,FALSE))</f>
        <v/>
      </c>
      <c r="W114" s="390" t="str">
        <f>IF(W112="","",VLOOKUP(W112,'シフト記号表（勤務時間帯）'!$C$6:$U$35,19,FALSE))</f>
        <v/>
      </c>
      <c r="X114" s="390" t="str">
        <f>IF(X112="","",VLOOKUP(X112,'シフト記号表（勤務時間帯）'!$C$6:$U$35,19,FALSE))</f>
        <v/>
      </c>
      <c r="Y114" s="391" t="str">
        <f>IF(Y112="","",VLOOKUP(Y112,'シフト記号表（勤務時間帯）'!$C$6:$U$35,19,FALSE))</f>
        <v/>
      </c>
      <c r="Z114" s="389" t="str">
        <f>IF(Z112="","",VLOOKUP(Z112,'シフト記号表（勤務時間帯）'!$C$6:$U$35,19,FALSE))</f>
        <v/>
      </c>
      <c r="AA114" s="390" t="str">
        <f>IF(AA112="","",VLOOKUP(AA112,'シフト記号表（勤務時間帯）'!$C$6:$U$35,19,FALSE))</f>
        <v/>
      </c>
      <c r="AB114" s="390" t="str">
        <f>IF(AB112="","",VLOOKUP(AB112,'シフト記号表（勤務時間帯）'!$C$6:$U$35,19,FALSE))</f>
        <v/>
      </c>
      <c r="AC114" s="390" t="str">
        <f>IF(AC112="","",VLOOKUP(AC112,'シフト記号表（勤務時間帯）'!$C$6:$U$35,19,FALSE))</f>
        <v/>
      </c>
      <c r="AD114" s="390" t="str">
        <f>IF(AD112="","",VLOOKUP(AD112,'シフト記号表（勤務時間帯）'!$C$6:$U$35,19,FALSE))</f>
        <v/>
      </c>
      <c r="AE114" s="390" t="str">
        <f>IF(AE112="","",VLOOKUP(AE112,'シフト記号表（勤務時間帯）'!$C$6:$U$35,19,FALSE))</f>
        <v/>
      </c>
      <c r="AF114" s="391" t="str">
        <f>IF(AF112="","",VLOOKUP(AF112,'シフト記号表（勤務時間帯）'!$C$6:$U$35,19,FALSE))</f>
        <v/>
      </c>
      <c r="AG114" s="389" t="str">
        <f>IF(AG112="","",VLOOKUP(AG112,'シフト記号表（勤務時間帯）'!$C$6:$U$35,19,FALSE))</f>
        <v/>
      </c>
      <c r="AH114" s="390" t="str">
        <f>IF(AH112="","",VLOOKUP(AH112,'シフト記号表（勤務時間帯）'!$C$6:$U$35,19,FALSE))</f>
        <v/>
      </c>
      <c r="AI114" s="390" t="str">
        <f>IF(AI112="","",VLOOKUP(AI112,'シフト記号表（勤務時間帯）'!$C$6:$U$35,19,FALSE))</f>
        <v/>
      </c>
      <c r="AJ114" s="390" t="str">
        <f>IF(AJ112="","",VLOOKUP(AJ112,'シフト記号表（勤務時間帯）'!$C$6:$U$35,19,FALSE))</f>
        <v/>
      </c>
      <c r="AK114" s="390" t="str">
        <f>IF(AK112="","",VLOOKUP(AK112,'シフト記号表（勤務時間帯）'!$C$6:$U$35,19,FALSE))</f>
        <v/>
      </c>
      <c r="AL114" s="390" t="str">
        <f>IF(AL112="","",VLOOKUP(AL112,'シフト記号表（勤務時間帯）'!$C$6:$U$35,19,FALSE))</f>
        <v/>
      </c>
      <c r="AM114" s="391" t="str">
        <f>IF(AM112="","",VLOOKUP(AM112,'シフト記号表（勤務時間帯）'!$C$6:$U$35,19,FALSE))</f>
        <v/>
      </c>
      <c r="AN114" s="389" t="str">
        <f>IF(AN112="","",VLOOKUP(AN112,'シフト記号表（勤務時間帯）'!$C$6:$U$35,19,FALSE))</f>
        <v/>
      </c>
      <c r="AO114" s="390" t="str">
        <f>IF(AO112="","",VLOOKUP(AO112,'シフト記号表（勤務時間帯）'!$C$6:$U$35,19,FALSE))</f>
        <v/>
      </c>
      <c r="AP114" s="390" t="str">
        <f>IF(AP112="","",VLOOKUP(AP112,'シフト記号表（勤務時間帯）'!$C$6:$U$35,19,FALSE))</f>
        <v/>
      </c>
      <c r="AQ114" s="390" t="str">
        <f>IF(AQ112="","",VLOOKUP(AQ112,'シフト記号表（勤務時間帯）'!$C$6:$U$35,19,FALSE))</f>
        <v/>
      </c>
      <c r="AR114" s="390" t="str">
        <f>IF(AR112="","",VLOOKUP(AR112,'シフト記号表（勤務時間帯）'!$C$6:$U$35,19,FALSE))</f>
        <v/>
      </c>
      <c r="AS114" s="390" t="str">
        <f>IF(AS112="","",VLOOKUP(AS112,'シフト記号表（勤務時間帯）'!$C$6:$U$35,19,FALSE))</f>
        <v/>
      </c>
      <c r="AT114" s="391" t="str">
        <f>IF(AT112="","",VLOOKUP(AT112,'シフト記号表（勤務時間帯）'!$C$6:$U$35,19,FALSE))</f>
        <v/>
      </c>
      <c r="AU114" s="389" t="str">
        <f>IF(AU112="","",VLOOKUP(AU112,'シフト記号表（勤務時間帯）'!$C$6:$U$35,19,FALSE))</f>
        <v/>
      </c>
      <c r="AV114" s="390" t="str">
        <f>IF(AV112="","",VLOOKUP(AV112,'シフト記号表（勤務時間帯）'!$C$6:$U$35,19,FALSE))</f>
        <v/>
      </c>
      <c r="AW114" s="390" t="str">
        <f>IF(AW112="","",VLOOKUP(AW112,'シフト記号表（勤務時間帯）'!$C$6:$U$35,19,FALSE))</f>
        <v/>
      </c>
      <c r="AX114" s="931">
        <f>IF($BB$3="４週",SUM(S114:AT114),IF($BB$3="暦月",SUM(S114:AW114),""))</f>
        <v>0</v>
      </c>
      <c r="AY114" s="932"/>
      <c r="AZ114" s="933">
        <f>IF($BB$3="４週",AX114/4,IF($BB$3="暦月",'地密通所（100名）'!AX114/('地密通所（100名）'!$BB$8/7),""))</f>
        <v>0</v>
      </c>
      <c r="BA114" s="934"/>
      <c r="BB114" s="800"/>
      <c r="BC114" s="769"/>
      <c r="BD114" s="769"/>
      <c r="BE114" s="769"/>
      <c r="BF114" s="770"/>
    </row>
    <row r="115" spans="2:58" ht="20.25" customHeight="1">
      <c r="B115" s="886">
        <f>B112+1</f>
        <v>32</v>
      </c>
      <c r="C115" s="781"/>
      <c r="D115" s="782"/>
      <c r="E115" s="783"/>
      <c r="F115" s="273"/>
      <c r="G115" s="762"/>
      <c r="H115" s="764"/>
      <c r="I115" s="694"/>
      <c r="J115" s="694"/>
      <c r="K115" s="695"/>
      <c r="L115" s="765"/>
      <c r="M115" s="766"/>
      <c r="N115" s="766"/>
      <c r="O115" s="767"/>
      <c r="P115" s="935" t="s">
        <v>673</v>
      </c>
      <c r="Q115" s="936"/>
      <c r="R115" s="937"/>
      <c r="S115" s="425"/>
      <c r="T115" s="426"/>
      <c r="U115" s="426"/>
      <c r="V115" s="426"/>
      <c r="W115" s="426"/>
      <c r="X115" s="426"/>
      <c r="Y115" s="427"/>
      <c r="Z115" s="425"/>
      <c r="AA115" s="426"/>
      <c r="AB115" s="426"/>
      <c r="AC115" s="426"/>
      <c r="AD115" s="426"/>
      <c r="AE115" s="426"/>
      <c r="AF115" s="427"/>
      <c r="AG115" s="425"/>
      <c r="AH115" s="426"/>
      <c r="AI115" s="426"/>
      <c r="AJ115" s="426"/>
      <c r="AK115" s="426"/>
      <c r="AL115" s="426"/>
      <c r="AM115" s="427"/>
      <c r="AN115" s="425"/>
      <c r="AO115" s="426"/>
      <c r="AP115" s="426"/>
      <c r="AQ115" s="426"/>
      <c r="AR115" s="426"/>
      <c r="AS115" s="426"/>
      <c r="AT115" s="427"/>
      <c r="AU115" s="425"/>
      <c r="AV115" s="426"/>
      <c r="AW115" s="426"/>
      <c r="AX115" s="973"/>
      <c r="AY115" s="974"/>
      <c r="AZ115" s="975"/>
      <c r="BA115" s="976"/>
      <c r="BB115" s="798"/>
      <c r="BC115" s="766"/>
      <c r="BD115" s="766"/>
      <c r="BE115" s="766"/>
      <c r="BF115" s="767"/>
    </row>
    <row r="116" spans="2:58" ht="20.25" customHeight="1">
      <c r="B116" s="886"/>
      <c r="C116" s="784"/>
      <c r="D116" s="785"/>
      <c r="E116" s="786"/>
      <c r="F116" s="265"/>
      <c r="G116" s="689"/>
      <c r="H116" s="693"/>
      <c r="I116" s="694"/>
      <c r="J116" s="694"/>
      <c r="K116" s="695"/>
      <c r="L116" s="699"/>
      <c r="M116" s="700"/>
      <c r="N116" s="700"/>
      <c r="O116" s="701"/>
      <c r="P116" s="921" t="s">
        <v>526</v>
      </c>
      <c r="Q116" s="922"/>
      <c r="R116" s="923"/>
      <c r="S116" s="386" t="str">
        <f>IF(S115="","",VLOOKUP(S115,'シフト記号表（勤務時間帯）'!$C$6:$K$35,9,FALSE))</f>
        <v/>
      </c>
      <c r="T116" s="387" t="str">
        <f>IF(T115="","",VLOOKUP(T115,'シフト記号表（勤務時間帯）'!$C$6:$K$35,9,FALSE))</f>
        <v/>
      </c>
      <c r="U116" s="387" t="str">
        <f>IF(U115="","",VLOOKUP(U115,'シフト記号表（勤務時間帯）'!$C$6:$K$35,9,FALSE))</f>
        <v/>
      </c>
      <c r="V116" s="387" t="str">
        <f>IF(V115="","",VLOOKUP(V115,'シフト記号表（勤務時間帯）'!$C$6:$K$35,9,FALSE))</f>
        <v/>
      </c>
      <c r="W116" s="387" t="str">
        <f>IF(W115="","",VLOOKUP(W115,'シフト記号表（勤務時間帯）'!$C$6:$K$35,9,FALSE))</f>
        <v/>
      </c>
      <c r="X116" s="387" t="str">
        <f>IF(X115="","",VLOOKUP(X115,'シフト記号表（勤務時間帯）'!$C$6:$K$35,9,FALSE))</f>
        <v/>
      </c>
      <c r="Y116" s="388" t="str">
        <f>IF(Y115="","",VLOOKUP(Y115,'シフト記号表（勤務時間帯）'!$C$6:$K$35,9,FALSE))</f>
        <v/>
      </c>
      <c r="Z116" s="386" t="str">
        <f>IF(Z115="","",VLOOKUP(Z115,'シフト記号表（勤務時間帯）'!$C$6:$K$35,9,FALSE))</f>
        <v/>
      </c>
      <c r="AA116" s="387" t="str">
        <f>IF(AA115="","",VLOOKUP(AA115,'シフト記号表（勤務時間帯）'!$C$6:$K$35,9,FALSE))</f>
        <v/>
      </c>
      <c r="AB116" s="387" t="str">
        <f>IF(AB115="","",VLOOKUP(AB115,'シフト記号表（勤務時間帯）'!$C$6:$K$35,9,FALSE))</f>
        <v/>
      </c>
      <c r="AC116" s="387" t="str">
        <f>IF(AC115="","",VLOOKUP(AC115,'シフト記号表（勤務時間帯）'!$C$6:$K$35,9,FALSE))</f>
        <v/>
      </c>
      <c r="AD116" s="387" t="str">
        <f>IF(AD115="","",VLOOKUP(AD115,'シフト記号表（勤務時間帯）'!$C$6:$K$35,9,FALSE))</f>
        <v/>
      </c>
      <c r="AE116" s="387" t="str">
        <f>IF(AE115="","",VLOOKUP(AE115,'シフト記号表（勤務時間帯）'!$C$6:$K$35,9,FALSE))</f>
        <v/>
      </c>
      <c r="AF116" s="388" t="str">
        <f>IF(AF115="","",VLOOKUP(AF115,'シフト記号表（勤務時間帯）'!$C$6:$K$35,9,FALSE))</f>
        <v/>
      </c>
      <c r="AG116" s="386" t="str">
        <f>IF(AG115="","",VLOOKUP(AG115,'シフト記号表（勤務時間帯）'!$C$6:$K$35,9,FALSE))</f>
        <v/>
      </c>
      <c r="AH116" s="387" t="str">
        <f>IF(AH115="","",VLOOKUP(AH115,'シフト記号表（勤務時間帯）'!$C$6:$K$35,9,FALSE))</f>
        <v/>
      </c>
      <c r="AI116" s="387" t="str">
        <f>IF(AI115="","",VLOOKUP(AI115,'シフト記号表（勤務時間帯）'!$C$6:$K$35,9,FALSE))</f>
        <v/>
      </c>
      <c r="AJ116" s="387" t="str">
        <f>IF(AJ115="","",VLOOKUP(AJ115,'シフト記号表（勤務時間帯）'!$C$6:$K$35,9,FALSE))</f>
        <v/>
      </c>
      <c r="AK116" s="387" t="str">
        <f>IF(AK115="","",VLOOKUP(AK115,'シフト記号表（勤務時間帯）'!$C$6:$K$35,9,FALSE))</f>
        <v/>
      </c>
      <c r="AL116" s="387" t="str">
        <f>IF(AL115="","",VLOOKUP(AL115,'シフト記号表（勤務時間帯）'!$C$6:$K$35,9,FALSE))</f>
        <v/>
      </c>
      <c r="AM116" s="388" t="str">
        <f>IF(AM115="","",VLOOKUP(AM115,'シフト記号表（勤務時間帯）'!$C$6:$K$35,9,FALSE))</f>
        <v/>
      </c>
      <c r="AN116" s="386" t="str">
        <f>IF(AN115="","",VLOOKUP(AN115,'シフト記号表（勤務時間帯）'!$C$6:$K$35,9,FALSE))</f>
        <v/>
      </c>
      <c r="AO116" s="387" t="str">
        <f>IF(AO115="","",VLOOKUP(AO115,'シフト記号表（勤務時間帯）'!$C$6:$K$35,9,FALSE))</f>
        <v/>
      </c>
      <c r="AP116" s="387" t="str">
        <f>IF(AP115="","",VLOOKUP(AP115,'シフト記号表（勤務時間帯）'!$C$6:$K$35,9,FALSE))</f>
        <v/>
      </c>
      <c r="AQ116" s="387" t="str">
        <f>IF(AQ115="","",VLOOKUP(AQ115,'シフト記号表（勤務時間帯）'!$C$6:$K$35,9,FALSE))</f>
        <v/>
      </c>
      <c r="AR116" s="387" t="str">
        <f>IF(AR115="","",VLOOKUP(AR115,'シフト記号表（勤務時間帯）'!$C$6:$K$35,9,FALSE))</f>
        <v/>
      </c>
      <c r="AS116" s="387" t="str">
        <f>IF(AS115="","",VLOOKUP(AS115,'シフト記号表（勤務時間帯）'!$C$6:$K$35,9,FALSE))</f>
        <v/>
      </c>
      <c r="AT116" s="388" t="str">
        <f>IF(AT115="","",VLOOKUP(AT115,'シフト記号表（勤務時間帯）'!$C$6:$K$35,9,FALSE))</f>
        <v/>
      </c>
      <c r="AU116" s="386" t="str">
        <f>IF(AU115="","",VLOOKUP(AU115,'シフト記号表（勤務時間帯）'!$C$6:$K$35,9,FALSE))</f>
        <v/>
      </c>
      <c r="AV116" s="387" t="str">
        <f>IF(AV115="","",VLOOKUP(AV115,'シフト記号表（勤務時間帯）'!$C$6:$K$35,9,FALSE))</f>
        <v/>
      </c>
      <c r="AW116" s="387" t="str">
        <f>IF(AW115="","",VLOOKUP(AW115,'シフト記号表（勤務時間帯）'!$C$6:$K$35,9,FALSE))</f>
        <v/>
      </c>
      <c r="AX116" s="924">
        <f>IF($BB$3="４週",SUM(S116:AT116),IF($BB$3="暦月",SUM(S116:AW116),""))</f>
        <v>0</v>
      </c>
      <c r="AY116" s="925"/>
      <c r="AZ116" s="926">
        <f>IF($BB$3="４週",AX116/4,IF($BB$3="暦月",'地密通所（100名）'!AX116/('地密通所（100名）'!$BB$8/7),""))</f>
        <v>0</v>
      </c>
      <c r="BA116" s="927"/>
      <c r="BB116" s="799"/>
      <c r="BC116" s="700"/>
      <c r="BD116" s="700"/>
      <c r="BE116" s="700"/>
      <c r="BF116" s="701"/>
    </row>
    <row r="117" spans="2:58" ht="20.25" customHeight="1">
      <c r="B117" s="886"/>
      <c r="C117" s="787"/>
      <c r="D117" s="788"/>
      <c r="E117" s="789"/>
      <c r="F117" s="428">
        <f>C115</f>
        <v>0</v>
      </c>
      <c r="G117" s="763"/>
      <c r="H117" s="693"/>
      <c r="I117" s="694"/>
      <c r="J117" s="694"/>
      <c r="K117" s="695"/>
      <c r="L117" s="768"/>
      <c r="M117" s="769"/>
      <c r="N117" s="769"/>
      <c r="O117" s="770"/>
      <c r="P117" s="928" t="s">
        <v>527</v>
      </c>
      <c r="Q117" s="929"/>
      <c r="R117" s="930"/>
      <c r="S117" s="389" t="str">
        <f>IF(S115="","",VLOOKUP(S115,'シフト記号表（勤務時間帯）'!$C$6:$U$35,19,FALSE))</f>
        <v/>
      </c>
      <c r="T117" s="390" t="str">
        <f>IF(T115="","",VLOOKUP(T115,'シフト記号表（勤務時間帯）'!$C$6:$U$35,19,FALSE))</f>
        <v/>
      </c>
      <c r="U117" s="390" t="str">
        <f>IF(U115="","",VLOOKUP(U115,'シフト記号表（勤務時間帯）'!$C$6:$U$35,19,FALSE))</f>
        <v/>
      </c>
      <c r="V117" s="390" t="str">
        <f>IF(V115="","",VLOOKUP(V115,'シフト記号表（勤務時間帯）'!$C$6:$U$35,19,FALSE))</f>
        <v/>
      </c>
      <c r="W117" s="390" t="str">
        <f>IF(W115="","",VLOOKUP(W115,'シフト記号表（勤務時間帯）'!$C$6:$U$35,19,FALSE))</f>
        <v/>
      </c>
      <c r="X117" s="390" t="str">
        <f>IF(X115="","",VLOOKUP(X115,'シフト記号表（勤務時間帯）'!$C$6:$U$35,19,FALSE))</f>
        <v/>
      </c>
      <c r="Y117" s="391" t="str">
        <f>IF(Y115="","",VLOOKUP(Y115,'シフト記号表（勤務時間帯）'!$C$6:$U$35,19,FALSE))</f>
        <v/>
      </c>
      <c r="Z117" s="389" t="str">
        <f>IF(Z115="","",VLOOKUP(Z115,'シフト記号表（勤務時間帯）'!$C$6:$U$35,19,FALSE))</f>
        <v/>
      </c>
      <c r="AA117" s="390" t="str">
        <f>IF(AA115="","",VLOOKUP(AA115,'シフト記号表（勤務時間帯）'!$C$6:$U$35,19,FALSE))</f>
        <v/>
      </c>
      <c r="AB117" s="390" t="str">
        <f>IF(AB115="","",VLOOKUP(AB115,'シフト記号表（勤務時間帯）'!$C$6:$U$35,19,FALSE))</f>
        <v/>
      </c>
      <c r="AC117" s="390" t="str">
        <f>IF(AC115="","",VLOOKUP(AC115,'シフト記号表（勤務時間帯）'!$C$6:$U$35,19,FALSE))</f>
        <v/>
      </c>
      <c r="AD117" s="390" t="str">
        <f>IF(AD115="","",VLOOKUP(AD115,'シフト記号表（勤務時間帯）'!$C$6:$U$35,19,FALSE))</f>
        <v/>
      </c>
      <c r="AE117" s="390" t="str">
        <f>IF(AE115="","",VLOOKUP(AE115,'シフト記号表（勤務時間帯）'!$C$6:$U$35,19,FALSE))</f>
        <v/>
      </c>
      <c r="AF117" s="391" t="str">
        <f>IF(AF115="","",VLOOKUP(AF115,'シフト記号表（勤務時間帯）'!$C$6:$U$35,19,FALSE))</f>
        <v/>
      </c>
      <c r="AG117" s="389" t="str">
        <f>IF(AG115="","",VLOOKUP(AG115,'シフト記号表（勤務時間帯）'!$C$6:$U$35,19,FALSE))</f>
        <v/>
      </c>
      <c r="AH117" s="390" t="str">
        <f>IF(AH115="","",VLOOKUP(AH115,'シフト記号表（勤務時間帯）'!$C$6:$U$35,19,FALSE))</f>
        <v/>
      </c>
      <c r="AI117" s="390" t="str">
        <f>IF(AI115="","",VLOOKUP(AI115,'シフト記号表（勤務時間帯）'!$C$6:$U$35,19,FALSE))</f>
        <v/>
      </c>
      <c r="AJ117" s="390" t="str">
        <f>IF(AJ115="","",VLOOKUP(AJ115,'シフト記号表（勤務時間帯）'!$C$6:$U$35,19,FALSE))</f>
        <v/>
      </c>
      <c r="AK117" s="390" t="str">
        <f>IF(AK115="","",VLOOKUP(AK115,'シフト記号表（勤務時間帯）'!$C$6:$U$35,19,FALSE))</f>
        <v/>
      </c>
      <c r="AL117" s="390" t="str">
        <f>IF(AL115="","",VLOOKUP(AL115,'シフト記号表（勤務時間帯）'!$C$6:$U$35,19,FALSE))</f>
        <v/>
      </c>
      <c r="AM117" s="391" t="str">
        <f>IF(AM115="","",VLOOKUP(AM115,'シフト記号表（勤務時間帯）'!$C$6:$U$35,19,FALSE))</f>
        <v/>
      </c>
      <c r="AN117" s="389" t="str">
        <f>IF(AN115="","",VLOOKUP(AN115,'シフト記号表（勤務時間帯）'!$C$6:$U$35,19,FALSE))</f>
        <v/>
      </c>
      <c r="AO117" s="390" t="str">
        <f>IF(AO115="","",VLOOKUP(AO115,'シフト記号表（勤務時間帯）'!$C$6:$U$35,19,FALSE))</f>
        <v/>
      </c>
      <c r="AP117" s="390" t="str">
        <f>IF(AP115="","",VLOOKUP(AP115,'シフト記号表（勤務時間帯）'!$C$6:$U$35,19,FALSE))</f>
        <v/>
      </c>
      <c r="AQ117" s="390" t="str">
        <f>IF(AQ115="","",VLOOKUP(AQ115,'シフト記号表（勤務時間帯）'!$C$6:$U$35,19,FALSE))</f>
        <v/>
      </c>
      <c r="AR117" s="390" t="str">
        <f>IF(AR115="","",VLOOKUP(AR115,'シフト記号表（勤務時間帯）'!$C$6:$U$35,19,FALSE))</f>
        <v/>
      </c>
      <c r="AS117" s="390" t="str">
        <f>IF(AS115="","",VLOOKUP(AS115,'シフト記号表（勤務時間帯）'!$C$6:$U$35,19,FALSE))</f>
        <v/>
      </c>
      <c r="AT117" s="391" t="str">
        <f>IF(AT115="","",VLOOKUP(AT115,'シフト記号表（勤務時間帯）'!$C$6:$U$35,19,FALSE))</f>
        <v/>
      </c>
      <c r="AU117" s="389" t="str">
        <f>IF(AU115="","",VLOOKUP(AU115,'シフト記号表（勤務時間帯）'!$C$6:$U$35,19,FALSE))</f>
        <v/>
      </c>
      <c r="AV117" s="390" t="str">
        <f>IF(AV115="","",VLOOKUP(AV115,'シフト記号表（勤務時間帯）'!$C$6:$U$35,19,FALSE))</f>
        <v/>
      </c>
      <c r="AW117" s="390" t="str">
        <f>IF(AW115="","",VLOOKUP(AW115,'シフト記号表（勤務時間帯）'!$C$6:$U$35,19,FALSE))</f>
        <v/>
      </c>
      <c r="AX117" s="931">
        <f>IF($BB$3="４週",SUM(S117:AT117),IF($BB$3="暦月",SUM(S117:AW117),""))</f>
        <v>0</v>
      </c>
      <c r="AY117" s="932"/>
      <c r="AZ117" s="933">
        <f>IF($BB$3="４週",AX117/4,IF($BB$3="暦月",'地密通所（100名）'!AX117/('地密通所（100名）'!$BB$8/7),""))</f>
        <v>0</v>
      </c>
      <c r="BA117" s="934"/>
      <c r="BB117" s="800"/>
      <c r="BC117" s="769"/>
      <c r="BD117" s="769"/>
      <c r="BE117" s="769"/>
      <c r="BF117" s="770"/>
    </row>
    <row r="118" spans="2:58" ht="20.25" customHeight="1">
      <c r="B118" s="886">
        <f>B115+1</f>
        <v>33</v>
      </c>
      <c r="C118" s="781"/>
      <c r="D118" s="782"/>
      <c r="E118" s="783"/>
      <c r="F118" s="273"/>
      <c r="G118" s="762"/>
      <c r="H118" s="764"/>
      <c r="I118" s="694"/>
      <c r="J118" s="694"/>
      <c r="K118" s="695"/>
      <c r="L118" s="765"/>
      <c r="M118" s="766"/>
      <c r="N118" s="766"/>
      <c r="O118" s="767"/>
      <c r="P118" s="935" t="s">
        <v>674</v>
      </c>
      <c r="Q118" s="936"/>
      <c r="R118" s="937"/>
      <c r="S118" s="425"/>
      <c r="T118" s="426"/>
      <c r="U118" s="426"/>
      <c r="V118" s="426"/>
      <c r="W118" s="426"/>
      <c r="X118" s="426"/>
      <c r="Y118" s="427"/>
      <c r="Z118" s="425"/>
      <c r="AA118" s="426"/>
      <c r="AB118" s="426"/>
      <c r="AC118" s="426"/>
      <c r="AD118" s="426"/>
      <c r="AE118" s="426"/>
      <c r="AF118" s="427"/>
      <c r="AG118" s="425"/>
      <c r="AH118" s="426"/>
      <c r="AI118" s="426"/>
      <c r="AJ118" s="426"/>
      <c r="AK118" s="426"/>
      <c r="AL118" s="426"/>
      <c r="AM118" s="427"/>
      <c r="AN118" s="425"/>
      <c r="AO118" s="426"/>
      <c r="AP118" s="426"/>
      <c r="AQ118" s="426"/>
      <c r="AR118" s="426"/>
      <c r="AS118" s="426"/>
      <c r="AT118" s="427"/>
      <c r="AU118" s="425"/>
      <c r="AV118" s="426"/>
      <c r="AW118" s="426"/>
      <c r="AX118" s="973"/>
      <c r="AY118" s="974"/>
      <c r="AZ118" s="975"/>
      <c r="BA118" s="976"/>
      <c r="BB118" s="798"/>
      <c r="BC118" s="766"/>
      <c r="BD118" s="766"/>
      <c r="BE118" s="766"/>
      <c r="BF118" s="767"/>
    </row>
    <row r="119" spans="2:58" ht="20.25" customHeight="1">
      <c r="B119" s="886"/>
      <c r="C119" s="784"/>
      <c r="D119" s="785"/>
      <c r="E119" s="786"/>
      <c r="F119" s="265"/>
      <c r="G119" s="689"/>
      <c r="H119" s="693"/>
      <c r="I119" s="694"/>
      <c r="J119" s="694"/>
      <c r="K119" s="695"/>
      <c r="L119" s="699"/>
      <c r="M119" s="700"/>
      <c r="N119" s="700"/>
      <c r="O119" s="701"/>
      <c r="P119" s="921" t="s">
        <v>526</v>
      </c>
      <c r="Q119" s="922"/>
      <c r="R119" s="923"/>
      <c r="S119" s="386" t="str">
        <f>IF(S118="","",VLOOKUP(S118,'シフト記号表（勤務時間帯）'!$C$6:$K$35,9,FALSE))</f>
        <v/>
      </c>
      <c r="T119" s="387" t="str">
        <f>IF(T118="","",VLOOKUP(T118,'シフト記号表（勤務時間帯）'!$C$6:$K$35,9,FALSE))</f>
        <v/>
      </c>
      <c r="U119" s="387" t="str">
        <f>IF(U118="","",VLOOKUP(U118,'シフト記号表（勤務時間帯）'!$C$6:$K$35,9,FALSE))</f>
        <v/>
      </c>
      <c r="V119" s="387" t="str">
        <f>IF(V118="","",VLOOKUP(V118,'シフト記号表（勤務時間帯）'!$C$6:$K$35,9,FALSE))</f>
        <v/>
      </c>
      <c r="W119" s="387" t="str">
        <f>IF(W118="","",VLOOKUP(W118,'シフト記号表（勤務時間帯）'!$C$6:$K$35,9,FALSE))</f>
        <v/>
      </c>
      <c r="X119" s="387" t="str">
        <f>IF(X118="","",VLOOKUP(X118,'シフト記号表（勤務時間帯）'!$C$6:$K$35,9,FALSE))</f>
        <v/>
      </c>
      <c r="Y119" s="388" t="str">
        <f>IF(Y118="","",VLOOKUP(Y118,'シフト記号表（勤務時間帯）'!$C$6:$K$35,9,FALSE))</f>
        <v/>
      </c>
      <c r="Z119" s="386" t="str">
        <f>IF(Z118="","",VLOOKUP(Z118,'シフト記号表（勤務時間帯）'!$C$6:$K$35,9,FALSE))</f>
        <v/>
      </c>
      <c r="AA119" s="387" t="str">
        <f>IF(AA118="","",VLOOKUP(AA118,'シフト記号表（勤務時間帯）'!$C$6:$K$35,9,FALSE))</f>
        <v/>
      </c>
      <c r="AB119" s="387" t="str">
        <f>IF(AB118="","",VLOOKUP(AB118,'シフト記号表（勤務時間帯）'!$C$6:$K$35,9,FALSE))</f>
        <v/>
      </c>
      <c r="AC119" s="387" t="str">
        <f>IF(AC118="","",VLOOKUP(AC118,'シフト記号表（勤務時間帯）'!$C$6:$K$35,9,FALSE))</f>
        <v/>
      </c>
      <c r="AD119" s="387" t="str">
        <f>IF(AD118="","",VLOOKUP(AD118,'シフト記号表（勤務時間帯）'!$C$6:$K$35,9,FALSE))</f>
        <v/>
      </c>
      <c r="AE119" s="387" t="str">
        <f>IF(AE118="","",VLOOKUP(AE118,'シフト記号表（勤務時間帯）'!$C$6:$K$35,9,FALSE))</f>
        <v/>
      </c>
      <c r="AF119" s="388" t="str">
        <f>IF(AF118="","",VLOOKUP(AF118,'シフト記号表（勤務時間帯）'!$C$6:$K$35,9,FALSE))</f>
        <v/>
      </c>
      <c r="AG119" s="386" t="str">
        <f>IF(AG118="","",VLOOKUP(AG118,'シフト記号表（勤務時間帯）'!$C$6:$K$35,9,FALSE))</f>
        <v/>
      </c>
      <c r="AH119" s="387" t="str">
        <f>IF(AH118="","",VLOOKUP(AH118,'シフト記号表（勤務時間帯）'!$C$6:$K$35,9,FALSE))</f>
        <v/>
      </c>
      <c r="AI119" s="387" t="str">
        <f>IF(AI118="","",VLOOKUP(AI118,'シフト記号表（勤務時間帯）'!$C$6:$K$35,9,FALSE))</f>
        <v/>
      </c>
      <c r="AJ119" s="387" t="str">
        <f>IF(AJ118="","",VLOOKUP(AJ118,'シフト記号表（勤務時間帯）'!$C$6:$K$35,9,FALSE))</f>
        <v/>
      </c>
      <c r="AK119" s="387" t="str">
        <f>IF(AK118="","",VLOOKUP(AK118,'シフト記号表（勤務時間帯）'!$C$6:$K$35,9,FALSE))</f>
        <v/>
      </c>
      <c r="AL119" s="387" t="str">
        <f>IF(AL118="","",VLOOKUP(AL118,'シフト記号表（勤務時間帯）'!$C$6:$K$35,9,FALSE))</f>
        <v/>
      </c>
      <c r="AM119" s="388" t="str">
        <f>IF(AM118="","",VLOOKUP(AM118,'シフト記号表（勤務時間帯）'!$C$6:$K$35,9,FALSE))</f>
        <v/>
      </c>
      <c r="AN119" s="386" t="str">
        <f>IF(AN118="","",VLOOKUP(AN118,'シフト記号表（勤務時間帯）'!$C$6:$K$35,9,FALSE))</f>
        <v/>
      </c>
      <c r="AO119" s="387" t="str">
        <f>IF(AO118="","",VLOOKUP(AO118,'シフト記号表（勤務時間帯）'!$C$6:$K$35,9,FALSE))</f>
        <v/>
      </c>
      <c r="AP119" s="387" t="str">
        <f>IF(AP118="","",VLOOKUP(AP118,'シフト記号表（勤務時間帯）'!$C$6:$K$35,9,FALSE))</f>
        <v/>
      </c>
      <c r="AQ119" s="387" t="str">
        <f>IF(AQ118="","",VLOOKUP(AQ118,'シフト記号表（勤務時間帯）'!$C$6:$K$35,9,FALSE))</f>
        <v/>
      </c>
      <c r="AR119" s="387" t="str">
        <f>IF(AR118="","",VLOOKUP(AR118,'シフト記号表（勤務時間帯）'!$C$6:$K$35,9,FALSE))</f>
        <v/>
      </c>
      <c r="AS119" s="387" t="str">
        <f>IF(AS118="","",VLOOKUP(AS118,'シフト記号表（勤務時間帯）'!$C$6:$K$35,9,FALSE))</f>
        <v/>
      </c>
      <c r="AT119" s="388" t="str">
        <f>IF(AT118="","",VLOOKUP(AT118,'シフト記号表（勤務時間帯）'!$C$6:$K$35,9,FALSE))</f>
        <v/>
      </c>
      <c r="AU119" s="386" t="str">
        <f>IF(AU118="","",VLOOKUP(AU118,'シフト記号表（勤務時間帯）'!$C$6:$K$35,9,FALSE))</f>
        <v/>
      </c>
      <c r="AV119" s="387" t="str">
        <f>IF(AV118="","",VLOOKUP(AV118,'シフト記号表（勤務時間帯）'!$C$6:$K$35,9,FALSE))</f>
        <v/>
      </c>
      <c r="AW119" s="387" t="str">
        <f>IF(AW118="","",VLOOKUP(AW118,'シフト記号表（勤務時間帯）'!$C$6:$K$35,9,FALSE))</f>
        <v/>
      </c>
      <c r="AX119" s="924">
        <f>IF($BB$3="４週",SUM(S119:AT119),IF($BB$3="暦月",SUM(S119:AW119),""))</f>
        <v>0</v>
      </c>
      <c r="AY119" s="925"/>
      <c r="AZ119" s="926">
        <f>IF($BB$3="４週",AX119/4,IF($BB$3="暦月",'地密通所（100名）'!AX119/('地密通所（100名）'!$BB$8/7),""))</f>
        <v>0</v>
      </c>
      <c r="BA119" s="927"/>
      <c r="BB119" s="799"/>
      <c r="BC119" s="700"/>
      <c r="BD119" s="700"/>
      <c r="BE119" s="700"/>
      <c r="BF119" s="701"/>
    </row>
    <row r="120" spans="2:58" ht="20.25" customHeight="1">
      <c r="B120" s="886"/>
      <c r="C120" s="787"/>
      <c r="D120" s="788"/>
      <c r="E120" s="789"/>
      <c r="F120" s="428">
        <f>C118</f>
        <v>0</v>
      </c>
      <c r="G120" s="763"/>
      <c r="H120" s="693"/>
      <c r="I120" s="694"/>
      <c r="J120" s="694"/>
      <c r="K120" s="695"/>
      <c r="L120" s="768"/>
      <c r="M120" s="769"/>
      <c r="N120" s="769"/>
      <c r="O120" s="770"/>
      <c r="P120" s="928" t="s">
        <v>527</v>
      </c>
      <c r="Q120" s="929"/>
      <c r="R120" s="930"/>
      <c r="S120" s="389" t="str">
        <f>IF(S118="","",VLOOKUP(S118,'シフト記号表（勤務時間帯）'!$C$6:$U$35,19,FALSE))</f>
        <v/>
      </c>
      <c r="T120" s="390" t="str">
        <f>IF(T118="","",VLOOKUP(T118,'シフト記号表（勤務時間帯）'!$C$6:$U$35,19,FALSE))</f>
        <v/>
      </c>
      <c r="U120" s="390" t="str">
        <f>IF(U118="","",VLOOKUP(U118,'シフト記号表（勤務時間帯）'!$C$6:$U$35,19,FALSE))</f>
        <v/>
      </c>
      <c r="V120" s="390" t="str">
        <f>IF(V118="","",VLOOKUP(V118,'シフト記号表（勤務時間帯）'!$C$6:$U$35,19,FALSE))</f>
        <v/>
      </c>
      <c r="W120" s="390" t="str">
        <f>IF(W118="","",VLOOKUP(W118,'シフト記号表（勤務時間帯）'!$C$6:$U$35,19,FALSE))</f>
        <v/>
      </c>
      <c r="X120" s="390" t="str">
        <f>IF(X118="","",VLOOKUP(X118,'シフト記号表（勤務時間帯）'!$C$6:$U$35,19,FALSE))</f>
        <v/>
      </c>
      <c r="Y120" s="391" t="str">
        <f>IF(Y118="","",VLOOKUP(Y118,'シフト記号表（勤務時間帯）'!$C$6:$U$35,19,FALSE))</f>
        <v/>
      </c>
      <c r="Z120" s="389" t="str">
        <f>IF(Z118="","",VLOOKUP(Z118,'シフト記号表（勤務時間帯）'!$C$6:$U$35,19,FALSE))</f>
        <v/>
      </c>
      <c r="AA120" s="390" t="str">
        <f>IF(AA118="","",VLOOKUP(AA118,'シフト記号表（勤務時間帯）'!$C$6:$U$35,19,FALSE))</f>
        <v/>
      </c>
      <c r="AB120" s="390" t="str">
        <f>IF(AB118="","",VLOOKUP(AB118,'シフト記号表（勤務時間帯）'!$C$6:$U$35,19,FALSE))</f>
        <v/>
      </c>
      <c r="AC120" s="390" t="str">
        <f>IF(AC118="","",VLOOKUP(AC118,'シフト記号表（勤務時間帯）'!$C$6:$U$35,19,FALSE))</f>
        <v/>
      </c>
      <c r="AD120" s="390" t="str">
        <f>IF(AD118="","",VLOOKUP(AD118,'シフト記号表（勤務時間帯）'!$C$6:$U$35,19,FALSE))</f>
        <v/>
      </c>
      <c r="AE120" s="390" t="str">
        <f>IF(AE118="","",VLOOKUP(AE118,'シフト記号表（勤務時間帯）'!$C$6:$U$35,19,FALSE))</f>
        <v/>
      </c>
      <c r="AF120" s="391" t="str">
        <f>IF(AF118="","",VLOOKUP(AF118,'シフト記号表（勤務時間帯）'!$C$6:$U$35,19,FALSE))</f>
        <v/>
      </c>
      <c r="AG120" s="389" t="str">
        <f>IF(AG118="","",VLOOKUP(AG118,'シフト記号表（勤務時間帯）'!$C$6:$U$35,19,FALSE))</f>
        <v/>
      </c>
      <c r="AH120" s="390" t="str">
        <f>IF(AH118="","",VLOOKUP(AH118,'シフト記号表（勤務時間帯）'!$C$6:$U$35,19,FALSE))</f>
        <v/>
      </c>
      <c r="AI120" s="390" t="str">
        <f>IF(AI118="","",VLOOKUP(AI118,'シフト記号表（勤務時間帯）'!$C$6:$U$35,19,FALSE))</f>
        <v/>
      </c>
      <c r="AJ120" s="390" t="str">
        <f>IF(AJ118="","",VLOOKUP(AJ118,'シフト記号表（勤務時間帯）'!$C$6:$U$35,19,FALSE))</f>
        <v/>
      </c>
      <c r="AK120" s="390" t="str">
        <f>IF(AK118="","",VLOOKUP(AK118,'シフト記号表（勤務時間帯）'!$C$6:$U$35,19,FALSE))</f>
        <v/>
      </c>
      <c r="AL120" s="390" t="str">
        <f>IF(AL118="","",VLOOKUP(AL118,'シフト記号表（勤務時間帯）'!$C$6:$U$35,19,FALSE))</f>
        <v/>
      </c>
      <c r="AM120" s="391" t="str">
        <f>IF(AM118="","",VLOOKUP(AM118,'シフト記号表（勤務時間帯）'!$C$6:$U$35,19,FALSE))</f>
        <v/>
      </c>
      <c r="AN120" s="389" t="str">
        <f>IF(AN118="","",VLOOKUP(AN118,'シフト記号表（勤務時間帯）'!$C$6:$U$35,19,FALSE))</f>
        <v/>
      </c>
      <c r="AO120" s="390" t="str">
        <f>IF(AO118="","",VLOOKUP(AO118,'シフト記号表（勤務時間帯）'!$C$6:$U$35,19,FALSE))</f>
        <v/>
      </c>
      <c r="AP120" s="390" t="str">
        <f>IF(AP118="","",VLOOKUP(AP118,'シフト記号表（勤務時間帯）'!$C$6:$U$35,19,FALSE))</f>
        <v/>
      </c>
      <c r="AQ120" s="390" t="str">
        <f>IF(AQ118="","",VLOOKUP(AQ118,'シフト記号表（勤務時間帯）'!$C$6:$U$35,19,FALSE))</f>
        <v/>
      </c>
      <c r="AR120" s="390" t="str">
        <f>IF(AR118="","",VLOOKUP(AR118,'シフト記号表（勤務時間帯）'!$C$6:$U$35,19,FALSE))</f>
        <v/>
      </c>
      <c r="AS120" s="390" t="str">
        <f>IF(AS118="","",VLOOKUP(AS118,'シフト記号表（勤務時間帯）'!$C$6:$U$35,19,FALSE))</f>
        <v/>
      </c>
      <c r="AT120" s="391" t="str">
        <f>IF(AT118="","",VLOOKUP(AT118,'シフト記号表（勤務時間帯）'!$C$6:$U$35,19,FALSE))</f>
        <v/>
      </c>
      <c r="AU120" s="389" t="str">
        <f>IF(AU118="","",VLOOKUP(AU118,'シフト記号表（勤務時間帯）'!$C$6:$U$35,19,FALSE))</f>
        <v/>
      </c>
      <c r="AV120" s="390" t="str">
        <f>IF(AV118="","",VLOOKUP(AV118,'シフト記号表（勤務時間帯）'!$C$6:$U$35,19,FALSE))</f>
        <v/>
      </c>
      <c r="AW120" s="390" t="str">
        <f>IF(AW118="","",VLOOKUP(AW118,'シフト記号表（勤務時間帯）'!$C$6:$U$35,19,FALSE))</f>
        <v/>
      </c>
      <c r="AX120" s="931">
        <f>IF($BB$3="４週",SUM(S120:AT120),IF($BB$3="暦月",SUM(S120:AW120),""))</f>
        <v>0</v>
      </c>
      <c r="AY120" s="932"/>
      <c r="AZ120" s="933">
        <f>IF($BB$3="４週",AX120/4,IF($BB$3="暦月",'地密通所（100名）'!AX120/('地密通所（100名）'!$BB$8/7),""))</f>
        <v>0</v>
      </c>
      <c r="BA120" s="934"/>
      <c r="BB120" s="800"/>
      <c r="BC120" s="769"/>
      <c r="BD120" s="769"/>
      <c r="BE120" s="769"/>
      <c r="BF120" s="770"/>
    </row>
    <row r="121" spans="2:58" ht="20.25" customHeight="1">
      <c r="B121" s="886">
        <f>B118+1</f>
        <v>34</v>
      </c>
      <c r="C121" s="781"/>
      <c r="D121" s="782"/>
      <c r="E121" s="783"/>
      <c r="F121" s="273"/>
      <c r="G121" s="762"/>
      <c r="H121" s="764"/>
      <c r="I121" s="694"/>
      <c r="J121" s="694"/>
      <c r="K121" s="695"/>
      <c r="L121" s="765"/>
      <c r="M121" s="766"/>
      <c r="N121" s="766"/>
      <c r="O121" s="767"/>
      <c r="P121" s="935" t="s">
        <v>674</v>
      </c>
      <c r="Q121" s="936"/>
      <c r="R121" s="937"/>
      <c r="S121" s="425"/>
      <c r="T121" s="426"/>
      <c r="U121" s="426"/>
      <c r="V121" s="426"/>
      <c r="W121" s="426"/>
      <c r="X121" s="426"/>
      <c r="Y121" s="427"/>
      <c r="Z121" s="425"/>
      <c r="AA121" s="426"/>
      <c r="AB121" s="426"/>
      <c r="AC121" s="426"/>
      <c r="AD121" s="426"/>
      <c r="AE121" s="426"/>
      <c r="AF121" s="427"/>
      <c r="AG121" s="425"/>
      <c r="AH121" s="426"/>
      <c r="AI121" s="426"/>
      <c r="AJ121" s="426"/>
      <c r="AK121" s="426"/>
      <c r="AL121" s="426"/>
      <c r="AM121" s="427"/>
      <c r="AN121" s="425"/>
      <c r="AO121" s="426"/>
      <c r="AP121" s="426"/>
      <c r="AQ121" s="426"/>
      <c r="AR121" s="426"/>
      <c r="AS121" s="426"/>
      <c r="AT121" s="427"/>
      <c r="AU121" s="425"/>
      <c r="AV121" s="426"/>
      <c r="AW121" s="426"/>
      <c r="AX121" s="973"/>
      <c r="AY121" s="974"/>
      <c r="AZ121" s="975"/>
      <c r="BA121" s="976"/>
      <c r="BB121" s="798"/>
      <c r="BC121" s="766"/>
      <c r="BD121" s="766"/>
      <c r="BE121" s="766"/>
      <c r="BF121" s="767"/>
    </row>
    <row r="122" spans="2:58" ht="20.25" customHeight="1">
      <c r="B122" s="886"/>
      <c r="C122" s="784"/>
      <c r="D122" s="785"/>
      <c r="E122" s="786"/>
      <c r="F122" s="265"/>
      <c r="G122" s="689"/>
      <c r="H122" s="693"/>
      <c r="I122" s="694"/>
      <c r="J122" s="694"/>
      <c r="K122" s="695"/>
      <c r="L122" s="699"/>
      <c r="M122" s="700"/>
      <c r="N122" s="700"/>
      <c r="O122" s="701"/>
      <c r="P122" s="921" t="s">
        <v>526</v>
      </c>
      <c r="Q122" s="922"/>
      <c r="R122" s="923"/>
      <c r="S122" s="386" t="str">
        <f>IF(S121="","",VLOOKUP(S121,'シフト記号表（勤務時間帯）'!$C$6:$K$35,9,FALSE))</f>
        <v/>
      </c>
      <c r="T122" s="387" t="str">
        <f>IF(T121="","",VLOOKUP(T121,'シフト記号表（勤務時間帯）'!$C$6:$K$35,9,FALSE))</f>
        <v/>
      </c>
      <c r="U122" s="387" t="str">
        <f>IF(U121="","",VLOOKUP(U121,'シフト記号表（勤務時間帯）'!$C$6:$K$35,9,FALSE))</f>
        <v/>
      </c>
      <c r="V122" s="387" t="str">
        <f>IF(V121="","",VLOOKUP(V121,'シフト記号表（勤務時間帯）'!$C$6:$K$35,9,FALSE))</f>
        <v/>
      </c>
      <c r="W122" s="387" t="str">
        <f>IF(W121="","",VLOOKUP(W121,'シフト記号表（勤務時間帯）'!$C$6:$K$35,9,FALSE))</f>
        <v/>
      </c>
      <c r="X122" s="387" t="str">
        <f>IF(X121="","",VLOOKUP(X121,'シフト記号表（勤務時間帯）'!$C$6:$K$35,9,FALSE))</f>
        <v/>
      </c>
      <c r="Y122" s="388" t="str">
        <f>IF(Y121="","",VLOOKUP(Y121,'シフト記号表（勤務時間帯）'!$C$6:$K$35,9,FALSE))</f>
        <v/>
      </c>
      <c r="Z122" s="386" t="str">
        <f>IF(Z121="","",VLOOKUP(Z121,'シフト記号表（勤務時間帯）'!$C$6:$K$35,9,FALSE))</f>
        <v/>
      </c>
      <c r="AA122" s="387" t="str">
        <f>IF(AA121="","",VLOOKUP(AA121,'シフト記号表（勤務時間帯）'!$C$6:$K$35,9,FALSE))</f>
        <v/>
      </c>
      <c r="AB122" s="387" t="str">
        <f>IF(AB121="","",VLOOKUP(AB121,'シフト記号表（勤務時間帯）'!$C$6:$K$35,9,FALSE))</f>
        <v/>
      </c>
      <c r="AC122" s="387" t="str">
        <f>IF(AC121="","",VLOOKUP(AC121,'シフト記号表（勤務時間帯）'!$C$6:$K$35,9,FALSE))</f>
        <v/>
      </c>
      <c r="AD122" s="387" t="str">
        <f>IF(AD121="","",VLOOKUP(AD121,'シフト記号表（勤務時間帯）'!$C$6:$K$35,9,FALSE))</f>
        <v/>
      </c>
      <c r="AE122" s="387" t="str">
        <f>IF(AE121="","",VLOOKUP(AE121,'シフト記号表（勤務時間帯）'!$C$6:$K$35,9,FALSE))</f>
        <v/>
      </c>
      <c r="AF122" s="388" t="str">
        <f>IF(AF121="","",VLOOKUP(AF121,'シフト記号表（勤務時間帯）'!$C$6:$K$35,9,FALSE))</f>
        <v/>
      </c>
      <c r="AG122" s="386" t="str">
        <f>IF(AG121="","",VLOOKUP(AG121,'シフト記号表（勤務時間帯）'!$C$6:$K$35,9,FALSE))</f>
        <v/>
      </c>
      <c r="AH122" s="387" t="str">
        <f>IF(AH121="","",VLOOKUP(AH121,'シフト記号表（勤務時間帯）'!$C$6:$K$35,9,FALSE))</f>
        <v/>
      </c>
      <c r="AI122" s="387" t="str">
        <f>IF(AI121="","",VLOOKUP(AI121,'シフト記号表（勤務時間帯）'!$C$6:$K$35,9,FALSE))</f>
        <v/>
      </c>
      <c r="AJ122" s="387" t="str">
        <f>IF(AJ121="","",VLOOKUP(AJ121,'シフト記号表（勤務時間帯）'!$C$6:$K$35,9,FALSE))</f>
        <v/>
      </c>
      <c r="AK122" s="387" t="str">
        <f>IF(AK121="","",VLOOKUP(AK121,'シフト記号表（勤務時間帯）'!$C$6:$K$35,9,FALSE))</f>
        <v/>
      </c>
      <c r="AL122" s="387" t="str">
        <f>IF(AL121="","",VLOOKUP(AL121,'シフト記号表（勤務時間帯）'!$C$6:$K$35,9,FALSE))</f>
        <v/>
      </c>
      <c r="AM122" s="388" t="str">
        <f>IF(AM121="","",VLOOKUP(AM121,'シフト記号表（勤務時間帯）'!$C$6:$K$35,9,FALSE))</f>
        <v/>
      </c>
      <c r="AN122" s="386" t="str">
        <f>IF(AN121="","",VLOOKUP(AN121,'シフト記号表（勤務時間帯）'!$C$6:$K$35,9,FALSE))</f>
        <v/>
      </c>
      <c r="AO122" s="387" t="str">
        <f>IF(AO121="","",VLOOKUP(AO121,'シフト記号表（勤務時間帯）'!$C$6:$K$35,9,FALSE))</f>
        <v/>
      </c>
      <c r="AP122" s="387" t="str">
        <f>IF(AP121="","",VLOOKUP(AP121,'シフト記号表（勤務時間帯）'!$C$6:$K$35,9,FALSE))</f>
        <v/>
      </c>
      <c r="AQ122" s="387" t="str">
        <f>IF(AQ121="","",VLOOKUP(AQ121,'シフト記号表（勤務時間帯）'!$C$6:$K$35,9,FALSE))</f>
        <v/>
      </c>
      <c r="AR122" s="387" t="str">
        <f>IF(AR121="","",VLOOKUP(AR121,'シフト記号表（勤務時間帯）'!$C$6:$K$35,9,FALSE))</f>
        <v/>
      </c>
      <c r="AS122" s="387" t="str">
        <f>IF(AS121="","",VLOOKUP(AS121,'シフト記号表（勤務時間帯）'!$C$6:$K$35,9,FALSE))</f>
        <v/>
      </c>
      <c r="AT122" s="388" t="str">
        <f>IF(AT121="","",VLOOKUP(AT121,'シフト記号表（勤務時間帯）'!$C$6:$K$35,9,FALSE))</f>
        <v/>
      </c>
      <c r="AU122" s="386" t="str">
        <f>IF(AU121="","",VLOOKUP(AU121,'シフト記号表（勤務時間帯）'!$C$6:$K$35,9,FALSE))</f>
        <v/>
      </c>
      <c r="AV122" s="387" t="str">
        <f>IF(AV121="","",VLOOKUP(AV121,'シフト記号表（勤務時間帯）'!$C$6:$K$35,9,FALSE))</f>
        <v/>
      </c>
      <c r="AW122" s="387" t="str">
        <f>IF(AW121="","",VLOOKUP(AW121,'シフト記号表（勤務時間帯）'!$C$6:$K$35,9,FALSE))</f>
        <v/>
      </c>
      <c r="AX122" s="924">
        <f>IF($BB$3="４週",SUM(S122:AT122),IF($BB$3="暦月",SUM(S122:AW122),""))</f>
        <v>0</v>
      </c>
      <c r="AY122" s="925"/>
      <c r="AZ122" s="926">
        <f>IF($BB$3="４週",AX122/4,IF($BB$3="暦月",'地密通所（100名）'!AX122/('地密通所（100名）'!$BB$8/7),""))</f>
        <v>0</v>
      </c>
      <c r="BA122" s="927"/>
      <c r="BB122" s="799"/>
      <c r="BC122" s="700"/>
      <c r="BD122" s="700"/>
      <c r="BE122" s="700"/>
      <c r="BF122" s="701"/>
    </row>
    <row r="123" spans="2:58" ht="20.25" customHeight="1">
      <c r="B123" s="886"/>
      <c r="C123" s="787"/>
      <c r="D123" s="788"/>
      <c r="E123" s="789"/>
      <c r="F123" s="428">
        <f>C121</f>
        <v>0</v>
      </c>
      <c r="G123" s="763"/>
      <c r="H123" s="693"/>
      <c r="I123" s="694"/>
      <c r="J123" s="694"/>
      <c r="K123" s="695"/>
      <c r="L123" s="768"/>
      <c r="M123" s="769"/>
      <c r="N123" s="769"/>
      <c r="O123" s="770"/>
      <c r="P123" s="928" t="s">
        <v>527</v>
      </c>
      <c r="Q123" s="929"/>
      <c r="R123" s="930"/>
      <c r="S123" s="389" t="str">
        <f>IF(S121="","",VLOOKUP(S121,'シフト記号表（勤務時間帯）'!$C$6:$U$35,19,FALSE))</f>
        <v/>
      </c>
      <c r="T123" s="390" t="str">
        <f>IF(T121="","",VLOOKUP(T121,'シフト記号表（勤務時間帯）'!$C$6:$U$35,19,FALSE))</f>
        <v/>
      </c>
      <c r="U123" s="390" t="str">
        <f>IF(U121="","",VLOOKUP(U121,'シフト記号表（勤務時間帯）'!$C$6:$U$35,19,FALSE))</f>
        <v/>
      </c>
      <c r="V123" s="390" t="str">
        <f>IF(V121="","",VLOOKUP(V121,'シフト記号表（勤務時間帯）'!$C$6:$U$35,19,FALSE))</f>
        <v/>
      </c>
      <c r="W123" s="390" t="str">
        <f>IF(W121="","",VLOOKUP(W121,'シフト記号表（勤務時間帯）'!$C$6:$U$35,19,FALSE))</f>
        <v/>
      </c>
      <c r="X123" s="390" t="str">
        <f>IF(X121="","",VLOOKUP(X121,'シフト記号表（勤務時間帯）'!$C$6:$U$35,19,FALSE))</f>
        <v/>
      </c>
      <c r="Y123" s="391" t="str">
        <f>IF(Y121="","",VLOOKUP(Y121,'シフト記号表（勤務時間帯）'!$C$6:$U$35,19,FALSE))</f>
        <v/>
      </c>
      <c r="Z123" s="389" t="str">
        <f>IF(Z121="","",VLOOKUP(Z121,'シフト記号表（勤務時間帯）'!$C$6:$U$35,19,FALSE))</f>
        <v/>
      </c>
      <c r="AA123" s="390" t="str">
        <f>IF(AA121="","",VLOOKUP(AA121,'シフト記号表（勤務時間帯）'!$C$6:$U$35,19,FALSE))</f>
        <v/>
      </c>
      <c r="AB123" s="390" t="str">
        <f>IF(AB121="","",VLOOKUP(AB121,'シフト記号表（勤務時間帯）'!$C$6:$U$35,19,FALSE))</f>
        <v/>
      </c>
      <c r="AC123" s="390" t="str">
        <f>IF(AC121="","",VLOOKUP(AC121,'シフト記号表（勤務時間帯）'!$C$6:$U$35,19,FALSE))</f>
        <v/>
      </c>
      <c r="AD123" s="390" t="str">
        <f>IF(AD121="","",VLOOKUP(AD121,'シフト記号表（勤務時間帯）'!$C$6:$U$35,19,FALSE))</f>
        <v/>
      </c>
      <c r="AE123" s="390" t="str">
        <f>IF(AE121="","",VLOOKUP(AE121,'シフト記号表（勤務時間帯）'!$C$6:$U$35,19,FALSE))</f>
        <v/>
      </c>
      <c r="AF123" s="391" t="str">
        <f>IF(AF121="","",VLOOKUP(AF121,'シフト記号表（勤務時間帯）'!$C$6:$U$35,19,FALSE))</f>
        <v/>
      </c>
      <c r="AG123" s="389" t="str">
        <f>IF(AG121="","",VLOOKUP(AG121,'シフト記号表（勤務時間帯）'!$C$6:$U$35,19,FALSE))</f>
        <v/>
      </c>
      <c r="AH123" s="390" t="str">
        <f>IF(AH121="","",VLOOKUP(AH121,'シフト記号表（勤務時間帯）'!$C$6:$U$35,19,FALSE))</f>
        <v/>
      </c>
      <c r="AI123" s="390" t="str">
        <f>IF(AI121="","",VLOOKUP(AI121,'シフト記号表（勤務時間帯）'!$C$6:$U$35,19,FALSE))</f>
        <v/>
      </c>
      <c r="AJ123" s="390" t="str">
        <f>IF(AJ121="","",VLOOKUP(AJ121,'シフト記号表（勤務時間帯）'!$C$6:$U$35,19,FALSE))</f>
        <v/>
      </c>
      <c r="AK123" s="390" t="str">
        <f>IF(AK121="","",VLOOKUP(AK121,'シフト記号表（勤務時間帯）'!$C$6:$U$35,19,FALSE))</f>
        <v/>
      </c>
      <c r="AL123" s="390" t="str">
        <f>IF(AL121="","",VLOOKUP(AL121,'シフト記号表（勤務時間帯）'!$C$6:$U$35,19,FALSE))</f>
        <v/>
      </c>
      <c r="AM123" s="391" t="str">
        <f>IF(AM121="","",VLOOKUP(AM121,'シフト記号表（勤務時間帯）'!$C$6:$U$35,19,FALSE))</f>
        <v/>
      </c>
      <c r="AN123" s="389" t="str">
        <f>IF(AN121="","",VLOOKUP(AN121,'シフト記号表（勤務時間帯）'!$C$6:$U$35,19,FALSE))</f>
        <v/>
      </c>
      <c r="AO123" s="390" t="str">
        <f>IF(AO121="","",VLOOKUP(AO121,'シフト記号表（勤務時間帯）'!$C$6:$U$35,19,FALSE))</f>
        <v/>
      </c>
      <c r="AP123" s="390" t="str">
        <f>IF(AP121="","",VLOOKUP(AP121,'シフト記号表（勤務時間帯）'!$C$6:$U$35,19,FALSE))</f>
        <v/>
      </c>
      <c r="AQ123" s="390" t="str">
        <f>IF(AQ121="","",VLOOKUP(AQ121,'シフト記号表（勤務時間帯）'!$C$6:$U$35,19,FALSE))</f>
        <v/>
      </c>
      <c r="AR123" s="390" t="str">
        <f>IF(AR121="","",VLOOKUP(AR121,'シフト記号表（勤務時間帯）'!$C$6:$U$35,19,FALSE))</f>
        <v/>
      </c>
      <c r="AS123" s="390" t="str">
        <f>IF(AS121="","",VLOOKUP(AS121,'シフト記号表（勤務時間帯）'!$C$6:$U$35,19,FALSE))</f>
        <v/>
      </c>
      <c r="AT123" s="391" t="str">
        <f>IF(AT121="","",VLOOKUP(AT121,'シフト記号表（勤務時間帯）'!$C$6:$U$35,19,FALSE))</f>
        <v/>
      </c>
      <c r="AU123" s="389" t="str">
        <f>IF(AU121="","",VLOOKUP(AU121,'シフト記号表（勤務時間帯）'!$C$6:$U$35,19,FALSE))</f>
        <v/>
      </c>
      <c r="AV123" s="390" t="str">
        <f>IF(AV121="","",VLOOKUP(AV121,'シフト記号表（勤務時間帯）'!$C$6:$U$35,19,FALSE))</f>
        <v/>
      </c>
      <c r="AW123" s="390" t="str">
        <f>IF(AW121="","",VLOOKUP(AW121,'シフト記号表（勤務時間帯）'!$C$6:$U$35,19,FALSE))</f>
        <v/>
      </c>
      <c r="AX123" s="931">
        <f>IF($BB$3="４週",SUM(S123:AT123),IF($BB$3="暦月",SUM(S123:AW123),""))</f>
        <v>0</v>
      </c>
      <c r="AY123" s="932"/>
      <c r="AZ123" s="933">
        <f>IF($BB$3="４週",AX123/4,IF($BB$3="暦月",'地密通所（100名）'!AX123/('地密通所（100名）'!$BB$8/7),""))</f>
        <v>0</v>
      </c>
      <c r="BA123" s="934"/>
      <c r="BB123" s="800"/>
      <c r="BC123" s="769"/>
      <c r="BD123" s="769"/>
      <c r="BE123" s="769"/>
      <c r="BF123" s="770"/>
    </row>
    <row r="124" spans="2:58" ht="20.25" customHeight="1">
      <c r="B124" s="886">
        <f>B121+1</f>
        <v>35</v>
      </c>
      <c r="C124" s="781"/>
      <c r="D124" s="782"/>
      <c r="E124" s="783"/>
      <c r="F124" s="273"/>
      <c r="G124" s="762"/>
      <c r="H124" s="764"/>
      <c r="I124" s="694"/>
      <c r="J124" s="694"/>
      <c r="K124" s="695"/>
      <c r="L124" s="765"/>
      <c r="M124" s="766"/>
      <c r="N124" s="766"/>
      <c r="O124" s="767"/>
      <c r="P124" s="935" t="s">
        <v>671</v>
      </c>
      <c r="Q124" s="936"/>
      <c r="R124" s="937"/>
      <c r="S124" s="425"/>
      <c r="T124" s="426"/>
      <c r="U124" s="426"/>
      <c r="V124" s="426"/>
      <c r="W124" s="426"/>
      <c r="X124" s="426"/>
      <c r="Y124" s="427"/>
      <c r="Z124" s="425"/>
      <c r="AA124" s="426"/>
      <c r="AB124" s="426"/>
      <c r="AC124" s="426"/>
      <c r="AD124" s="426"/>
      <c r="AE124" s="426"/>
      <c r="AF124" s="427"/>
      <c r="AG124" s="425"/>
      <c r="AH124" s="426"/>
      <c r="AI124" s="426"/>
      <c r="AJ124" s="426"/>
      <c r="AK124" s="426"/>
      <c r="AL124" s="426"/>
      <c r="AM124" s="427"/>
      <c r="AN124" s="425"/>
      <c r="AO124" s="426"/>
      <c r="AP124" s="426"/>
      <c r="AQ124" s="426"/>
      <c r="AR124" s="426"/>
      <c r="AS124" s="426"/>
      <c r="AT124" s="427"/>
      <c r="AU124" s="425"/>
      <c r="AV124" s="426"/>
      <c r="AW124" s="426"/>
      <c r="AX124" s="973"/>
      <c r="AY124" s="974"/>
      <c r="AZ124" s="975"/>
      <c r="BA124" s="976"/>
      <c r="BB124" s="798"/>
      <c r="BC124" s="766"/>
      <c r="BD124" s="766"/>
      <c r="BE124" s="766"/>
      <c r="BF124" s="767"/>
    </row>
    <row r="125" spans="2:58" ht="20.25" customHeight="1">
      <c r="B125" s="886"/>
      <c r="C125" s="784"/>
      <c r="D125" s="785"/>
      <c r="E125" s="786"/>
      <c r="F125" s="265"/>
      <c r="G125" s="689"/>
      <c r="H125" s="693"/>
      <c r="I125" s="694"/>
      <c r="J125" s="694"/>
      <c r="K125" s="695"/>
      <c r="L125" s="699"/>
      <c r="M125" s="700"/>
      <c r="N125" s="700"/>
      <c r="O125" s="701"/>
      <c r="P125" s="921" t="s">
        <v>526</v>
      </c>
      <c r="Q125" s="922"/>
      <c r="R125" s="923"/>
      <c r="S125" s="386" t="str">
        <f>IF(S124="","",VLOOKUP(S124,'シフト記号表（勤務時間帯）'!$C$6:$K$35,9,FALSE))</f>
        <v/>
      </c>
      <c r="T125" s="387" t="str">
        <f>IF(T124="","",VLOOKUP(T124,'シフト記号表（勤務時間帯）'!$C$6:$K$35,9,FALSE))</f>
        <v/>
      </c>
      <c r="U125" s="387" t="str">
        <f>IF(U124="","",VLOOKUP(U124,'シフト記号表（勤務時間帯）'!$C$6:$K$35,9,FALSE))</f>
        <v/>
      </c>
      <c r="V125" s="387" t="str">
        <f>IF(V124="","",VLOOKUP(V124,'シフト記号表（勤務時間帯）'!$C$6:$K$35,9,FALSE))</f>
        <v/>
      </c>
      <c r="W125" s="387" t="str">
        <f>IF(W124="","",VLOOKUP(W124,'シフト記号表（勤務時間帯）'!$C$6:$K$35,9,FALSE))</f>
        <v/>
      </c>
      <c r="X125" s="387" t="str">
        <f>IF(X124="","",VLOOKUP(X124,'シフト記号表（勤務時間帯）'!$C$6:$K$35,9,FALSE))</f>
        <v/>
      </c>
      <c r="Y125" s="388" t="str">
        <f>IF(Y124="","",VLOOKUP(Y124,'シフト記号表（勤務時間帯）'!$C$6:$K$35,9,FALSE))</f>
        <v/>
      </c>
      <c r="Z125" s="386" t="str">
        <f>IF(Z124="","",VLOOKUP(Z124,'シフト記号表（勤務時間帯）'!$C$6:$K$35,9,FALSE))</f>
        <v/>
      </c>
      <c r="AA125" s="387" t="str">
        <f>IF(AA124="","",VLOOKUP(AA124,'シフト記号表（勤務時間帯）'!$C$6:$K$35,9,FALSE))</f>
        <v/>
      </c>
      <c r="AB125" s="387" t="str">
        <f>IF(AB124="","",VLOOKUP(AB124,'シフト記号表（勤務時間帯）'!$C$6:$K$35,9,FALSE))</f>
        <v/>
      </c>
      <c r="AC125" s="387" t="str">
        <f>IF(AC124="","",VLOOKUP(AC124,'シフト記号表（勤務時間帯）'!$C$6:$K$35,9,FALSE))</f>
        <v/>
      </c>
      <c r="AD125" s="387" t="str">
        <f>IF(AD124="","",VLOOKUP(AD124,'シフト記号表（勤務時間帯）'!$C$6:$K$35,9,FALSE))</f>
        <v/>
      </c>
      <c r="AE125" s="387" t="str">
        <f>IF(AE124="","",VLOOKUP(AE124,'シフト記号表（勤務時間帯）'!$C$6:$K$35,9,FALSE))</f>
        <v/>
      </c>
      <c r="AF125" s="388" t="str">
        <f>IF(AF124="","",VLOOKUP(AF124,'シフト記号表（勤務時間帯）'!$C$6:$K$35,9,FALSE))</f>
        <v/>
      </c>
      <c r="AG125" s="386" t="str">
        <f>IF(AG124="","",VLOOKUP(AG124,'シフト記号表（勤務時間帯）'!$C$6:$K$35,9,FALSE))</f>
        <v/>
      </c>
      <c r="AH125" s="387" t="str">
        <f>IF(AH124="","",VLOOKUP(AH124,'シフト記号表（勤務時間帯）'!$C$6:$K$35,9,FALSE))</f>
        <v/>
      </c>
      <c r="AI125" s="387" t="str">
        <f>IF(AI124="","",VLOOKUP(AI124,'シフト記号表（勤務時間帯）'!$C$6:$K$35,9,FALSE))</f>
        <v/>
      </c>
      <c r="AJ125" s="387" t="str">
        <f>IF(AJ124="","",VLOOKUP(AJ124,'シフト記号表（勤務時間帯）'!$C$6:$K$35,9,FALSE))</f>
        <v/>
      </c>
      <c r="AK125" s="387" t="str">
        <f>IF(AK124="","",VLOOKUP(AK124,'シフト記号表（勤務時間帯）'!$C$6:$K$35,9,FALSE))</f>
        <v/>
      </c>
      <c r="AL125" s="387" t="str">
        <f>IF(AL124="","",VLOOKUP(AL124,'シフト記号表（勤務時間帯）'!$C$6:$K$35,9,FALSE))</f>
        <v/>
      </c>
      <c r="AM125" s="388" t="str">
        <f>IF(AM124="","",VLOOKUP(AM124,'シフト記号表（勤務時間帯）'!$C$6:$K$35,9,FALSE))</f>
        <v/>
      </c>
      <c r="AN125" s="386" t="str">
        <f>IF(AN124="","",VLOOKUP(AN124,'シフト記号表（勤務時間帯）'!$C$6:$K$35,9,FALSE))</f>
        <v/>
      </c>
      <c r="AO125" s="387" t="str">
        <f>IF(AO124="","",VLOOKUP(AO124,'シフト記号表（勤務時間帯）'!$C$6:$K$35,9,FALSE))</f>
        <v/>
      </c>
      <c r="AP125" s="387" t="str">
        <f>IF(AP124="","",VLOOKUP(AP124,'シフト記号表（勤務時間帯）'!$C$6:$K$35,9,FALSE))</f>
        <v/>
      </c>
      <c r="AQ125" s="387" t="str">
        <f>IF(AQ124="","",VLOOKUP(AQ124,'シフト記号表（勤務時間帯）'!$C$6:$K$35,9,FALSE))</f>
        <v/>
      </c>
      <c r="AR125" s="387" t="str">
        <f>IF(AR124="","",VLOOKUP(AR124,'シフト記号表（勤務時間帯）'!$C$6:$K$35,9,FALSE))</f>
        <v/>
      </c>
      <c r="AS125" s="387" t="str">
        <f>IF(AS124="","",VLOOKUP(AS124,'シフト記号表（勤務時間帯）'!$C$6:$K$35,9,FALSE))</f>
        <v/>
      </c>
      <c r="AT125" s="388" t="str">
        <f>IF(AT124="","",VLOOKUP(AT124,'シフト記号表（勤務時間帯）'!$C$6:$K$35,9,FALSE))</f>
        <v/>
      </c>
      <c r="AU125" s="386" t="str">
        <f>IF(AU124="","",VLOOKUP(AU124,'シフト記号表（勤務時間帯）'!$C$6:$K$35,9,FALSE))</f>
        <v/>
      </c>
      <c r="AV125" s="387" t="str">
        <f>IF(AV124="","",VLOOKUP(AV124,'シフト記号表（勤務時間帯）'!$C$6:$K$35,9,FALSE))</f>
        <v/>
      </c>
      <c r="AW125" s="387" t="str">
        <f>IF(AW124="","",VLOOKUP(AW124,'シフト記号表（勤務時間帯）'!$C$6:$K$35,9,FALSE))</f>
        <v/>
      </c>
      <c r="AX125" s="924">
        <f>IF($BB$3="４週",SUM(S125:AT125),IF($BB$3="暦月",SUM(S125:AW125),""))</f>
        <v>0</v>
      </c>
      <c r="AY125" s="925"/>
      <c r="AZ125" s="926">
        <f>IF($BB$3="４週",AX125/4,IF($BB$3="暦月",'地密通所（100名）'!AX125/('地密通所（100名）'!$BB$8/7),""))</f>
        <v>0</v>
      </c>
      <c r="BA125" s="927"/>
      <c r="BB125" s="799"/>
      <c r="BC125" s="700"/>
      <c r="BD125" s="700"/>
      <c r="BE125" s="700"/>
      <c r="BF125" s="701"/>
    </row>
    <row r="126" spans="2:58" ht="20.25" customHeight="1">
      <c r="B126" s="886"/>
      <c r="C126" s="787"/>
      <c r="D126" s="788"/>
      <c r="E126" s="789"/>
      <c r="F126" s="428">
        <f>C124</f>
        <v>0</v>
      </c>
      <c r="G126" s="763"/>
      <c r="H126" s="693"/>
      <c r="I126" s="694"/>
      <c r="J126" s="694"/>
      <c r="K126" s="695"/>
      <c r="L126" s="768"/>
      <c r="M126" s="769"/>
      <c r="N126" s="769"/>
      <c r="O126" s="770"/>
      <c r="P126" s="928" t="s">
        <v>527</v>
      </c>
      <c r="Q126" s="929"/>
      <c r="R126" s="930"/>
      <c r="S126" s="389" t="str">
        <f>IF(S124="","",VLOOKUP(S124,'シフト記号表（勤務時間帯）'!$C$6:$U$35,19,FALSE))</f>
        <v/>
      </c>
      <c r="T126" s="390" t="str">
        <f>IF(T124="","",VLOOKUP(T124,'シフト記号表（勤務時間帯）'!$C$6:$U$35,19,FALSE))</f>
        <v/>
      </c>
      <c r="U126" s="390" t="str">
        <f>IF(U124="","",VLOOKUP(U124,'シフト記号表（勤務時間帯）'!$C$6:$U$35,19,FALSE))</f>
        <v/>
      </c>
      <c r="V126" s="390" t="str">
        <f>IF(V124="","",VLOOKUP(V124,'シフト記号表（勤務時間帯）'!$C$6:$U$35,19,FALSE))</f>
        <v/>
      </c>
      <c r="W126" s="390" t="str">
        <f>IF(W124="","",VLOOKUP(W124,'シフト記号表（勤務時間帯）'!$C$6:$U$35,19,FALSE))</f>
        <v/>
      </c>
      <c r="X126" s="390" t="str">
        <f>IF(X124="","",VLOOKUP(X124,'シフト記号表（勤務時間帯）'!$C$6:$U$35,19,FALSE))</f>
        <v/>
      </c>
      <c r="Y126" s="391" t="str">
        <f>IF(Y124="","",VLOOKUP(Y124,'シフト記号表（勤務時間帯）'!$C$6:$U$35,19,FALSE))</f>
        <v/>
      </c>
      <c r="Z126" s="389" t="str">
        <f>IF(Z124="","",VLOOKUP(Z124,'シフト記号表（勤務時間帯）'!$C$6:$U$35,19,FALSE))</f>
        <v/>
      </c>
      <c r="AA126" s="390" t="str">
        <f>IF(AA124="","",VLOOKUP(AA124,'シフト記号表（勤務時間帯）'!$C$6:$U$35,19,FALSE))</f>
        <v/>
      </c>
      <c r="AB126" s="390" t="str">
        <f>IF(AB124="","",VLOOKUP(AB124,'シフト記号表（勤務時間帯）'!$C$6:$U$35,19,FALSE))</f>
        <v/>
      </c>
      <c r="AC126" s="390" t="str">
        <f>IF(AC124="","",VLOOKUP(AC124,'シフト記号表（勤務時間帯）'!$C$6:$U$35,19,FALSE))</f>
        <v/>
      </c>
      <c r="AD126" s="390" t="str">
        <f>IF(AD124="","",VLOOKUP(AD124,'シフト記号表（勤務時間帯）'!$C$6:$U$35,19,FALSE))</f>
        <v/>
      </c>
      <c r="AE126" s="390" t="str">
        <f>IF(AE124="","",VLOOKUP(AE124,'シフト記号表（勤務時間帯）'!$C$6:$U$35,19,FALSE))</f>
        <v/>
      </c>
      <c r="AF126" s="391" t="str">
        <f>IF(AF124="","",VLOOKUP(AF124,'シフト記号表（勤務時間帯）'!$C$6:$U$35,19,FALSE))</f>
        <v/>
      </c>
      <c r="AG126" s="389" t="str">
        <f>IF(AG124="","",VLOOKUP(AG124,'シフト記号表（勤務時間帯）'!$C$6:$U$35,19,FALSE))</f>
        <v/>
      </c>
      <c r="AH126" s="390" t="str">
        <f>IF(AH124="","",VLOOKUP(AH124,'シフト記号表（勤務時間帯）'!$C$6:$U$35,19,FALSE))</f>
        <v/>
      </c>
      <c r="AI126" s="390" t="str">
        <f>IF(AI124="","",VLOOKUP(AI124,'シフト記号表（勤務時間帯）'!$C$6:$U$35,19,FALSE))</f>
        <v/>
      </c>
      <c r="AJ126" s="390" t="str">
        <f>IF(AJ124="","",VLOOKUP(AJ124,'シフト記号表（勤務時間帯）'!$C$6:$U$35,19,FALSE))</f>
        <v/>
      </c>
      <c r="AK126" s="390" t="str">
        <f>IF(AK124="","",VLOOKUP(AK124,'シフト記号表（勤務時間帯）'!$C$6:$U$35,19,FALSE))</f>
        <v/>
      </c>
      <c r="AL126" s="390" t="str">
        <f>IF(AL124="","",VLOOKUP(AL124,'シフト記号表（勤務時間帯）'!$C$6:$U$35,19,FALSE))</f>
        <v/>
      </c>
      <c r="AM126" s="391" t="str">
        <f>IF(AM124="","",VLOOKUP(AM124,'シフト記号表（勤務時間帯）'!$C$6:$U$35,19,FALSE))</f>
        <v/>
      </c>
      <c r="AN126" s="389" t="str">
        <f>IF(AN124="","",VLOOKUP(AN124,'シフト記号表（勤務時間帯）'!$C$6:$U$35,19,FALSE))</f>
        <v/>
      </c>
      <c r="AO126" s="390" t="str">
        <f>IF(AO124="","",VLOOKUP(AO124,'シフト記号表（勤務時間帯）'!$C$6:$U$35,19,FALSE))</f>
        <v/>
      </c>
      <c r="AP126" s="390" t="str">
        <f>IF(AP124="","",VLOOKUP(AP124,'シフト記号表（勤務時間帯）'!$C$6:$U$35,19,FALSE))</f>
        <v/>
      </c>
      <c r="AQ126" s="390" t="str">
        <f>IF(AQ124="","",VLOOKUP(AQ124,'シフト記号表（勤務時間帯）'!$C$6:$U$35,19,FALSE))</f>
        <v/>
      </c>
      <c r="AR126" s="390" t="str">
        <f>IF(AR124="","",VLOOKUP(AR124,'シフト記号表（勤務時間帯）'!$C$6:$U$35,19,FALSE))</f>
        <v/>
      </c>
      <c r="AS126" s="390" t="str">
        <f>IF(AS124="","",VLOOKUP(AS124,'シフト記号表（勤務時間帯）'!$C$6:$U$35,19,FALSE))</f>
        <v/>
      </c>
      <c r="AT126" s="391" t="str">
        <f>IF(AT124="","",VLOOKUP(AT124,'シフト記号表（勤務時間帯）'!$C$6:$U$35,19,FALSE))</f>
        <v/>
      </c>
      <c r="AU126" s="389" t="str">
        <f>IF(AU124="","",VLOOKUP(AU124,'シフト記号表（勤務時間帯）'!$C$6:$U$35,19,FALSE))</f>
        <v/>
      </c>
      <c r="AV126" s="390" t="str">
        <f>IF(AV124="","",VLOOKUP(AV124,'シフト記号表（勤務時間帯）'!$C$6:$U$35,19,FALSE))</f>
        <v/>
      </c>
      <c r="AW126" s="390" t="str">
        <f>IF(AW124="","",VLOOKUP(AW124,'シフト記号表（勤務時間帯）'!$C$6:$U$35,19,FALSE))</f>
        <v/>
      </c>
      <c r="AX126" s="931">
        <f>IF($BB$3="４週",SUM(S126:AT126),IF($BB$3="暦月",SUM(S126:AW126),""))</f>
        <v>0</v>
      </c>
      <c r="AY126" s="932"/>
      <c r="AZ126" s="933">
        <f>IF($BB$3="４週",AX126/4,IF($BB$3="暦月",'地密通所（100名）'!AX126/('地密通所（100名）'!$BB$8/7),""))</f>
        <v>0</v>
      </c>
      <c r="BA126" s="934"/>
      <c r="BB126" s="800"/>
      <c r="BC126" s="769"/>
      <c r="BD126" s="769"/>
      <c r="BE126" s="769"/>
      <c r="BF126" s="770"/>
    </row>
    <row r="127" spans="2:58" ht="20.25" customHeight="1">
      <c r="B127" s="886">
        <f>B124+1</f>
        <v>36</v>
      </c>
      <c r="C127" s="781"/>
      <c r="D127" s="782"/>
      <c r="E127" s="783"/>
      <c r="F127" s="273"/>
      <c r="G127" s="762"/>
      <c r="H127" s="764"/>
      <c r="I127" s="694"/>
      <c r="J127" s="694"/>
      <c r="K127" s="695"/>
      <c r="L127" s="765"/>
      <c r="M127" s="766"/>
      <c r="N127" s="766"/>
      <c r="O127" s="767"/>
      <c r="P127" s="935" t="s">
        <v>674</v>
      </c>
      <c r="Q127" s="936"/>
      <c r="R127" s="937"/>
      <c r="S127" s="425"/>
      <c r="T127" s="426"/>
      <c r="U127" s="426"/>
      <c r="V127" s="426"/>
      <c r="W127" s="426"/>
      <c r="X127" s="426"/>
      <c r="Y127" s="427"/>
      <c r="Z127" s="425"/>
      <c r="AA127" s="426"/>
      <c r="AB127" s="426"/>
      <c r="AC127" s="426"/>
      <c r="AD127" s="426"/>
      <c r="AE127" s="426"/>
      <c r="AF127" s="427"/>
      <c r="AG127" s="425"/>
      <c r="AH127" s="426"/>
      <c r="AI127" s="426"/>
      <c r="AJ127" s="426"/>
      <c r="AK127" s="426"/>
      <c r="AL127" s="426"/>
      <c r="AM127" s="427"/>
      <c r="AN127" s="425"/>
      <c r="AO127" s="426"/>
      <c r="AP127" s="426"/>
      <c r="AQ127" s="426"/>
      <c r="AR127" s="426"/>
      <c r="AS127" s="426"/>
      <c r="AT127" s="427"/>
      <c r="AU127" s="425"/>
      <c r="AV127" s="426"/>
      <c r="AW127" s="426"/>
      <c r="AX127" s="973"/>
      <c r="AY127" s="974"/>
      <c r="AZ127" s="975"/>
      <c r="BA127" s="976"/>
      <c r="BB127" s="798"/>
      <c r="BC127" s="766"/>
      <c r="BD127" s="766"/>
      <c r="BE127" s="766"/>
      <c r="BF127" s="767"/>
    </row>
    <row r="128" spans="2:58" ht="20.25" customHeight="1">
      <c r="B128" s="886"/>
      <c r="C128" s="784"/>
      <c r="D128" s="785"/>
      <c r="E128" s="786"/>
      <c r="F128" s="265"/>
      <c r="G128" s="689"/>
      <c r="H128" s="693"/>
      <c r="I128" s="694"/>
      <c r="J128" s="694"/>
      <c r="K128" s="695"/>
      <c r="L128" s="699"/>
      <c r="M128" s="700"/>
      <c r="N128" s="700"/>
      <c r="O128" s="701"/>
      <c r="P128" s="921" t="s">
        <v>526</v>
      </c>
      <c r="Q128" s="922"/>
      <c r="R128" s="923"/>
      <c r="S128" s="386" t="str">
        <f>IF(S127="","",VLOOKUP(S127,'シフト記号表（勤務時間帯）'!$C$6:$K$35,9,FALSE))</f>
        <v/>
      </c>
      <c r="T128" s="387" t="str">
        <f>IF(T127="","",VLOOKUP(T127,'シフト記号表（勤務時間帯）'!$C$6:$K$35,9,FALSE))</f>
        <v/>
      </c>
      <c r="U128" s="387" t="str">
        <f>IF(U127="","",VLOOKUP(U127,'シフト記号表（勤務時間帯）'!$C$6:$K$35,9,FALSE))</f>
        <v/>
      </c>
      <c r="V128" s="387" t="str">
        <f>IF(V127="","",VLOOKUP(V127,'シフト記号表（勤務時間帯）'!$C$6:$K$35,9,FALSE))</f>
        <v/>
      </c>
      <c r="W128" s="387" t="str">
        <f>IF(W127="","",VLOOKUP(W127,'シフト記号表（勤務時間帯）'!$C$6:$K$35,9,FALSE))</f>
        <v/>
      </c>
      <c r="X128" s="387" t="str">
        <f>IF(X127="","",VLOOKUP(X127,'シフト記号表（勤務時間帯）'!$C$6:$K$35,9,FALSE))</f>
        <v/>
      </c>
      <c r="Y128" s="388" t="str">
        <f>IF(Y127="","",VLOOKUP(Y127,'シフト記号表（勤務時間帯）'!$C$6:$K$35,9,FALSE))</f>
        <v/>
      </c>
      <c r="Z128" s="386" t="str">
        <f>IF(Z127="","",VLOOKUP(Z127,'シフト記号表（勤務時間帯）'!$C$6:$K$35,9,FALSE))</f>
        <v/>
      </c>
      <c r="AA128" s="387" t="str">
        <f>IF(AA127="","",VLOOKUP(AA127,'シフト記号表（勤務時間帯）'!$C$6:$K$35,9,FALSE))</f>
        <v/>
      </c>
      <c r="AB128" s="387" t="str">
        <f>IF(AB127="","",VLOOKUP(AB127,'シフト記号表（勤務時間帯）'!$C$6:$K$35,9,FALSE))</f>
        <v/>
      </c>
      <c r="AC128" s="387" t="str">
        <f>IF(AC127="","",VLOOKUP(AC127,'シフト記号表（勤務時間帯）'!$C$6:$K$35,9,FALSE))</f>
        <v/>
      </c>
      <c r="AD128" s="387" t="str">
        <f>IF(AD127="","",VLOOKUP(AD127,'シフト記号表（勤務時間帯）'!$C$6:$K$35,9,FALSE))</f>
        <v/>
      </c>
      <c r="AE128" s="387" t="str">
        <f>IF(AE127="","",VLOOKUP(AE127,'シフト記号表（勤務時間帯）'!$C$6:$K$35,9,FALSE))</f>
        <v/>
      </c>
      <c r="AF128" s="388" t="str">
        <f>IF(AF127="","",VLOOKUP(AF127,'シフト記号表（勤務時間帯）'!$C$6:$K$35,9,FALSE))</f>
        <v/>
      </c>
      <c r="AG128" s="386" t="str">
        <f>IF(AG127="","",VLOOKUP(AG127,'シフト記号表（勤務時間帯）'!$C$6:$K$35,9,FALSE))</f>
        <v/>
      </c>
      <c r="AH128" s="387" t="str">
        <f>IF(AH127="","",VLOOKUP(AH127,'シフト記号表（勤務時間帯）'!$C$6:$K$35,9,FALSE))</f>
        <v/>
      </c>
      <c r="AI128" s="387" t="str">
        <f>IF(AI127="","",VLOOKUP(AI127,'シフト記号表（勤務時間帯）'!$C$6:$K$35,9,FALSE))</f>
        <v/>
      </c>
      <c r="AJ128" s="387" t="str">
        <f>IF(AJ127="","",VLOOKUP(AJ127,'シフト記号表（勤務時間帯）'!$C$6:$K$35,9,FALSE))</f>
        <v/>
      </c>
      <c r="AK128" s="387" t="str">
        <f>IF(AK127="","",VLOOKUP(AK127,'シフト記号表（勤務時間帯）'!$C$6:$K$35,9,FALSE))</f>
        <v/>
      </c>
      <c r="AL128" s="387" t="str">
        <f>IF(AL127="","",VLOOKUP(AL127,'シフト記号表（勤務時間帯）'!$C$6:$K$35,9,FALSE))</f>
        <v/>
      </c>
      <c r="AM128" s="388" t="str">
        <f>IF(AM127="","",VLOOKUP(AM127,'シフト記号表（勤務時間帯）'!$C$6:$K$35,9,FALSE))</f>
        <v/>
      </c>
      <c r="AN128" s="386" t="str">
        <f>IF(AN127="","",VLOOKUP(AN127,'シフト記号表（勤務時間帯）'!$C$6:$K$35,9,FALSE))</f>
        <v/>
      </c>
      <c r="AO128" s="387" t="str">
        <f>IF(AO127="","",VLOOKUP(AO127,'シフト記号表（勤務時間帯）'!$C$6:$K$35,9,FALSE))</f>
        <v/>
      </c>
      <c r="AP128" s="387" t="str">
        <f>IF(AP127="","",VLOOKUP(AP127,'シフト記号表（勤務時間帯）'!$C$6:$K$35,9,FALSE))</f>
        <v/>
      </c>
      <c r="AQ128" s="387" t="str">
        <f>IF(AQ127="","",VLOOKUP(AQ127,'シフト記号表（勤務時間帯）'!$C$6:$K$35,9,FALSE))</f>
        <v/>
      </c>
      <c r="AR128" s="387" t="str">
        <f>IF(AR127="","",VLOOKUP(AR127,'シフト記号表（勤務時間帯）'!$C$6:$K$35,9,FALSE))</f>
        <v/>
      </c>
      <c r="AS128" s="387" t="str">
        <f>IF(AS127="","",VLOOKUP(AS127,'シフト記号表（勤務時間帯）'!$C$6:$K$35,9,FALSE))</f>
        <v/>
      </c>
      <c r="AT128" s="388" t="str">
        <f>IF(AT127="","",VLOOKUP(AT127,'シフト記号表（勤務時間帯）'!$C$6:$K$35,9,FALSE))</f>
        <v/>
      </c>
      <c r="AU128" s="386" t="str">
        <f>IF(AU127="","",VLOOKUP(AU127,'シフト記号表（勤務時間帯）'!$C$6:$K$35,9,FALSE))</f>
        <v/>
      </c>
      <c r="AV128" s="387" t="str">
        <f>IF(AV127="","",VLOOKUP(AV127,'シフト記号表（勤務時間帯）'!$C$6:$K$35,9,FALSE))</f>
        <v/>
      </c>
      <c r="AW128" s="387" t="str">
        <f>IF(AW127="","",VLOOKUP(AW127,'シフト記号表（勤務時間帯）'!$C$6:$K$35,9,FALSE))</f>
        <v/>
      </c>
      <c r="AX128" s="924">
        <f>IF($BB$3="４週",SUM(S128:AT128),IF($BB$3="暦月",SUM(S128:AW128),""))</f>
        <v>0</v>
      </c>
      <c r="AY128" s="925"/>
      <c r="AZ128" s="926">
        <f>IF($BB$3="４週",AX128/4,IF($BB$3="暦月",'地密通所（100名）'!AX128/('地密通所（100名）'!$BB$8/7),""))</f>
        <v>0</v>
      </c>
      <c r="BA128" s="927"/>
      <c r="BB128" s="799"/>
      <c r="BC128" s="700"/>
      <c r="BD128" s="700"/>
      <c r="BE128" s="700"/>
      <c r="BF128" s="701"/>
    </row>
    <row r="129" spans="2:58" ht="20.25" customHeight="1">
      <c r="B129" s="886"/>
      <c r="C129" s="787"/>
      <c r="D129" s="788"/>
      <c r="E129" s="789"/>
      <c r="F129" s="428">
        <f>C127</f>
        <v>0</v>
      </c>
      <c r="G129" s="763"/>
      <c r="H129" s="693"/>
      <c r="I129" s="694"/>
      <c r="J129" s="694"/>
      <c r="K129" s="695"/>
      <c r="L129" s="768"/>
      <c r="M129" s="769"/>
      <c r="N129" s="769"/>
      <c r="O129" s="770"/>
      <c r="P129" s="928" t="s">
        <v>527</v>
      </c>
      <c r="Q129" s="929"/>
      <c r="R129" s="930"/>
      <c r="S129" s="389" t="str">
        <f>IF(S127="","",VLOOKUP(S127,'シフト記号表（勤務時間帯）'!$C$6:$U$35,19,FALSE))</f>
        <v/>
      </c>
      <c r="T129" s="390" t="str">
        <f>IF(T127="","",VLOOKUP(T127,'シフト記号表（勤務時間帯）'!$C$6:$U$35,19,FALSE))</f>
        <v/>
      </c>
      <c r="U129" s="390" t="str">
        <f>IF(U127="","",VLOOKUP(U127,'シフト記号表（勤務時間帯）'!$C$6:$U$35,19,FALSE))</f>
        <v/>
      </c>
      <c r="V129" s="390" t="str">
        <f>IF(V127="","",VLOOKUP(V127,'シフト記号表（勤務時間帯）'!$C$6:$U$35,19,FALSE))</f>
        <v/>
      </c>
      <c r="W129" s="390" t="str">
        <f>IF(W127="","",VLOOKUP(W127,'シフト記号表（勤務時間帯）'!$C$6:$U$35,19,FALSE))</f>
        <v/>
      </c>
      <c r="X129" s="390" t="str">
        <f>IF(X127="","",VLOOKUP(X127,'シフト記号表（勤務時間帯）'!$C$6:$U$35,19,FALSE))</f>
        <v/>
      </c>
      <c r="Y129" s="391" t="str">
        <f>IF(Y127="","",VLOOKUP(Y127,'シフト記号表（勤務時間帯）'!$C$6:$U$35,19,FALSE))</f>
        <v/>
      </c>
      <c r="Z129" s="389" t="str">
        <f>IF(Z127="","",VLOOKUP(Z127,'シフト記号表（勤務時間帯）'!$C$6:$U$35,19,FALSE))</f>
        <v/>
      </c>
      <c r="AA129" s="390" t="str">
        <f>IF(AA127="","",VLOOKUP(AA127,'シフト記号表（勤務時間帯）'!$C$6:$U$35,19,FALSE))</f>
        <v/>
      </c>
      <c r="AB129" s="390" t="str">
        <f>IF(AB127="","",VLOOKUP(AB127,'シフト記号表（勤務時間帯）'!$C$6:$U$35,19,FALSE))</f>
        <v/>
      </c>
      <c r="AC129" s="390" t="str">
        <f>IF(AC127="","",VLOOKUP(AC127,'シフト記号表（勤務時間帯）'!$C$6:$U$35,19,FALSE))</f>
        <v/>
      </c>
      <c r="AD129" s="390" t="str">
        <f>IF(AD127="","",VLOOKUP(AD127,'シフト記号表（勤務時間帯）'!$C$6:$U$35,19,FALSE))</f>
        <v/>
      </c>
      <c r="AE129" s="390" t="str">
        <f>IF(AE127="","",VLOOKUP(AE127,'シフト記号表（勤務時間帯）'!$C$6:$U$35,19,FALSE))</f>
        <v/>
      </c>
      <c r="AF129" s="391" t="str">
        <f>IF(AF127="","",VLOOKUP(AF127,'シフト記号表（勤務時間帯）'!$C$6:$U$35,19,FALSE))</f>
        <v/>
      </c>
      <c r="AG129" s="389" t="str">
        <f>IF(AG127="","",VLOOKUP(AG127,'シフト記号表（勤務時間帯）'!$C$6:$U$35,19,FALSE))</f>
        <v/>
      </c>
      <c r="AH129" s="390" t="str">
        <f>IF(AH127="","",VLOOKUP(AH127,'シフト記号表（勤務時間帯）'!$C$6:$U$35,19,FALSE))</f>
        <v/>
      </c>
      <c r="AI129" s="390" t="str">
        <f>IF(AI127="","",VLOOKUP(AI127,'シフト記号表（勤務時間帯）'!$C$6:$U$35,19,FALSE))</f>
        <v/>
      </c>
      <c r="AJ129" s="390" t="str">
        <f>IF(AJ127="","",VLOOKUP(AJ127,'シフト記号表（勤務時間帯）'!$C$6:$U$35,19,FALSE))</f>
        <v/>
      </c>
      <c r="AK129" s="390" t="str">
        <f>IF(AK127="","",VLOOKUP(AK127,'シフト記号表（勤務時間帯）'!$C$6:$U$35,19,FALSE))</f>
        <v/>
      </c>
      <c r="AL129" s="390" t="str">
        <f>IF(AL127="","",VLOOKUP(AL127,'シフト記号表（勤務時間帯）'!$C$6:$U$35,19,FALSE))</f>
        <v/>
      </c>
      <c r="AM129" s="391" t="str">
        <f>IF(AM127="","",VLOOKUP(AM127,'シフト記号表（勤務時間帯）'!$C$6:$U$35,19,FALSE))</f>
        <v/>
      </c>
      <c r="AN129" s="389" t="str">
        <f>IF(AN127="","",VLOOKUP(AN127,'シフト記号表（勤務時間帯）'!$C$6:$U$35,19,FALSE))</f>
        <v/>
      </c>
      <c r="AO129" s="390" t="str">
        <f>IF(AO127="","",VLOOKUP(AO127,'シフト記号表（勤務時間帯）'!$C$6:$U$35,19,FALSE))</f>
        <v/>
      </c>
      <c r="AP129" s="390" t="str">
        <f>IF(AP127="","",VLOOKUP(AP127,'シフト記号表（勤務時間帯）'!$C$6:$U$35,19,FALSE))</f>
        <v/>
      </c>
      <c r="AQ129" s="390" t="str">
        <f>IF(AQ127="","",VLOOKUP(AQ127,'シフト記号表（勤務時間帯）'!$C$6:$U$35,19,FALSE))</f>
        <v/>
      </c>
      <c r="AR129" s="390" t="str">
        <f>IF(AR127="","",VLOOKUP(AR127,'シフト記号表（勤務時間帯）'!$C$6:$U$35,19,FALSE))</f>
        <v/>
      </c>
      <c r="AS129" s="390" t="str">
        <f>IF(AS127="","",VLOOKUP(AS127,'シフト記号表（勤務時間帯）'!$C$6:$U$35,19,FALSE))</f>
        <v/>
      </c>
      <c r="AT129" s="391" t="str">
        <f>IF(AT127="","",VLOOKUP(AT127,'シフト記号表（勤務時間帯）'!$C$6:$U$35,19,FALSE))</f>
        <v/>
      </c>
      <c r="AU129" s="389" t="str">
        <f>IF(AU127="","",VLOOKUP(AU127,'シフト記号表（勤務時間帯）'!$C$6:$U$35,19,FALSE))</f>
        <v/>
      </c>
      <c r="AV129" s="390" t="str">
        <f>IF(AV127="","",VLOOKUP(AV127,'シフト記号表（勤務時間帯）'!$C$6:$U$35,19,FALSE))</f>
        <v/>
      </c>
      <c r="AW129" s="390" t="str">
        <f>IF(AW127="","",VLOOKUP(AW127,'シフト記号表（勤務時間帯）'!$C$6:$U$35,19,FALSE))</f>
        <v/>
      </c>
      <c r="AX129" s="931">
        <f>IF($BB$3="４週",SUM(S129:AT129),IF($BB$3="暦月",SUM(S129:AW129),""))</f>
        <v>0</v>
      </c>
      <c r="AY129" s="932"/>
      <c r="AZ129" s="933">
        <f>IF($BB$3="４週",AX129/4,IF($BB$3="暦月",'地密通所（100名）'!AX129/('地密通所（100名）'!$BB$8/7),""))</f>
        <v>0</v>
      </c>
      <c r="BA129" s="934"/>
      <c r="BB129" s="800"/>
      <c r="BC129" s="769"/>
      <c r="BD129" s="769"/>
      <c r="BE129" s="769"/>
      <c r="BF129" s="770"/>
    </row>
    <row r="130" spans="2:58" ht="20.25" customHeight="1">
      <c r="B130" s="886">
        <f>B127+1</f>
        <v>37</v>
      </c>
      <c r="C130" s="781"/>
      <c r="D130" s="782"/>
      <c r="E130" s="783"/>
      <c r="F130" s="273"/>
      <c r="G130" s="762"/>
      <c r="H130" s="764"/>
      <c r="I130" s="694"/>
      <c r="J130" s="694"/>
      <c r="K130" s="695"/>
      <c r="L130" s="765"/>
      <c r="M130" s="766"/>
      <c r="N130" s="766"/>
      <c r="O130" s="767"/>
      <c r="P130" s="935" t="s">
        <v>674</v>
      </c>
      <c r="Q130" s="936"/>
      <c r="R130" s="937"/>
      <c r="S130" s="425"/>
      <c r="T130" s="426"/>
      <c r="U130" s="426"/>
      <c r="V130" s="426"/>
      <c r="W130" s="426"/>
      <c r="X130" s="426"/>
      <c r="Y130" s="427"/>
      <c r="Z130" s="425"/>
      <c r="AA130" s="426"/>
      <c r="AB130" s="426"/>
      <c r="AC130" s="426"/>
      <c r="AD130" s="426"/>
      <c r="AE130" s="426"/>
      <c r="AF130" s="427"/>
      <c r="AG130" s="425"/>
      <c r="AH130" s="426"/>
      <c r="AI130" s="426"/>
      <c r="AJ130" s="426"/>
      <c r="AK130" s="426"/>
      <c r="AL130" s="426"/>
      <c r="AM130" s="427"/>
      <c r="AN130" s="425"/>
      <c r="AO130" s="426"/>
      <c r="AP130" s="426"/>
      <c r="AQ130" s="426"/>
      <c r="AR130" s="426"/>
      <c r="AS130" s="426"/>
      <c r="AT130" s="427"/>
      <c r="AU130" s="425"/>
      <c r="AV130" s="426"/>
      <c r="AW130" s="426"/>
      <c r="AX130" s="973"/>
      <c r="AY130" s="974"/>
      <c r="AZ130" s="975"/>
      <c r="BA130" s="976"/>
      <c r="BB130" s="798"/>
      <c r="BC130" s="766"/>
      <c r="BD130" s="766"/>
      <c r="BE130" s="766"/>
      <c r="BF130" s="767"/>
    </row>
    <row r="131" spans="2:58" ht="20.25" customHeight="1">
      <c r="B131" s="886"/>
      <c r="C131" s="784"/>
      <c r="D131" s="785"/>
      <c r="E131" s="786"/>
      <c r="F131" s="265"/>
      <c r="G131" s="689"/>
      <c r="H131" s="693"/>
      <c r="I131" s="694"/>
      <c r="J131" s="694"/>
      <c r="K131" s="695"/>
      <c r="L131" s="699"/>
      <c r="M131" s="700"/>
      <c r="N131" s="700"/>
      <c r="O131" s="701"/>
      <c r="P131" s="921" t="s">
        <v>526</v>
      </c>
      <c r="Q131" s="922"/>
      <c r="R131" s="923"/>
      <c r="S131" s="386" t="str">
        <f>IF(S130="","",VLOOKUP(S130,'シフト記号表（勤務時間帯）'!$C$6:$K$35,9,FALSE))</f>
        <v/>
      </c>
      <c r="T131" s="387" t="str">
        <f>IF(T130="","",VLOOKUP(T130,'シフト記号表（勤務時間帯）'!$C$6:$K$35,9,FALSE))</f>
        <v/>
      </c>
      <c r="U131" s="387" t="str">
        <f>IF(U130="","",VLOOKUP(U130,'シフト記号表（勤務時間帯）'!$C$6:$K$35,9,FALSE))</f>
        <v/>
      </c>
      <c r="V131" s="387" t="str">
        <f>IF(V130="","",VLOOKUP(V130,'シフト記号表（勤務時間帯）'!$C$6:$K$35,9,FALSE))</f>
        <v/>
      </c>
      <c r="W131" s="387" t="str">
        <f>IF(W130="","",VLOOKUP(W130,'シフト記号表（勤務時間帯）'!$C$6:$K$35,9,FALSE))</f>
        <v/>
      </c>
      <c r="X131" s="387" t="str">
        <f>IF(X130="","",VLOOKUP(X130,'シフト記号表（勤務時間帯）'!$C$6:$K$35,9,FALSE))</f>
        <v/>
      </c>
      <c r="Y131" s="388" t="str">
        <f>IF(Y130="","",VLOOKUP(Y130,'シフト記号表（勤務時間帯）'!$C$6:$K$35,9,FALSE))</f>
        <v/>
      </c>
      <c r="Z131" s="386" t="str">
        <f>IF(Z130="","",VLOOKUP(Z130,'シフト記号表（勤務時間帯）'!$C$6:$K$35,9,FALSE))</f>
        <v/>
      </c>
      <c r="AA131" s="387" t="str">
        <f>IF(AA130="","",VLOOKUP(AA130,'シフト記号表（勤務時間帯）'!$C$6:$K$35,9,FALSE))</f>
        <v/>
      </c>
      <c r="AB131" s="387" t="str">
        <f>IF(AB130="","",VLOOKUP(AB130,'シフト記号表（勤務時間帯）'!$C$6:$K$35,9,FALSE))</f>
        <v/>
      </c>
      <c r="AC131" s="387" t="str">
        <f>IF(AC130="","",VLOOKUP(AC130,'シフト記号表（勤務時間帯）'!$C$6:$K$35,9,FALSE))</f>
        <v/>
      </c>
      <c r="AD131" s="387" t="str">
        <f>IF(AD130="","",VLOOKUP(AD130,'シフト記号表（勤務時間帯）'!$C$6:$K$35,9,FALSE))</f>
        <v/>
      </c>
      <c r="AE131" s="387" t="str">
        <f>IF(AE130="","",VLOOKUP(AE130,'シフト記号表（勤務時間帯）'!$C$6:$K$35,9,FALSE))</f>
        <v/>
      </c>
      <c r="AF131" s="388" t="str">
        <f>IF(AF130="","",VLOOKUP(AF130,'シフト記号表（勤務時間帯）'!$C$6:$K$35,9,FALSE))</f>
        <v/>
      </c>
      <c r="AG131" s="386" t="str">
        <f>IF(AG130="","",VLOOKUP(AG130,'シフト記号表（勤務時間帯）'!$C$6:$K$35,9,FALSE))</f>
        <v/>
      </c>
      <c r="AH131" s="387" t="str">
        <f>IF(AH130="","",VLOOKUP(AH130,'シフト記号表（勤務時間帯）'!$C$6:$K$35,9,FALSE))</f>
        <v/>
      </c>
      <c r="AI131" s="387" t="str">
        <f>IF(AI130="","",VLOOKUP(AI130,'シフト記号表（勤務時間帯）'!$C$6:$K$35,9,FALSE))</f>
        <v/>
      </c>
      <c r="AJ131" s="387" t="str">
        <f>IF(AJ130="","",VLOOKUP(AJ130,'シフト記号表（勤務時間帯）'!$C$6:$K$35,9,FALSE))</f>
        <v/>
      </c>
      <c r="AK131" s="387" t="str">
        <f>IF(AK130="","",VLOOKUP(AK130,'シフト記号表（勤務時間帯）'!$C$6:$K$35,9,FALSE))</f>
        <v/>
      </c>
      <c r="AL131" s="387" t="str">
        <f>IF(AL130="","",VLOOKUP(AL130,'シフト記号表（勤務時間帯）'!$C$6:$K$35,9,FALSE))</f>
        <v/>
      </c>
      <c r="AM131" s="388" t="str">
        <f>IF(AM130="","",VLOOKUP(AM130,'シフト記号表（勤務時間帯）'!$C$6:$K$35,9,FALSE))</f>
        <v/>
      </c>
      <c r="AN131" s="386" t="str">
        <f>IF(AN130="","",VLOOKUP(AN130,'シフト記号表（勤務時間帯）'!$C$6:$K$35,9,FALSE))</f>
        <v/>
      </c>
      <c r="AO131" s="387" t="str">
        <f>IF(AO130="","",VLOOKUP(AO130,'シフト記号表（勤務時間帯）'!$C$6:$K$35,9,FALSE))</f>
        <v/>
      </c>
      <c r="AP131" s="387" t="str">
        <f>IF(AP130="","",VLOOKUP(AP130,'シフト記号表（勤務時間帯）'!$C$6:$K$35,9,FALSE))</f>
        <v/>
      </c>
      <c r="AQ131" s="387" t="str">
        <f>IF(AQ130="","",VLOOKUP(AQ130,'シフト記号表（勤務時間帯）'!$C$6:$K$35,9,FALSE))</f>
        <v/>
      </c>
      <c r="AR131" s="387" t="str">
        <f>IF(AR130="","",VLOOKUP(AR130,'シフト記号表（勤務時間帯）'!$C$6:$K$35,9,FALSE))</f>
        <v/>
      </c>
      <c r="AS131" s="387" t="str">
        <f>IF(AS130="","",VLOOKUP(AS130,'シフト記号表（勤務時間帯）'!$C$6:$K$35,9,FALSE))</f>
        <v/>
      </c>
      <c r="AT131" s="388" t="str">
        <f>IF(AT130="","",VLOOKUP(AT130,'シフト記号表（勤務時間帯）'!$C$6:$K$35,9,FALSE))</f>
        <v/>
      </c>
      <c r="AU131" s="386" t="str">
        <f>IF(AU130="","",VLOOKUP(AU130,'シフト記号表（勤務時間帯）'!$C$6:$K$35,9,FALSE))</f>
        <v/>
      </c>
      <c r="AV131" s="387" t="str">
        <f>IF(AV130="","",VLOOKUP(AV130,'シフト記号表（勤務時間帯）'!$C$6:$K$35,9,FALSE))</f>
        <v/>
      </c>
      <c r="AW131" s="387" t="str">
        <f>IF(AW130="","",VLOOKUP(AW130,'シフト記号表（勤務時間帯）'!$C$6:$K$35,9,FALSE))</f>
        <v/>
      </c>
      <c r="AX131" s="924">
        <f>IF($BB$3="４週",SUM(S131:AT131),IF($BB$3="暦月",SUM(S131:AW131),""))</f>
        <v>0</v>
      </c>
      <c r="AY131" s="925"/>
      <c r="AZ131" s="926">
        <f>IF($BB$3="４週",AX131/4,IF($BB$3="暦月",'地密通所（100名）'!AX131/('地密通所（100名）'!$BB$8/7),""))</f>
        <v>0</v>
      </c>
      <c r="BA131" s="927"/>
      <c r="BB131" s="799"/>
      <c r="BC131" s="700"/>
      <c r="BD131" s="700"/>
      <c r="BE131" s="700"/>
      <c r="BF131" s="701"/>
    </row>
    <row r="132" spans="2:58" ht="20.25" customHeight="1">
      <c r="B132" s="886"/>
      <c r="C132" s="787"/>
      <c r="D132" s="788"/>
      <c r="E132" s="789"/>
      <c r="F132" s="428">
        <f>C130</f>
        <v>0</v>
      </c>
      <c r="G132" s="763"/>
      <c r="H132" s="693"/>
      <c r="I132" s="694"/>
      <c r="J132" s="694"/>
      <c r="K132" s="695"/>
      <c r="L132" s="768"/>
      <c r="M132" s="769"/>
      <c r="N132" s="769"/>
      <c r="O132" s="770"/>
      <c r="P132" s="928" t="s">
        <v>527</v>
      </c>
      <c r="Q132" s="929"/>
      <c r="R132" s="930"/>
      <c r="S132" s="389" t="str">
        <f>IF(S130="","",VLOOKUP(S130,'シフト記号表（勤務時間帯）'!$C$6:$U$35,19,FALSE))</f>
        <v/>
      </c>
      <c r="T132" s="390" t="str">
        <f>IF(T130="","",VLOOKUP(T130,'シフト記号表（勤務時間帯）'!$C$6:$U$35,19,FALSE))</f>
        <v/>
      </c>
      <c r="U132" s="390" t="str">
        <f>IF(U130="","",VLOOKUP(U130,'シフト記号表（勤務時間帯）'!$C$6:$U$35,19,FALSE))</f>
        <v/>
      </c>
      <c r="V132" s="390" t="str">
        <f>IF(V130="","",VLOOKUP(V130,'シフト記号表（勤務時間帯）'!$C$6:$U$35,19,FALSE))</f>
        <v/>
      </c>
      <c r="W132" s="390" t="str">
        <f>IF(W130="","",VLOOKUP(W130,'シフト記号表（勤務時間帯）'!$C$6:$U$35,19,FALSE))</f>
        <v/>
      </c>
      <c r="X132" s="390" t="str">
        <f>IF(X130="","",VLOOKUP(X130,'シフト記号表（勤務時間帯）'!$C$6:$U$35,19,FALSE))</f>
        <v/>
      </c>
      <c r="Y132" s="391" t="str">
        <f>IF(Y130="","",VLOOKUP(Y130,'シフト記号表（勤務時間帯）'!$C$6:$U$35,19,FALSE))</f>
        <v/>
      </c>
      <c r="Z132" s="389" t="str">
        <f>IF(Z130="","",VLOOKUP(Z130,'シフト記号表（勤務時間帯）'!$C$6:$U$35,19,FALSE))</f>
        <v/>
      </c>
      <c r="AA132" s="390" t="str">
        <f>IF(AA130="","",VLOOKUP(AA130,'シフト記号表（勤務時間帯）'!$C$6:$U$35,19,FALSE))</f>
        <v/>
      </c>
      <c r="AB132" s="390" t="str">
        <f>IF(AB130="","",VLOOKUP(AB130,'シフト記号表（勤務時間帯）'!$C$6:$U$35,19,FALSE))</f>
        <v/>
      </c>
      <c r="AC132" s="390" t="str">
        <f>IF(AC130="","",VLOOKUP(AC130,'シフト記号表（勤務時間帯）'!$C$6:$U$35,19,FALSE))</f>
        <v/>
      </c>
      <c r="AD132" s="390" t="str">
        <f>IF(AD130="","",VLOOKUP(AD130,'シフト記号表（勤務時間帯）'!$C$6:$U$35,19,FALSE))</f>
        <v/>
      </c>
      <c r="AE132" s="390" t="str">
        <f>IF(AE130="","",VLOOKUP(AE130,'シフト記号表（勤務時間帯）'!$C$6:$U$35,19,FALSE))</f>
        <v/>
      </c>
      <c r="AF132" s="391" t="str">
        <f>IF(AF130="","",VLOOKUP(AF130,'シフト記号表（勤務時間帯）'!$C$6:$U$35,19,FALSE))</f>
        <v/>
      </c>
      <c r="AG132" s="389" t="str">
        <f>IF(AG130="","",VLOOKUP(AG130,'シフト記号表（勤務時間帯）'!$C$6:$U$35,19,FALSE))</f>
        <v/>
      </c>
      <c r="AH132" s="390" t="str">
        <f>IF(AH130="","",VLOOKUP(AH130,'シフト記号表（勤務時間帯）'!$C$6:$U$35,19,FALSE))</f>
        <v/>
      </c>
      <c r="AI132" s="390" t="str">
        <f>IF(AI130="","",VLOOKUP(AI130,'シフト記号表（勤務時間帯）'!$C$6:$U$35,19,FALSE))</f>
        <v/>
      </c>
      <c r="AJ132" s="390" t="str">
        <f>IF(AJ130="","",VLOOKUP(AJ130,'シフト記号表（勤務時間帯）'!$C$6:$U$35,19,FALSE))</f>
        <v/>
      </c>
      <c r="AK132" s="390" t="str">
        <f>IF(AK130="","",VLOOKUP(AK130,'シフト記号表（勤務時間帯）'!$C$6:$U$35,19,FALSE))</f>
        <v/>
      </c>
      <c r="AL132" s="390" t="str">
        <f>IF(AL130="","",VLOOKUP(AL130,'シフト記号表（勤務時間帯）'!$C$6:$U$35,19,FALSE))</f>
        <v/>
      </c>
      <c r="AM132" s="391" t="str">
        <f>IF(AM130="","",VLOOKUP(AM130,'シフト記号表（勤務時間帯）'!$C$6:$U$35,19,FALSE))</f>
        <v/>
      </c>
      <c r="AN132" s="389" t="str">
        <f>IF(AN130="","",VLOOKUP(AN130,'シフト記号表（勤務時間帯）'!$C$6:$U$35,19,FALSE))</f>
        <v/>
      </c>
      <c r="AO132" s="390" t="str">
        <f>IF(AO130="","",VLOOKUP(AO130,'シフト記号表（勤務時間帯）'!$C$6:$U$35,19,FALSE))</f>
        <v/>
      </c>
      <c r="AP132" s="390" t="str">
        <f>IF(AP130="","",VLOOKUP(AP130,'シフト記号表（勤務時間帯）'!$C$6:$U$35,19,FALSE))</f>
        <v/>
      </c>
      <c r="AQ132" s="390" t="str">
        <f>IF(AQ130="","",VLOOKUP(AQ130,'シフト記号表（勤務時間帯）'!$C$6:$U$35,19,FALSE))</f>
        <v/>
      </c>
      <c r="AR132" s="390" t="str">
        <f>IF(AR130="","",VLOOKUP(AR130,'シフト記号表（勤務時間帯）'!$C$6:$U$35,19,FALSE))</f>
        <v/>
      </c>
      <c r="AS132" s="390" t="str">
        <f>IF(AS130="","",VLOOKUP(AS130,'シフト記号表（勤務時間帯）'!$C$6:$U$35,19,FALSE))</f>
        <v/>
      </c>
      <c r="AT132" s="391" t="str">
        <f>IF(AT130="","",VLOOKUP(AT130,'シフト記号表（勤務時間帯）'!$C$6:$U$35,19,FALSE))</f>
        <v/>
      </c>
      <c r="AU132" s="389" t="str">
        <f>IF(AU130="","",VLOOKUP(AU130,'シフト記号表（勤務時間帯）'!$C$6:$U$35,19,FALSE))</f>
        <v/>
      </c>
      <c r="AV132" s="390" t="str">
        <f>IF(AV130="","",VLOOKUP(AV130,'シフト記号表（勤務時間帯）'!$C$6:$U$35,19,FALSE))</f>
        <v/>
      </c>
      <c r="AW132" s="390" t="str">
        <f>IF(AW130="","",VLOOKUP(AW130,'シフト記号表（勤務時間帯）'!$C$6:$U$35,19,FALSE))</f>
        <v/>
      </c>
      <c r="AX132" s="931">
        <f>IF($BB$3="４週",SUM(S132:AT132),IF($BB$3="暦月",SUM(S132:AW132),""))</f>
        <v>0</v>
      </c>
      <c r="AY132" s="932"/>
      <c r="AZ132" s="933">
        <f>IF($BB$3="４週",AX132/4,IF($BB$3="暦月",'地密通所（100名）'!AX132/('地密通所（100名）'!$BB$8/7),""))</f>
        <v>0</v>
      </c>
      <c r="BA132" s="934"/>
      <c r="BB132" s="800"/>
      <c r="BC132" s="769"/>
      <c r="BD132" s="769"/>
      <c r="BE132" s="769"/>
      <c r="BF132" s="770"/>
    </row>
    <row r="133" spans="2:58" ht="20.25" customHeight="1">
      <c r="B133" s="886">
        <f>B130+1</f>
        <v>38</v>
      </c>
      <c r="C133" s="781"/>
      <c r="D133" s="782"/>
      <c r="E133" s="783"/>
      <c r="F133" s="273"/>
      <c r="G133" s="762"/>
      <c r="H133" s="764"/>
      <c r="I133" s="694"/>
      <c r="J133" s="694"/>
      <c r="K133" s="695"/>
      <c r="L133" s="765"/>
      <c r="M133" s="766"/>
      <c r="N133" s="766"/>
      <c r="O133" s="767"/>
      <c r="P133" s="935" t="s">
        <v>674</v>
      </c>
      <c r="Q133" s="936"/>
      <c r="R133" s="937"/>
      <c r="S133" s="425"/>
      <c r="T133" s="426"/>
      <c r="U133" s="426"/>
      <c r="V133" s="426"/>
      <c r="W133" s="426"/>
      <c r="X133" s="426"/>
      <c r="Y133" s="427"/>
      <c r="Z133" s="425"/>
      <c r="AA133" s="426"/>
      <c r="AB133" s="426"/>
      <c r="AC133" s="426"/>
      <c r="AD133" s="426"/>
      <c r="AE133" s="426"/>
      <c r="AF133" s="427"/>
      <c r="AG133" s="425"/>
      <c r="AH133" s="426"/>
      <c r="AI133" s="426"/>
      <c r="AJ133" s="426"/>
      <c r="AK133" s="426"/>
      <c r="AL133" s="426"/>
      <c r="AM133" s="427"/>
      <c r="AN133" s="425"/>
      <c r="AO133" s="426"/>
      <c r="AP133" s="426"/>
      <c r="AQ133" s="426"/>
      <c r="AR133" s="426"/>
      <c r="AS133" s="426"/>
      <c r="AT133" s="427"/>
      <c r="AU133" s="425"/>
      <c r="AV133" s="426"/>
      <c r="AW133" s="426"/>
      <c r="AX133" s="973"/>
      <c r="AY133" s="974"/>
      <c r="AZ133" s="975"/>
      <c r="BA133" s="976"/>
      <c r="BB133" s="798"/>
      <c r="BC133" s="766"/>
      <c r="BD133" s="766"/>
      <c r="BE133" s="766"/>
      <c r="BF133" s="767"/>
    </row>
    <row r="134" spans="2:58" ht="20.25" customHeight="1">
      <c r="B134" s="886"/>
      <c r="C134" s="784"/>
      <c r="D134" s="785"/>
      <c r="E134" s="786"/>
      <c r="F134" s="265"/>
      <c r="G134" s="689"/>
      <c r="H134" s="693"/>
      <c r="I134" s="694"/>
      <c r="J134" s="694"/>
      <c r="K134" s="695"/>
      <c r="L134" s="699"/>
      <c r="M134" s="700"/>
      <c r="N134" s="700"/>
      <c r="O134" s="701"/>
      <c r="P134" s="921" t="s">
        <v>526</v>
      </c>
      <c r="Q134" s="922"/>
      <c r="R134" s="923"/>
      <c r="S134" s="386" t="str">
        <f>IF(S133="","",VLOOKUP(S133,'シフト記号表（勤務時間帯）'!$C$6:$K$35,9,FALSE))</f>
        <v/>
      </c>
      <c r="T134" s="387" t="str">
        <f>IF(T133="","",VLOOKUP(T133,'シフト記号表（勤務時間帯）'!$C$6:$K$35,9,FALSE))</f>
        <v/>
      </c>
      <c r="U134" s="387" t="str">
        <f>IF(U133="","",VLOOKUP(U133,'シフト記号表（勤務時間帯）'!$C$6:$K$35,9,FALSE))</f>
        <v/>
      </c>
      <c r="V134" s="387" t="str">
        <f>IF(V133="","",VLOOKUP(V133,'シフト記号表（勤務時間帯）'!$C$6:$K$35,9,FALSE))</f>
        <v/>
      </c>
      <c r="W134" s="387" t="str">
        <f>IF(W133="","",VLOOKUP(W133,'シフト記号表（勤務時間帯）'!$C$6:$K$35,9,FALSE))</f>
        <v/>
      </c>
      <c r="X134" s="387" t="str">
        <f>IF(X133="","",VLOOKUP(X133,'シフト記号表（勤務時間帯）'!$C$6:$K$35,9,FALSE))</f>
        <v/>
      </c>
      <c r="Y134" s="388" t="str">
        <f>IF(Y133="","",VLOOKUP(Y133,'シフト記号表（勤務時間帯）'!$C$6:$K$35,9,FALSE))</f>
        <v/>
      </c>
      <c r="Z134" s="386" t="str">
        <f>IF(Z133="","",VLOOKUP(Z133,'シフト記号表（勤務時間帯）'!$C$6:$K$35,9,FALSE))</f>
        <v/>
      </c>
      <c r="AA134" s="387" t="str">
        <f>IF(AA133="","",VLOOKUP(AA133,'シフト記号表（勤務時間帯）'!$C$6:$K$35,9,FALSE))</f>
        <v/>
      </c>
      <c r="AB134" s="387" t="str">
        <f>IF(AB133="","",VLOOKUP(AB133,'シフト記号表（勤務時間帯）'!$C$6:$K$35,9,FALSE))</f>
        <v/>
      </c>
      <c r="AC134" s="387" t="str">
        <f>IF(AC133="","",VLOOKUP(AC133,'シフト記号表（勤務時間帯）'!$C$6:$K$35,9,FALSE))</f>
        <v/>
      </c>
      <c r="AD134" s="387" t="str">
        <f>IF(AD133="","",VLOOKUP(AD133,'シフト記号表（勤務時間帯）'!$C$6:$K$35,9,FALSE))</f>
        <v/>
      </c>
      <c r="AE134" s="387" t="str">
        <f>IF(AE133="","",VLOOKUP(AE133,'シフト記号表（勤務時間帯）'!$C$6:$K$35,9,FALSE))</f>
        <v/>
      </c>
      <c r="AF134" s="388" t="str">
        <f>IF(AF133="","",VLOOKUP(AF133,'シフト記号表（勤務時間帯）'!$C$6:$K$35,9,FALSE))</f>
        <v/>
      </c>
      <c r="AG134" s="386" t="str">
        <f>IF(AG133="","",VLOOKUP(AG133,'シフト記号表（勤務時間帯）'!$C$6:$K$35,9,FALSE))</f>
        <v/>
      </c>
      <c r="AH134" s="387" t="str">
        <f>IF(AH133="","",VLOOKUP(AH133,'シフト記号表（勤務時間帯）'!$C$6:$K$35,9,FALSE))</f>
        <v/>
      </c>
      <c r="AI134" s="387" t="str">
        <f>IF(AI133="","",VLOOKUP(AI133,'シフト記号表（勤務時間帯）'!$C$6:$K$35,9,FALSE))</f>
        <v/>
      </c>
      <c r="AJ134" s="387" t="str">
        <f>IF(AJ133="","",VLOOKUP(AJ133,'シフト記号表（勤務時間帯）'!$C$6:$K$35,9,FALSE))</f>
        <v/>
      </c>
      <c r="AK134" s="387" t="str">
        <f>IF(AK133="","",VLOOKUP(AK133,'シフト記号表（勤務時間帯）'!$C$6:$K$35,9,FALSE))</f>
        <v/>
      </c>
      <c r="AL134" s="387" t="str">
        <f>IF(AL133="","",VLOOKUP(AL133,'シフト記号表（勤務時間帯）'!$C$6:$K$35,9,FALSE))</f>
        <v/>
      </c>
      <c r="AM134" s="388" t="str">
        <f>IF(AM133="","",VLOOKUP(AM133,'シフト記号表（勤務時間帯）'!$C$6:$K$35,9,FALSE))</f>
        <v/>
      </c>
      <c r="AN134" s="386" t="str">
        <f>IF(AN133="","",VLOOKUP(AN133,'シフト記号表（勤務時間帯）'!$C$6:$K$35,9,FALSE))</f>
        <v/>
      </c>
      <c r="AO134" s="387" t="str">
        <f>IF(AO133="","",VLOOKUP(AO133,'シフト記号表（勤務時間帯）'!$C$6:$K$35,9,FALSE))</f>
        <v/>
      </c>
      <c r="AP134" s="387" t="str">
        <f>IF(AP133="","",VLOOKUP(AP133,'シフト記号表（勤務時間帯）'!$C$6:$K$35,9,FALSE))</f>
        <v/>
      </c>
      <c r="AQ134" s="387" t="str">
        <f>IF(AQ133="","",VLOOKUP(AQ133,'シフト記号表（勤務時間帯）'!$C$6:$K$35,9,FALSE))</f>
        <v/>
      </c>
      <c r="AR134" s="387" t="str">
        <f>IF(AR133="","",VLOOKUP(AR133,'シフト記号表（勤務時間帯）'!$C$6:$K$35,9,FALSE))</f>
        <v/>
      </c>
      <c r="AS134" s="387" t="str">
        <f>IF(AS133="","",VLOOKUP(AS133,'シフト記号表（勤務時間帯）'!$C$6:$K$35,9,FALSE))</f>
        <v/>
      </c>
      <c r="AT134" s="388" t="str">
        <f>IF(AT133="","",VLOOKUP(AT133,'シフト記号表（勤務時間帯）'!$C$6:$K$35,9,FALSE))</f>
        <v/>
      </c>
      <c r="AU134" s="386" t="str">
        <f>IF(AU133="","",VLOOKUP(AU133,'シフト記号表（勤務時間帯）'!$C$6:$K$35,9,FALSE))</f>
        <v/>
      </c>
      <c r="AV134" s="387" t="str">
        <f>IF(AV133="","",VLOOKUP(AV133,'シフト記号表（勤務時間帯）'!$C$6:$K$35,9,FALSE))</f>
        <v/>
      </c>
      <c r="AW134" s="387" t="str">
        <f>IF(AW133="","",VLOOKUP(AW133,'シフト記号表（勤務時間帯）'!$C$6:$K$35,9,FALSE))</f>
        <v/>
      </c>
      <c r="AX134" s="924">
        <f>IF($BB$3="４週",SUM(S134:AT134),IF($BB$3="暦月",SUM(S134:AW134),""))</f>
        <v>0</v>
      </c>
      <c r="AY134" s="925"/>
      <c r="AZ134" s="926">
        <f>IF($BB$3="４週",AX134/4,IF($BB$3="暦月",'地密通所（100名）'!AX134/('地密通所（100名）'!$BB$8/7),""))</f>
        <v>0</v>
      </c>
      <c r="BA134" s="927"/>
      <c r="BB134" s="799"/>
      <c r="BC134" s="700"/>
      <c r="BD134" s="700"/>
      <c r="BE134" s="700"/>
      <c r="BF134" s="701"/>
    </row>
    <row r="135" spans="2:58" ht="20.25" customHeight="1">
      <c r="B135" s="886"/>
      <c r="C135" s="787"/>
      <c r="D135" s="788"/>
      <c r="E135" s="789"/>
      <c r="F135" s="428">
        <f>C133</f>
        <v>0</v>
      </c>
      <c r="G135" s="763"/>
      <c r="H135" s="693"/>
      <c r="I135" s="694"/>
      <c r="J135" s="694"/>
      <c r="K135" s="695"/>
      <c r="L135" s="768"/>
      <c r="M135" s="769"/>
      <c r="N135" s="769"/>
      <c r="O135" s="770"/>
      <c r="P135" s="928" t="s">
        <v>527</v>
      </c>
      <c r="Q135" s="929"/>
      <c r="R135" s="930"/>
      <c r="S135" s="389" t="str">
        <f>IF(S133="","",VLOOKUP(S133,'シフト記号表（勤務時間帯）'!$C$6:$U$35,19,FALSE))</f>
        <v/>
      </c>
      <c r="T135" s="390" t="str">
        <f>IF(T133="","",VLOOKUP(T133,'シフト記号表（勤務時間帯）'!$C$6:$U$35,19,FALSE))</f>
        <v/>
      </c>
      <c r="U135" s="390" t="str">
        <f>IF(U133="","",VLOOKUP(U133,'シフト記号表（勤務時間帯）'!$C$6:$U$35,19,FALSE))</f>
        <v/>
      </c>
      <c r="V135" s="390" t="str">
        <f>IF(V133="","",VLOOKUP(V133,'シフト記号表（勤務時間帯）'!$C$6:$U$35,19,FALSE))</f>
        <v/>
      </c>
      <c r="W135" s="390" t="str">
        <f>IF(W133="","",VLOOKUP(W133,'シフト記号表（勤務時間帯）'!$C$6:$U$35,19,FALSE))</f>
        <v/>
      </c>
      <c r="X135" s="390" t="str">
        <f>IF(X133="","",VLOOKUP(X133,'シフト記号表（勤務時間帯）'!$C$6:$U$35,19,FALSE))</f>
        <v/>
      </c>
      <c r="Y135" s="391" t="str">
        <f>IF(Y133="","",VLOOKUP(Y133,'シフト記号表（勤務時間帯）'!$C$6:$U$35,19,FALSE))</f>
        <v/>
      </c>
      <c r="Z135" s="389" t="str">
        <f>IF(Z133="","",VLOOKUP(Z133,'シフト記号表（勤務時間帯）'!$C$6:$U$35,19,FALSE))</f>
        <v/>
      </c>
      <c r="AA135" s="390" t="str">
        <f>IF(AA133="","",VLOOKUP(AA133,'シフト記号表（勤務時間帯）'!$C$6:$U$35,19,FALSE))</f>
        <v/>
      </c>
      <c r="AB135" s="390" t="str">
        <f>IF(AB133="","",VLOOKUP(AB133,'シフト記号表（勤務時間帯）'!$C$6:$U$35,19,FALSE))</f>
        <v/>
      </c>
      <c r="AC135" s="390" t="str">
        <f>IF(AC133="","",VLOOKUP(AC133,'シフト記号表（勤務時間帯）'!$C$6:$U$35,19,FALSE))</f>
        <v/>
      </c>
      <c r="AD135" s="390" t="str">
        <f>IF(AD133="","",VLOOKUP(AD133,'シフト記号表（勤務時間帯）'!$C$6:$U$35,19,FALSE))</f>
        <v/>
      </c>
      <c r="AE135" s="390" t="str">
        <f>IF(AE133="","",VLOOKUP(AE133,'シフト記号表（勤務時間帯）'!$C$6:$U$35,19,FALSE))</f>
        <v/>
      </c>
      <c r="AF135" s="391" t="str">
        <f>IF(AF133="","",VLOOKUP(AF133,'シフト記号表（勤務時間帯）'!$C$6:$U$35,19,FALSE))</f>
        <v/>
      </c>
      <c r="AG135" s="389" t="str">
        <f>IF(AG133="","",VLOOKUP(AG133,'シフト記号表（勤務時間帯）'!$C$6:$U$35,19,FALSE))</f>
        <v/>
      </c>
      <c r="AH135" s="390" t="str">
        <f>IF(AH133="","",VLOOKUP(AH133,'シフト記号表（勤務時間帯）'!$C$6:$U$35,19,FALSE))</f>
        <v/>
      </c>
      <c r="AI135" s="390" t="str">
        <f>IF(AI133="","",VLOOKUP(AI133,'シフト記号表（勤務時間帯）'!$C$6:$U$35,19,FALSE))</f>
        <v/>
      </c>
      <c r="AJ135" s="390" t="str">
        <f>IF(AJ133="","",VLOOKUP(AJ133,'シフト記号表（勤務時間帯）'!$C$6:$U$35,19,FALSE))</f>
        <v/>
      </c>
      <c r="AK135" s="390" t="str">
        <f>IF(AK133="","",VLOOKUP(AK133,'シフト記号表（勤務時間帯）'!$C$6:$U$35,19,FALSE))</f>
        <v/>
      </c>
      <c r="AL135" s="390" t="str">
        <f>IF(AL133="","",VLOOKUP(AL133,'シフト記号表（勤務時間帯）'!$C$6:$U$35,19,FALSE))</f>
        <v/>
      </c>
      <c r="AM135" s="391" t="str">
        <f>IF(AM133="","",VLOOKUP(AM133,'シフト記号表（勤務時間帯）'!$C$6:$U$35,19,FALSE))</f>
        <v/>
      </c>
      <c r="AN135" s="389" t="str">
        <f>IF(AN133="","",VLOOKUP(AN133,'シフト記号表（勤務時間帯）'!$C$6:$U$35,19,FALSE))</f>
        <v/>
      </c>
      <c r="AO135" s="390" t="str">
        <f>IF(AO133="","",VLOOKUP(AO133,'シフト記号表（勤務時間帯）'!$C$6:$U$35,19,FALSE))</f>
        <v/>
      </c>
      <c r="AP135" s="390" t="str">
        <f>IF(AP133="","",VLOOKUP(AP133,'シフト記号表（勤務時間帯）'!$C$6:$U$35,19,FALSE))</f>
        <v/>
      </c>
      <c r="AQ135" s="390" t="str">
        <f>IF(AQ133="","",VLOOKUP(AQ133,'シフト記号表（勤務時間帯）'!$C$6:$U$35,19,FALSE))</f>
        <v/>
      </c>
      <c r="AR135" s="390" t="str">
        <f>IF(AR133="","",VLOOKUP(AR133,'シフト記号表（勤務時間帯）'!$C$6:$U$35,19,FALSE))</f>
        <v/>
      </c>
      <c r="AS135" s="390" t="str">
        <f>IF(AS133="","",VLOOKUP(AS133,'シフト記号表（勤務時間帯）'!$C$6:$U$35,19,FALSE))</f>
        <v/>
      </c>
      <c r="AT135" s="391" t="str">
        <f>IF(AT133="","",VLOOKUP(AT133,'シフト記号表（勤務時間帯）'!$C$6:$U$35,19,FALSE))</f>
        <v/>
      </c>
      <c r="AU135" s="389" t="str">
        <f>IF(AU133="","",VLOOKUP(AU133,'シフト記号表（勤務時間帯）'!$C$6:$U$35,19,FALSE))</f>
        <v/>
      </c>
      <c r="AV135" s="390" t="str">
        <f>IF(AV133="","",VLOOKUP(AV133,'シフト記号表（勤務時間帯）'!$C$6:$U$35,19,FALSE))</f>
        <v/>
      </c>
      <c r="AW135" s="390" t="str">
        <f>IF(AW133="","",VLOOKUP(AW133,'シフト記号表（勤務時間帯）'!$C$6:$U$35,19,FALSE))</f>
        <v/>
      </c>
      <c r="AX135" s="931">
        <f>IF($BB$3="４週",SUM(S135:AT135),IF($BB$3="暦月",SUM(S135:AW135),""))</f>
        <v>0</v>
      </c>
      <c r="AY135" s="932"/>
      <c r="AZ135" s="933">
        <f>IF($BB$3="４週",AX135/4,IF($BB$3="暦月",'地密通所（100名）'!AX135/('地密通所（100名）'!$BB$8/7),""))</f>
        <v>0</v>
      </c>
      <c r="BA135" s="934"/>
      <c r="BB135" s="800"/>
      <c r="BC135" s="769"/>
      <c r="BD135" s="769"/>
      <c r="BE135" s="769"/>
      <c r="BF135" s="770"/>
    </row>
    <row r="136" spans="2:58" ht="20.25" customHeight="1">
      <c r="B136" s="886">
        <f>B133+1</f>
        <v>39</v>
      </c>
      <c r="C136" s="781"/>
      <c r="D136" s="782"/>
      <c r="E136" s="783"/>
      <c r="F136" s="273"/>
      <c r="G136" s="762"/>
      <c r="H136" s="764"/>
      <c r="I136" s="694"/>
      <c r="J136" s="694"/>
      <c r="K136" s="695"/>
      <c r="L136" s="765"/>
      <c r="M136" s="766"/>
      <c r="N136" s="766"/>
      <c r="O136" s="767"/>
      <c r="P136" s="935" t="s">
        <v>674</v>
      </c>
      <c r="Q136" s="936"/>
      <c r="R136" s="937"/>
      <c r="S136" s="425"/>
      <c r="T136" s="426"/>
      <c r="U136" s="426"/>
      <c r="V136" s="426"/>
      <c r="W136" s="426"/>
      <c r="X136" s="426"/>
      <c r="Y136" s="427"/>
      <c r="Z136" s="425"/>
      <c r="AA136" s="426"/>
      <c r="AB136" s="426"/>
      <c r="AC136" s="426"/>
      <c r="AD136" s="426"/>
      <c r="AE136" s="426"/>
      <c r="AF136" s="427"/>
      <c r="AG136" s="425"/>
      <c r="AH136" s="426"/>
      <c r="AI136" s="426"/>
      <c r="AJ136" s="426"/>
      <c r="AK136" s="426"/>
      <c r="AL136" s="426"/>
      <c r="AM136" s="427"/>
      <c r="AN136" s="425"/>
      <c r="AO136" s="426"/>
      <c r="AP136" s="426"/>
      <c r="AQ136" s="426"/>
      <c r="AR136" s="426"/>
      <c r="AS136" s="426"/>
      <c r="AT136" s="427"/>
      <c r="AU136" s="425"/>
      <c r="AV136" s="426"/>
      <c r="AW136" s="426"/>
      <c r="AX136" s="973"/>
      <c r="AY136" s="974"/>
      <c r="AZ136" s="975"/>
      <c r="BA136" s="976"/>
      <c r="BB136" s="798"/>
      <c r="BC136" s="766"/>
      <c r="BD136" s="766"/>
      <c r="BE136" s="766"/>
      <c r="BF136" s="767"/>
    </row>
    <row r="137" spans="2:58" ht="20.25" customHeight="1">
      <c r="B137" s="886"/>
      <c r="C137" s="784"/>
      <c r="D137" s="785"/>
      <c r="E137" s="786"/>
      <c r="F137" s="265"/>
      <c r="G137" s="689"/>
      <c r="H137" s="693"/>
      <c r="I137" s="694"/>
      <c r="J137" s="694"/>
      <c r="K137" s="695"/>
      <c r="L137" s="699"/>
      <c r="M137" s="700"/>
      <c r="N137" s="700"/>
      <c r="O137" s="701"/>
      <c r="P137" s="921" t="s">
        <v>526</v>
      </c>
      <c r="Q137" s="922"/>
      <c r="R137" s="923"/>
      <c r="S137" s="386" t="str">
        <f>IF(S136="","",VLOOKUP(S136,'シフト記号表（勤務時間帯）'!$C$6:$K$35,9,FALSE))</f>
        <v/>
      </c>
      <c r="T137" s="387" t="str">
        <f>IF(T136="","",VLOOKUP(T136,'シフト記号表（勤務時間帯）'!$C$6:$K$35,9,FALSE))</f>
        <v/>
      </c>
      <c r="U137" s="387" t="str">
        <f>IF(U136="","",VLOOKUP(U136,'シフト記号表（勤務時間帯）'!$C$6:$K$35,9,FALSE))</f>
        <v/>
      </c>
      <c r="V137" s="387" t="str">
        <f>IF(V136="","",VLOOKUP(V136,'シフト記号表（勤務時間帯）'!$C$6:$K$35,9,FALSE))</f>
        <v/>
      </c>
      <c r="W137" s="387" t="str">
        <f>IF(W136="","",VLOOKUP(W136,'シフト記号表（勤務時間帯）'!$C$6:$K$35,9,FALSE))</f>
        <v/>
      </c>
      <c r="X137" s="387" t="str">
        <f>IF(X136="","",VLOOKUP(X136,'シフト記号表（勤務時間帯）'!$C$6:$K$35,9,FALSE))</f>
        <v/>
      </c>
      <c r="Y137" s="388" t="str">
        <f>IF(Y136="","",VLOOKUP(Y136,'シフト記号表（勤務時間帯）'!$C$6:$K$35,9,FALSE))</f>
        <v/>
      </c>
      <c r="Z137" s="386" t="str">
        <f>IF(Z136="","",VLOOKUP(Z136,'シフト記号表（勤務時間帯）'!$C$6:$K$35,9,FALSE))</f>
        <v/>
      </c>
      <c r="AA137" s="387" t="str">
        <f>IF(AA136="","",VLOOKUP(AA136,'シフト記号表（勤務時間帯）'!$C$6:$K$35,9,FALSE))</f>
        <v/>
      </c>
      <c r="AB137" s="387" t="str">
        <f>IF(AB136="","",VLOOKUP(AB136,'シフト記号表（勤務時間帯）'!$C$6:$K$35,9,FALSE))</f>
        <v/>
      </c>
      <c r="AC137" s="387" t="str">
        <f>IF(AC136="","",VLOOKUP(AC136,'シフト記号表（勤務時間帯）'!$C$6:$K$35,9,FALSE))</f>
        <v/>
      </c>
      <c r="AD137" s="387" t="str">
        <f>IF(AD136="","",VLOOKUP(AD136,'シフト記号表（勤務時間帯）'!$C$6:$K$35,9,FALSE))</f>
        <v/>
      </c>
      <c r="AE137" s="387" t="str">
        <f>IF(AE136="","",VLOOKUP(AE136,'シフト記号表（勤務時間帯）'!$C$6:$K$35,9,FALSE))</f>
        <v/>
      </c>
      <c r="AF137" s="388" t="str">
        <f>IF(AF136="","",VLOOKUP(AF136,'シフト記号表（勤務時間帯）'!$C$6:$K$35,9,FALSE))</f>
        <v/>
      </c>
      <c r="AG137" s="386" t="str">
        <f>IF(AG136="","",VLOOKUP(AG136,'シフト記号表（勤務時間帯）'!$C$6:$K$35,9,FALSE))</f>
        <v/>
      </c>
      <c r="AH137" s="387" t="str">
        <f>IF(AH136="","",VLOOKUP(AH136,'シフト記号表（勤務時間帯）'!$C$6:$K$35,9,FALSE))</f>
        <v/>
      </c>
      <c r="AI137" s="387" t="str">
        <f>IF(AI136="","",VLOOKUP(AI136,'シフト記号表（勤務時間帯）'!$C$6:$K$35,9,FALSE))</f>
        <v/>
      </c>
      <c r="AJ137" s="387" t="str">
        <f>IF(AJ136="","",VLOOKUP(AJ136,'シフト記号表（勤務時間帯）'!$C$6:$K$35,9,FALSE))</f>
        <v/>
      </c>
      <c r="AK137" s="387" t="str">
        <f>IF(AK136="","",VLOOKUP(AK136,'シフト記号表（勤務時間帯）'!$C$6:$K$35,9,FALSE))</f>
        <v/>
      </c>
      <c r="AL137" s="387" t="str">
        <f>IF(AL136="","",VLOOKUP(AL136,'シフト記号表（勤務時間帯）'!$C$6:$K$35,9,FALSE))</f>
        <v/>
      </c>
      <c r="AM137" s="388" t="str">
        <f>IF(AM136="","",VLOOKUP(AM136,'シフト記号表（勤務時間帯）'!$C$6:$K$35,9,FALSE))</f>
        <v/>
      </c>
      <c r="AN137" s="386" t="str">
        <f>IF(AN136="","",VLOOKUP(AN136,'シフト記号表（勤務時間帯）'!$C$6:$K$35,9,FALSE))</f>
        <v/>
      </c>
      <c r="AO137" s="387" t="str">
        <f>IF(AO136="","",VLOOKUP(AO136,'シフト記号表（勤務時間帯）'!$C$6:$K$35,9,FALSE))</f>
        <v/>
      </c>
      <c r="AP137" s="387" t="str">
        <f>IF(AP136="","",VLOOKUP(AP136,'シフト記号表（勤務時間帯）'!$C$6:$K$35,9,FALSE))</f>
        <v/>
      </c>
      <c r="AQ137" s="387" t="str">
        <f>IF(AQ136="","",VLOOKUP(AQ136,'シフト記号表（勤務時間帯）'!$C$6:$K$35,9,FALSE))</f>
        <v/>
      </c>
      <c r="AR137" s="387" t="str">
        <f>IF(AR136="","",VLOOKUP(AR136,'シフト記号表（勤務時間帯）'!$C$6:$K$35,9,FALSE))</f>
        <v/>
      </c>
      <c r="AS137" s="387" t="str">
        <f>IF(AS136="","",VLOOKUP(AS136,'シフト記号表（勤務時間帯）'!$C$6:$K$35,9,FALSE))</f>
        <v/>
      </c>
      <c r="AT137" s="388" t="str">
        <f>IF(AT136="","",VLOOKUP(AT136,'シフト記号表（勤務時間帯）'!$C$6:$K$35,9,FALSE))</f>
        <v/>
      </c>
      <c r="AU137" s="386" t="str">
        <f>IF(AU136="","",VLOOKUP(AU136,'シフト記号表（勤務時間帯）'!$C$6:$K$35,9,FALSE))</f>
        <v/>
      </c>
      <c r="AV137" s="387" t="str">
        <f>IF(AV136="","",VLOOKUP(AV136,'シフト記号表（勤務時間帯）'!$C$6:$K$35,9,FALSE))</f>
        <v/>
      </c>
      <c r="AW137" s="387" t="str">
        <f>IF(AW136="","",VLOOKUP(AW136,'シフト記号表（勤務時間帯）'!$C$6:$K$35,9,FALSE))</f>
        <v/>
      </c>
      <c r="AX137" s="924">
        <f>IF($BB$3="４週",SUM(S137:AT137),IF($BB$3="暦月",SUM(S137:AW137),""))</f>
        <v>0</v>
      </c>
      <c r="AY137" s="925"/>
      <c r="AZ137" s="926">
        <f>IF($BB$3="４週",AX137/4,IF($BB$3="暦月",'地密通所（100名）'!AX137/('地密通所（100名）'!$BB$8/7),""))</f>
        <v>0</v>
      </c>
      <c r="BA137" s="927"/>
      <c r="BB137" s="799"/>
      <c r="BC137" s="700"/>
      <c r="BD137" s="700"/>
      <c r="BE137" s="700"/>
      <c r="BF137" s="701"/>
    </row>
    <row r="138" spans="2:58" ht="20.25" customHeight="1">
      <c r="B138" s="886"/>
      <c r="C138" s="787"/>
      <c r="D138" s="788"/>
      <c r="E138" s="789"/>
      <c r="F138" s="428">
        <f>C136</f>
        <v>0</v>
      </c>
      <c r="G138" s="763"/>
      <c r="H138" s="693"/>
      <c r="I138" s="694"/>
      <c r="J138" s="694"/>
      <c r="K138" s="695"/>
      <c r="L138" s="768"/>
      <c r="M138" s="769"/>
      <c r="N138" s="769"/>
      <c r="O138" s="770"/>
      <c r="P138" s="928" t="s">
        <v>527</v>
      </c>
      <c r="Q138" s="929"/>
      <c r="R138" s="930"/>
      <c r="S138" s="389" t="str">
        <f>IF(S136="","",VLOOKUP(S136,'シフト記号表（勤務時間帯）'!$C$6:$U$35,19,FALSE))</f>
        <v/>
      </c>
      <c r="T138" s="390" t="str">
        <f>IF(T136="","",VLOOKUP(T136,'シフト記号表（勤務時間帯）'!$C$6:$U$35,19,FALSE))</f>
        <v/>
      </c>
      <c r="U138" s="390" t="str">
        <f>IF(U136="","",VLOOKUP(U136,'シフト記号表（勤務時間帯）'!$C$6:$U$35,19,FALSE))</f>
        <v/>
      </c>
      <c r="V138" s="390" t="str">
        <f>IF(V136="","",VLOOKUP(V136,'シフト記号表（勤務時間帯）'!$C$6:$U$35,19,FALSE))</f>
        <v/>
      </c>
      <c r="W138" s="390" t="str">
        <f>IF(W136="","",VLOOKUP(W136,'シフト記号表（勤務時間帯）'!$C$6:$U$35,19,FALSE))</f>
        <v/>
      </c>
      <c r="X138" s="390" t="str">
        <f>IF(X136="","",VLOOKUP(X136,'シフト記号表（勤務時間帯）'!$C$6:$U$35,19,FALSE))</f>
        <v/>
      </c>
      <c r="Y138" s="391" t="str">
        <f>IF(Y136="","",VLOOKUP(Y136,'シフト記号表（勤務時間帯）'!$C$6:$U$35,19,FALSE))</f>
        <v/>
      </c>
      <c r="Z138" s="389" t="str">
        <f>IF(Z136="","",VLOOKUP(Z136,'シフト記号表（勤務時間帯）'!$C$6:$U$35,19,FALSE))</f>
        <v/>
      </c>
      <c r="AA138" s="390" t="str">
        <f>IF(AA136="","",VLOOKUP(AA136,'シフト記号表（勤務時間帯）'!$C$6:$U$35,19,FALSE))</f>
        <v/>
      </c>
      <c r="AB138" s="390" t="str">
        <f>IF(AB136="","",VLOOKUP(AB136,'シフト記号表（勤務時間帯）'!$C$6:$U$35,19,FALSE))</f>
        <v/>
      </c>
      <c r="AC138" s="390" t="str">
        <f>IF(AC136="","",VLOOKUP(AC136,'シフト記号表（勤務時間帯）'!$C$6:$U$35,19,FALSE))</f>
        <v/>
      </c>
      <c r="AD138" s="390" t="str">
        <f>IF(AD136="","",VLOOKUP(AD136,'シフト記号表（勤務時間帯）'!$C$6:$U$35,19,FALSE))</f>
        <v/>
      </c>
      <c r="AE138" s="390" t="str">
        <f>IF(AE136="","",VLOOKUP(AE136,'シフト記号表（勤務時間帯）'!$C$6:$U$35,19,FALSE))</f>
        <v/>
      </c>
      <c r="AF138" s="391" t="str">
        <f>IF(AF136="","",VLOOKUP(AF136,'シフト記号表（勤務時間帯）'!$C$6:$U$35,19,FALSE))</f>
        <v/>
      </c>
      <c r="AG138" s="389" t="str">
        <f>IF(AG136="","",VLOOKUP(AG136,'シフト記号表（勤務時間帯）'!$C$6:$U$35,19,FALSE))</f>
        <v/>
      </c>
      <c r="AH138" s="390" t="str">
        <f>IF(AH136="","",VLOOKUP(AH136,'シフト記号表（勤務時間帯）'!$C$6:$U$35,19,FALSE))</f>
        <v/>
      </c>
      <c r="AI138" s="390" t="str">
        <f>IF(AI136="","",VLOOKUP(AI136,'シフト記号表（勤務時間帯）'!$C$6:$U$35,19,FALSE))</f>
        <v/>
      </c>
      <c r="AJ138" s="390" t="str">
        <f>IF(AJ136="","",VLOOKUP(AJ136,'シフト記号表（勤務時間帯）'!$C$6:$U$35,19,FALSE))</f>
        <v/>
      </c>
      <c r="AK138" s="390" t="str">
        <f>IF(AK136="","",VLOOKUP(AK136,'シフト記号表（勤務時間帯）'!$C$6:$U$35,19,FALSE))</f>
        <v/>
      </c>
      <c r="AL138" s="390" t="str">
        <f>IF(AL136="","",VLOOKUP(AL136,'シフト記号表（勤務時間帯）'!$C$6:$U$35,19,FALSE))</f>
        <v/>
      </c>
      <c r="AM138" s="391" t="str">
        <f>IF(AM136="","",VLOOKUP(AM136,'シフト記号表（勤務時間帯）'!$C$6:$U$35,19,FALSE))</f>
        <v/>
      </c>
      <c r="AN138" s="389" t="str">
        <f>IF(AN136="","",VLOOKUP(AN136,'シフト記号表（勤務時間帯）'!$C$6:$U$35,19,FALSE))</f>
        <v/>
      </c>
      <c r="AO138" s="390" t="str">
        <f>IF(AO136="","",VLOOKUP(AO136,'シフト記号表（勤務時間帯）'!$C$6:$U$35,19,FALSE))</f>
        <v/>
      </c>
      <c r="AP138" s="390" t="str">
        <f>IF(AP136="","",VLOOKUP(AP136,'シフト記号表（勤務時間帯）'!$C$6:$U$35,19,FALSE))</f>
        <v/>
      </c>
      <c r="AQ138" s="390" t="str">
        <f>IF(AQ136="","",VLOOKUP(AQ136,'シフト記号表（勤務時間帯）'!$C$6:$U$35,19,FALSE))</f>
        <v/>
      </c>
      <c r="AR138" s="390" t="str">
        <f>IF(AR136="","",VLOOKUP(AR136,'シフト記号表（勤務時間帯）'!$C$6:$U$35,19,FALSE))</f>
        <v/>
      </c>
      <c r="AS138" s="390" t="str">
        <f>IF(AS136="","",VLOOKUP(AS136,'シフト記号表（勤務時間帯）'!$C$6:$U$35,19,FALSE))</f>
        <v/>
      </c>
      <c r="AT138" s="391" t="str">
        <f>IF(AT136="","",VLOOKUP(AT136,'シフト記号表（勤務時間帯）'!$C$6:$U$35,19,FALSE))</f>
        <v/>
      </c>
      <c r="AU138" s="389" t="str">
        <f>IF(AU136="","",VLOOKUP(AU136,'シフト記号表（勤務時間帯）'!$C$6:$U$35,19,FALSE))</f>
        <v/>
      </c>
      <c r="AV138" s="390" t="str">
        <f>IF(AV136="","",VLOOKUP(AV136,'シフト記号表（勤務時間帯）'!$C$6:$U$35,19,FALSE))</f>
        <v/>
      </c>
      <c r="AW138" s="390" t="str">
        <f>IF(AW136="","",VLOOKUP(AW136,'シフト記号表（勤務時間帯）'!$C$6:$U$35,19,FALSE))</f>
        <v/>
      </c>
      <c r="AX138" s="931">
        <f>IF($BB$3="４週",SUM(S138:AT138),IF($BB$3="暦月",SUM(S138:AW138),""))</f>
        <v>0</v>
      </c>
      <c r="AY138" s="932"/>
      <c r="AZ138" s="933">
        <f>IF($BB$3="４週",AX138/4,IF($BB$3="暦月",'地密通所（100名）'!AX138/('地密通所（100名）'!$BB$8/7),""))</f>
        <v>0</v>
      </c>
      <c r="BA138" s="934"/>
      <c r="BB138" s="800"/>
      <c r="BC138" s="769"/>
      <c r="BD138" s="769"/>
      <c r="BE138" s="769"/>
      <c r="BF138" s="770"/>
    </row>
    <row r="139" spans="2:58" ht="20.25" customHeight="1">
      <c r="B139" s="886">
        <f>B136+1</f>
        <v>40</v>
      </c>
      <c r="C139" s="781"/>
      <c r="D139" s="782"/>
      <c r="E139" s="783"/>
      <c r="F139" s="273"/>
      <c r="G139" s="762"/>
      <c r="H139" s="764"/>
      <c r="I139" s="694"/>
      <c r="J139" s="694"/>
      <c r="K139" s="695"/>
      <c r="L139" s="765"/>
      <c r="M139" s="766"/>
      <c r="N139" s="766"/>
      <c r="O139" s="767"/>
      <c r="P139" s="935" t="s">
        <v>674</v>
      </c>
      <c r="Q139" s="936"/>
      <c r="R139" s="937"/>
      <c r="S139" s="425"/>
      <c r="T139" s="426"/>
      <c r="U139" s="426"/>
      <c r="V139" s="426"/>
      <c r="W139" s="426"/>
      <c r="X139" s="426"/>
      <c r="Y139" s="427"/>
      <c r="Z139" s="425"/>
      <c r="AA139" s="426"/>
      <c r="AB139" s="426"/>
      <c r="AC139" s="426"/>
      <c r="AD139" s="426"/>
      <c r="AE139" s="426"/>
      <c r="AF139" s="427"/>
      <c r="AG139" s="425"/>
      <c r="AH139" s="426"/>
      <c r="AI139" s="426"/>
      <c r="AJ139" s="426"/>
      <c r="AK139" s="426"/>
      <c r="AL139" s="426"/>
      <c r="AM139" s="427"/>
      <c r="AN139" s="425"/>
      <c r="AO139" s="426"/>
      <c r="AP139" s="426"/>
      <c r="AQ139" s="426"/>
      <c r="AR139" s="426"/>
      <c r="AS139" s="426"/>
      <c r="AT139" s="427"/>
      <c r="AU139" s="425"/>
      <c r="AV139" s="426"/>
      <c r="AW139" s="426"/>
      <c r="AX139" s="973"/>
      <c r="AY139" s="974"/>
      <c r="AZ139" s="975"/>
      <c r="BA139" s="976"/>
      <c r="BB139" s="798"/>
      <c r="BC139" s="766"/>
      <c r="BD139" s="766"/>
      <c r="BE139" s="766"/>
      <c r="BF139" s="767"/>
    </row>
    <row r="140" spans="2:58" ht="20.25" customHeight="1">
      <c r="B140" s="886"/>
      <c r="C140" s="784"/>
      <c r="D140" s="785"/>
      <c r="E140" s="786"/>
      <c r="F140" s="265"/>
      <c r="G140" s="689"/>
      <c r="H140" s="693"/>
      <c r="I140" s="694"/>
      <c r="J140" s="694"/>
      <c r="K140" s="695"/>
      <c r="L140" s="699"/>
      <c r="M140" s="700"/>
      <c r="N140" s="700"/>
      <c r="O140" s="701"/>
      <c r="P140" s="921" t="s">
        <v>526</v>
      </c>
      <c r="Q140" s="922"/>
      <c r="R140" s="923"/>
      <c r="S140" s="386" t="str">
        <f>IF(S139="","",VLOOKUP(S139,'シフト記号表（勤務時間帯）'!$C$6:$K$35,9,FALSE))</f>
        <v/>
      </c>
      <c r="T140" s="387" t="str">
        <f>IF(T139="","",VLOOKUP(T139,'シフト記号表（勤務時間帯）'!$C$6:$K$35,9,FALSE))</f>
        <v/>
      </c>
      <c r="U140" s="387" t="str">
        <f>IF(U139="","",VLOOKUP(U139,'シフト記号表（勤務時間帯）'!$C$6:$K$35,9,FALSE))</f>
        <v/>
      </c>
      <c r="V140" s="387" t="str">
        <f>IF(V139="","",VLOOKUP(V139,'シフト記号表（勤務時間帯）'!$C$6:$K$35,9,FALSE))</f>
        <v/>
      </c>
      <c r="W140" s="387" t="str">
        <f>IF(W139="","",VLOOKUP(W139,'シフト記号表（勤務時間帯）'!$C$6:$K$35,9,FALSE))</f>
        <v/>
      </c>
      <c r="X140" s="387" t="str">
        <f>IF(X139="","",VLOOKUP(X139,'シフト記号表（勤務時間帯）'!$C$6:$K$35,9,FALSE))</f>
        <v/>
      </c>
      <c r="Y140" s="388" t="str">
        <f>IF(Y139="","",VLOOKUP(Y139,'シフト記号表（勤務時間帯）'!$C$6:$K$35,9,FALSE))</f>
        <v/>
      </c>
      <c r="Z140" s="386" t="str">
        <f>IF(Z139="","",VLOOKUP(Z139,'シフト記号表（勤務時間帯）'!$C$6:$K$35,9,FALSE))</f>
        <v/>
      </c>
      <c r="AA140" s="387" t="str">
        <f>IF(AA139="","",VLOOKUP(AA139,'シフト記号表（勤務時間帯）'!$C$6:$K$35,9,FALSE))</f>
        <v/>
      </c>
      <c r="AB140" s="387" t="str">
        <f>IF(AB139="","",VLOOKUP(AB139,'シフト記号表（勤務時間帯）'!$C$6:$K$35,9,FALSE))</f>
        <v/>
      </c>
      <c r="AC140" s="387" t="str">
        <f>IF(AC139="","",VLOOKUP(AC139,'シフト記号表（勤務時間帯）'!$C$6:$K$35,9,FALSE))</f>
        <v/>
      </c>
      <c r="AD140" s="387" t="str">
        <f>IF(AD139="","",VLOOKUP(AD139,'シフト記号表（勤務時間帯）'!$C$6:$K$35,9,FALSE))</f>
        <v/>
      </c>
      <c r="AE140" s="387" t="str">
        <f>IF(AE139="","",VLOOKUP(AE139,'シフト記号表（勤務時間帯）'!$C$6:$K$35,9,FALSE))</f>
        <v/>
      </c>
      <c r="AF140" s="388" t="str">
        <f>IF(AF139="","",VLOOKUP(AF139,'シフト記号表（勤務時間帯）'!$C$6:$K$35,9,FALSE))</f>
        <v/>
      </c>
      <c r="AG140" s="386" t="str">
        <f>IF(AG139="","",VLOOKUP(AG139,'シフト記号表（勤務時間帯）'!$C$6:$K$35,9,FALSE))</f>
        <v/>
      </c>
      <c r="AH140" s="387" t="str">
        <f>IF(AH139="","",VLOOKUP(AH139,'シフト記号表（勤務時間帯）'!$C$6:$K$35,9,FALSE))</f>
        <v/>
      </c>
      <c r="AI140" s="387" t="str">
        <f>IF(AI139="","",VLOOKUP(AI139,'シフト記号表（勤務時間帯）'!$C$6:$K$35,9,FALSE))</f>
        <v/>
      </c>
      <c r="AJ140" s="387" t="str">
        <f>IF(AJ139="","",VLOOKUP(AJ139,'シフト記号表（勤務時間帯）'!$C$6:$K$35,9,FALSE))</f>
        <v/>
      </c>
      <c r="AK140" s="387" t="str">
        <f>IF(AK139="","",VLOOKUP(AK139,'シフト記号表（勤務時間帯）'!$C$6:$K$35,9,FALSE))</f>
        <v/>
      </c>
      <c r="AL140" s="387" t="str">
        <f>IF(AL139="","",VLOOKUP(AL139,'シフト記号表（勤務時間帯）'!$C$6:$K$35,9,FALSE))</f>
        <v/>
      </c>
      <c r="AM140" s="388" t="str">
        <f>IF(AM139="","",VLOOKUP(AM139,'シフト記号表（勤務時間帯）'!$C$6:$K$35,9,FALSE))</f>
        <v/>
      </c>
      <c r="AN140" s="386" t="str">
        <f>IF(AN139="","",VLOOKUP(AN139,'シフト記号表（勤務時間帯）'!$C$6:$K$35,9,FALSE))</f>
        <v/>
      </c>
      <c r="AO140" s="387" t="str">
        <f>IF(AO139="","",VLOOKUP(AO139,'シフト記号表（勤務時間帯）'!$C$6:$K$35,9,FALSE))</f>
        <v/>
      </c>
      <c r="AP140" s="387" t="str">
        <f>IF(AP139="","",VLOOKUP(AP139,'シフト記号表（勤務時間帯）'!$C$6:$K$35,9,FALSE))</f>
        <v/>
      </c>
      <c r="AQ140" s="387" t="str">
        <f>IF(AQ139="","",VLOOKUP(AQ139,'シフト記号表（勤務時間帯）'!$C$6:$K$35,9,FALSE))</f>
        <v/>
      </c>
      <c r="AR140" s="387" t="str">
        <f>IF(AR139="","",VLOOKUP(AR139,'シフト記号表（勤務時間帯）'!$C$6:$K$35,9,FALSE))</f>
        <v/>
      </c>
      <c r="AS140" s="387" t="str">
        <f>IF(AS139="","",VLOOKUP(AS139,'シフト記号表（勤務時間帯）'!$C$6:$K$35,9,FALSE))</f>
        <v/>
      </c>
      <c r="AT140" s="388" t="str">
        <f>IF(AT139="","",VLOOKUP(AT139,'シフト記号表（勤務時間帯）'!$C$6:$K$35,9,FALSE))</f>
        <v/>
      </c>
      <c r="AU140" s="386" t="str">
        <f>IF(AU139="","",VLOOKUP(AU139,'シフト記号表（勤務時間帯）'!$C$6:$K$35,9,FALSE))</f>
        <v/>
      </c>
      <c r="AV140" s="387" t="str">
        <f>IF(AV139="","",VLOOKUP(AV139,'シフト記号表（勤務時間帯）'!$C$6:$K$35,9,FALSE))</f>
        <v/>
      </c>
      <c r="AW140" s="387" t="str">
        <f>IF(AW139="","",VLOOKUP(AW139,'シフト記号表（勤務時間帯）'!$C$6:$K$35,9,FALSE))</f>
        <v/>
      </c>
      <c r="AX140" s="924">
        <f>IF($BB$3="４週",SUM(S140:AT140),IF($BB$3="暦月",SUM(S140:AW140),""))</f>
        <v>0</v>
      </c>
      <c r="AY140" s="925"/>
      <c r="AZ140" s="926">
        <f>IF($BB$3="４週",AX140/4,IF($BB$3="暦月",'地密通所（100名）'!AX140/('地密通所（100名）'!$BB$8/7),""))</f>
        <v>0</v>
      </c>
      <c r="BA140" s="927"/>
      <c r="BB140" s="799"/>
      <c r="BC140" s="700"/>
      <c r="BD140" s="700"/>
      <c r="BE140" s="700"/>
      <c r="BF140" s="701"/>
    </row>
    <row r="141" spans="2:58" ht="20.25" customHeight="1">
      <c r="B141" s="886"/>
      <c r="C141" s="787"/>
      <c r="D141" s="788"/>
      <c r="E141" s="789"/>
      <c r="F141" s="428">
        <f>C139</f>
        <v>0</v>
      </c>
      <c r="G141" s="763"/>
      <c r="H141" s="693"/>
      <c r="I141" s="694"/>
      <c r="J141" s="694"/>
      <c r="K141" s="695"/>
      <c r="L141" s="768"/>
      <c r="M141" s="769"/>
      <c r="N141" s="769"/>
      <c r="O141" s="770"/>
      <c r="P141" s="928" t="s">
        <v>527</v>
      </c>
      <c r="Q141" s="929"/>
      <c r="R141" s="930"/>
      <c r="S141" s="389" t="str">
        <f>IF(S139="","",VLOOKUP(S139,'シフト記号表（勤務時間帯）'!$C$6:$U$35,19,FALSE))</f>
        <v/>
      </c>
      <c r="T141" s="390" t="str">
        <f>IF(T139="","",VLOOKUP(T139,'シフト記号表（勤務時間帯）'!$C$6:$U$35,19,FALSE))</f>
        <v/>
      </c>
      <c r="U141" s="390" t="str">
        <f>IF(U139="","",VLOOKUP(U139,'シフト記号表（勤務時間帯）'!$C$6:$U$35,19,FALSE))</f>
        <v/>
      </c>
      <c r="V141" s="390" t="str">
        <f>IF(V139="","",VLOOKUP(V139,'シフト記号表（勤務時間帯）'!$C$6:$U$35,19,FALSE))</f>
        <v/>
      </c>
      <c r="W141" s="390" t="str">
        <f>IF(W139="","",VLOOKUP(W139,'シフト記号表（勤務時間帯）'!$C$6:$U$35,19,FALSE))</f>
        <v/>
      </c>
      <c r="X141" s="390" t="str">
        <f>IF(X139="","",VLOOKUP(X139,'シフト記号表（勤務時間帯）'!$C$6:$U$35,19,FALSE))</f>
        <v/>
      </c>
      <c r="Y141" s="391" t="str">
        <f>IF(Y139="","",VLOOKUP(Y139,'シフト記号表（勤務時間帯）'!$C$6:$U$35,19,FALSE))</f>
        <v/>
      </c>
      <c r="Z141" s="389" t="str">
        <f>IF(Z139="","",VLOOKUP(Z139,'シフト記号表（勤務時間帯）'!$C$6:$U$35,19,FALSE))</f>
        <v/>
      </c>
      <c r="AA141" s="390" t="str">
        <f>IF(AA139="","",VLOOKUP(AA139,'シフト記号表（勤務時間帯）'!$C$6:$U$35,19,FALSE))</f>
        <v/>
      </c>
      <c r="AB141" s="390" t="str">
        <f>IF(AB139="","",VLOOKUP(AB139,'シフト記号表（勤務時間帯）'!$C$6:$U$35,19,FALSE))</f>
        <v/>
      </c>
      <c r="AC141" s="390" t="str">
        <f>IF(AC139="","",VLOOKUP(AC139,'シフト記号表（勤務時間帯）'!$C$6:$U$35,19,FALSE))</f>
        <v/>
      </c>
      <c r="AD141" s="390" t="str">
        <f>IF(AD139="","",VLOOKUP(AD139,'シフト記号表（勤務時間帯）'!$C$6:$U$35,19,FALSE))</f>
        <v/>
      </c>
      <c r="AE141" s="390" t="str">
        <f>IF(AE139="","",VLOOKUP(AE139,'シフト記号表（勤務時間帯）'!$C$6:$U$35,19,FALSE))</f>
        <v/>
      </c>
      <c r="AF141" s="391" t="str">
        <f>IF(AF139="","",VLOOKUP(AF139,'シフト記号表（勤務時間帯）'!$C$6:$U$35,19,FALSE))</f>
        <v/>
      </c>
      <c r="AG141" s="389" t="str">
        <f>IF(AG139="","",VLOOKUP(AG139,'シフト記号表（勤務時間帯）'!$C$6:$U$35,19,FALSE))</f>
        <v/>
      </c>
      <c r="AH141" s="390" t="str">
        <f>IF(AH139="","",VLOOKUP(AH139,'シフト記号表（勤務時間帯）'!$C$6:$U$35,19,FALSE))</f>
        <v/>
      </c>
      <c r="AI141" s="390" t="str">
        <f>IF(AI139="","",VLOOKUP(AI139,'シフト記号表（勤務時間帯）'!$C$6:$U$35,19,FALSE))</f>
        <v/>
      </c>
      <c r="AJ141" s="390" t="str">
        <f>IF(AJ139="","",VLOOKUP(AJ139,'シフト記号表（勤務時間帯）'!$C$6:$U$35,19,FALSE))</f>
        <v/>
      </c>
      <c r="AK141" s="390" t="str">
        <f>IF(AK139="","",VLOOKUP(AK139,'シフト記号表（勤務時間帯）'!$C$6:$U$35,19,FALSE))</f>
        <v/>
      </c>
      <c r="AL141" s="390" t="str">
        <f>IF(AL139="","",VLOOKUP(AL139,'シフト記号表（勤務時間帯）'!$C$6:$U$35,19,FALSE))</f>
        <v/>
      </c>
      <c r="AM141" s="391" t="str">
        <f>IF(AM139="","",VLOOKUP(AM139,'シフト記号表（勤務時間帯）'!$C$6:$U$35,19,FALSE))</f>
        <v/>
      </c>
      <c r="AN141" s="389" t="str">
        <f>IF(AN139="","",VLOOKUP(AN139,'シフト記号表（勤務時間帯）'!$C$6:$U$35,19,FALSE))</f>
        <v/>
      </c>
      <c r="AO141" s="390" t="str">
        <f>IF(AO139="","",VLOOKUP(AO139,'シフト記号表（勤務時間帯）'!$C$6:$U$35,19,FALSE))</f>
        <v/>
      </c>
      <c r="AP141" s="390" t="str">
        <f>IF(AP139="","",VLOOKUP(AP139,'シフト記号表（勤務時間帯）'!$C$6:$U$35,19,FALSE))</f>
        <v/>
      </c>
      <c r="AQ141" s="390" t="str">
        <f>IF(AQ139="","",VLOOKUP(AQ139,'シフト記号表（勤務時間帯）'!$C$6:$U$35,19,FALSE))</f>
        <v/>
      </c>
      <c r="AR141" s="390" t="str">
        <f>IF(AR139="","",VLOOKUP(AR139,'シフト記号表（勤務時間帯）'!$C$6:$U$35,19,FALSE))</f>
        <v/>
      </c>
      <c r="AS141" s="390" t="str">
        <f>IF(AS139="","",VLOOKUP(AS139,'シフト記号表（勤務時間帯）'!$C$6:$U$35,19,FALSE))</f>
        <v/>
      </c>
      <c r="AT141" s="391" t="str">
        <f>IF(AT139="","",VLOOKUP(AT139,'シフト記号表（勤務時間帯）'!$C$6:$U$35,19,FALSE))</f>
        <v/>
      </c>
      <c r="AU141" s="389" t="str">
        <f>IF(AU139="","",VLOOKUP(AU139,'シフト記号表（勤務時間帯）'!$C$6:$U$35,19,FALSE))</f>
        <v/>
      </c>
      <c r="AV141" s="390" t="str">
        <f>IF(AV139="","",VLOOKUP(AV139,'シフト記号表（勤務時間帯）'!$C$6:$U$35,19,FALSE))</f>
        <v/>
      </c>
      <c r="AW141" s="390" t="str">
        <f>IF(AW139="","",VLOOKUP(AW139,'シフト記号表（勤務時間帯）'!$C$6:$U$35,19,FALSE))</f>
        <v/>
      </c>
      <c r="AX141" s="931">
        <f>IF($BB$3="４週",SUM(S141:AT141),IF($BB$3="暦月",SUM(S141:AW141),""))</f>
        <v>0</v>
      </c>
      <c r="AY141" s="932"/>
      <c r="AZ141" s="933">
        <f>IF($BB$3="４週",AX141/4,IF($BB$3="暦月",'地密通所（100名）'!AX141/('地密通所（100名）'!$BB$8/7),""))</f>
        <v>0</v>
      </c>
      <c r="BA141" s="934"/>
      <c r="BB141" s="800"/>
      <c r="BC141" s="769"/>
      <c r="BD141" s="769"/>
      <c r="BE141" s="769"/>
      <c r="BF141" s="770"/>
    </row>
    <row r="142" spans="2:58" ht="20.25" customHeight="1">
      <c r="B142" s="886">
        <f>B139+1</f>
        <v>41</v>
      </c>
      <c r="C142" s="781"/>
      <c r="D142" s="782"/>
      <c r="E142" s="783"/>
      <c r="F142" s="273"/>
      <c r="G142" s="762"/>
      <c r="H142" s="764"/>
      <c r="I142" s="694"/>
      <c r="J142" s="694"/>
      <c r="K142" s="695"/>
      <c r="L142" s="765"/>
      <c r="M142" s="766"/>
      <c r="N142" s="766"/>
      <c r="O142" s="767"/>
      <c r="P142" s="935" t="s">
        <v>654</v>
      </c>
      <c r="Q142" s="936"/>
      <c r="R142" s="937"/>
      <c r="S142" s="425"/>
      <c r="T142" s="426"/>
      <c r="U142" s="426"/>
      <c r="V142" s="426"/>
      <c r="W142" s="426"/>
      <c r="X142" s="426"/>
      <c r="Y142" s="427"/>
      <c r="Z142" s="425"/>
      <c r="AA142" s="426"/>
      <c r="AB142" s="426"/>
      <c r="AC142" s="426"/>
      <c r="AD142" s="426"/>
      <c r="AE142" s="426"/>
      <c r="AF142" s="427"/>
      <c r="AG142" s="425"/>
      <c r="AH142" s="426"/>
      <c r="AI142" s="426"/>
      <c r="AJ142" s="426"/>
      <c r="AK142" s="426"/>
      <c r="AL142" s="426"/>
      <c r="AM142" s="427"/>
      <c r="AN142" s="425"/>
      <c r="AO142" s="426"/>
      <c r="AP142" s="426"/>
      <c r="AQ142" s="426"/>
      <c r="AR142" s="426"/>
      <c r="AS142" s="426"/>
      <c r="AT142" s="427"/>
      <c r="AU142" s="425"/>
      <c r="AV142" s="426"/>
      <c r="AW142" s="426"/>
      <c r="AX142" s="973"/>
      <c r="AY142" s="974"/>
      <c r="AZ142" s="975"/>
      <c r="BA142" s="976"/>
      <c r="BB142" s="798"/>
      <c r="BC142" s="766"/>
      <c r="BD142" s="766"/>
      <c r="BE142" s="766"/>
      <c r="BF142" s="767"/>
    </row>
    <row r="143" spans="2:58" ht="20.25" customHeight="1">
      <c r="B143" s="886"/>
      <c r="C143" s="784"/>
      <c r="D143" s="785"/>
      <c r="E143" s="786"/>
      <c r="F143" s="265"/>
      <c r="G143" s="689"/>
      <c r="H143" s="693"/>
      <c r="I143" s="694"/>
      <c r="J143" s="694"/>
      <c r="K143" s="695"/>
      <c r="L143" s="699"/>
      <c r="M143" s="700"/>
      <c r="N143" s="700"/>
      <c r="O143" s="701"/>
      <c r="P143" s="921" t="s">
        <v>526</v>
      </c>
      <c r="Q143" s="922"/>
      <c r="R143" s="923"/>
      <c r="S143" s="386" t="str">
        <f>IF(S142="","",VLOOKUP(S142,'シフト記号表（勤務時間帯）'!$C$6:$K$35,9,FALSE))</f>
        <v/>
      </c>
      <c r="T143" s="387" t="str">
        <f>IF(T142="","",VLOOKUP(T142,'シフト記号表（勤務時間帯）'!$C$6:$K$35,9,FALSE))</f>
        <v/>
      </c>
      <c r="U143" s="387" t="str">
        <f>IF(U142="","",VLOOKUP(U142,'シフト記号表（勤務時間帯）'!$C$6:$K$35,9,FALSE))</f>
        <v/>
      </c>
      <c r="V143" s="387" t="str">
        <f>IF(V142="","",VLOOKUP(V142,'シフト記号表（勤務時間帯）'!$C$6:$K$35,9,FALSE))</f>
        <v/>
      </c>
      <c r="W143" s="387" t="str">
        <f>IF(W142="","",VLOOKUP(W142,'シフト記号表（勤務時間帯）'!$C$6:$K$35,9,FALSE))</f>
        <v/>
      </c>
      <c r="X143" s="387" t="str">
        <f>IF(X142="","",VLOOKUP(X142,'シフト記号表（勤務時間帯）'!$C$6:$K$35,9,FALSE))</f>
        <v/>
      </c>
      <c r="Y143" s="388" t="str">
        <f>IF(Y142="","",VLOOKUP(Y142,'シフト記号表（勤務時間帯）'!$C$6:$K$35,9,FALSE))</f>
        <v/>
      </c>
      <c r="Z143" s="386" t="str">
        <f>IF(Z142="","",VLOOKUP(Z142,'シフト記号表（勤務時間帯）'!$C$6:$K$35,9,FALSE))</f>
        <v/>
      </c>
      <c r="AA143" s="387" t="str">
        <f>IF(AA142="","",VLOOKUP(AA142,'シフト記号表（勤務時間帯）'!$C$6:$K$35,9,FALSE))</f>
        <v/>
      </c>
      <c r="AB143" s="387" t="str">
        <f>IF(AB142="","",VLOOKUP(AB142,'シフト記号表（勤務時間帯）'!$C$6:$K$35,9,FALSE))</f>
        <v/>
      </c>
      <c r="AC143" s="387" t="str">
        <f>IF(AC142="","",VLOOKUP(AC142,'シフト記号表（勤務時間帯）'!$C$6:$K$35,9,FALSE))</f>
        <v/>
      </c>
      <c r="AD143" s="387" t="str">
        <f>IF(AD142="","",VLOOKUP(AD142,'シフト記号表（勤務時間帯）'!$C$6:$K$35,9,FALSE))</f>
        <v/>
      </c>
      <c r="AE143" s="387" t="str">
        <f>IF(AE142="","",VLOOKUP(AE142,'シフト記号表（勤務時間帯）'!$C$6:$K$35,9,FALSE))</f>
        <v/>
      </c>
      <c r="AF143" s="388" t="str">
        <f>IF(AF142="","",VLOOKUP(AF142,'シフト記号表（勤務時間帯）'!$C$6:$K$35,9,FALSE))</f>
        <v/>
      </c>
      <c r="AG143" s="386" t="str">
        <f>IF(AG142="","",VLOOKUP(AG142,'シフト記号表（勤務時間帯）'!$C$6:$K$35,9,FALSE))</f>
        <v/>
      </c>
      <c r="AH143" s="387" t="str">
        <f>IF(AH142="","",VLOOKUP(AH142,'シフト記号表（勤務時間帯）'!$C$6:$K$35,9,FALSE))</f>
        <v/>
      </c>
      <c r="AI143" s="387" t="str">
        <f>IF(AI142="","",VLOOKUP(AI142,'シフト記号表（勤務時間帯）'!$C$6:$K$35,9,FALSE))</f>
        <v/>
      </c>
      <c r="AJ143" s="387" t="str">
        <f>IF(AJ142="","",VLOOKUP(AJ142,'シフト記号表（勤務時間帯）'!$C$6:$K$35,9,FALSE))</f>
        <v/>
      </c>
      <c r="AK143" s="387" t="str">
        <f>IF(AK142="","",VLOOKUP(AK142,'シフト記号表（勤務時間帯）'!$C$6:$K$35,9,FALSE))</f>
        <v/>
      </c>
      <c r="AL143" s="387" t="str">
        <f>IF(AL142="","",VLOOKUP(AL142,'シフト記号表（勤務時間帯）'!$C$6:$K$35,9,FALSE))</f>
        <v/>
      </c>
      <c r="AM143" s="388" t="str">
        <f>IF(AM142="","",VLOOKUP(AM142,'シフト記号表（勤務時間帯）'!$C$6:$K$35,9,FALSE))</f>
        <v/>
      </c>
      <c r="AN143" s="386" t="str">
        <f>IF(AN142="","",VLOOKUP(AN142,'シフト記号表（勤務時間帯）'!$C$6:$K$35,9,FALSE))</f>
        <v/>
      </c>
      <c r="AO143" s="387" t="str">
        <f>IF(AO142="","",VLOOKUP(AO142,'シフト記号表（勤務時間帯）'!$C$6:$K$35,9,FALSE))</f>
        <v/>
      </c>
      <c r="AP143" s="387" t="str">
        <f>IF(AP142="","",VLOOKUP(AP142,'シフト記号表（勤務時間帯）'!$C$6:$K$35,9,FALSE))</f>
        <v/>
      </c>
      <c r="AQ143" s="387" t="str">
        <f>IF(AQ142="","",VLOOKUP(AQ142,'シフト記号表（勤務時間帯）'!$C$6:$K$35,9,FALSE))</f>
        <v/>
      </c>
      <c r="AR143" s="387" t="str">
        <f>IF(AR142="","",VLOOKUP(AR142,'シフト記号表（勤務時間帯）'!$C$6:$K$35,9,FALSE))</f>
        <v/>
      </c>
      <c r="AS143" s="387" t="str">
        <f>IF(AS142="","",VLOOKUP(AS142,'シフト記号表（勤務時間帯）'!$C$6:$K$35,9,FALSE))</f>
        <v/>
      </c>
      <c r="AT143" s="388" t="str">
        <f>IF(AT142="","",VLOOKUP(AT142,'シフト記号表（勤務時間帯）'!$C$6:$K$35,9,FALSE))</f>
        <v/>
      </c>
      <c r="AU143" s="386" t="str">
        <f>IF(AU142="","",VLOOKUP(AU142,'シフト記号表（勤務時間帯）'!$C$6:$K$35,9,FALSE))</f>
        <v/>
      </c>
      <c r="AV143" s="387" t="str">
        <f>IF(AV142="","",VLOOKUP(AV142,'シフト記号表（勤務時間帯）'!$C$6:$K$35,9,FALSE))</f>
        <v/>
      </c>
      <c r="AW143" s="387" t="str">
        <f>IF(AW142="","",VLOOKUP(AW142,'シフト記号表（勤務時間帯）'!$C$6:$K$35,9,FALSE))</f>
        <v/>
      </c>
      <c r="AX143" s="924">
        <f>IF($BB$3="４週",SUM(S143:AT143),IF($BB$3="暦月",SUM(S143:AW143),""))</f>
        <v>0</v>
      </c>
      <c r="AY143" s="925"/>
      <c r="AZ143" s="926">
        <f>IF($BB$3="４週",AX143/4,IF($BB$3="暦月",'地密通所（100名）'!AX143/('地密通所（100名）'!$BB$8/7),""))</f>
        <v>0</v>
      </c>
      <c r="BA143" s="927"/>
      <c r="BB143" s="799"/>
      <c r="BC143" s="700"/>
      <c r="BD143" s="700"/>
      <c r="BE143" s="700"/>
      <c r="BF143" s="701"/>
    </row>
    <row r="144" spans="2:58" ht="20.25" customHeight="1">
      <c r="B144" s="886"/>
      <c r="C144" s="787"/>
      <c r="D144" s="788"/>
      <c r="E144" s="789"/>
      <c r="F144" s="428">
        <f>C142</f>
        <v>0</v>
      </c>
      <c r="G144" s="763"/>
      <c r="H144" s="693"/>
      <c r="I144" s="694"/>
      <c r="J144" s="694"/>
      <c r="K144" s="695"/>
      <c r="L144" s="768"/>
      <c r="M144" s="769"/>
      <c r="N144" s="769"/>
      <c r="O144" s="770"/>
      <c r="P144" s="928" t="s">
        <v>527</v>
      </c>
      <c r="Q144" s="929"/>
      <c r="R144" s="930"/>
      <c r="S144" s="389" t="str">
        <f>IF(S142="","",VLOOKUP(S142,'シフト記号表（勤務時間帯）'!$C$6:$U$35,19,FALSE))</f>
        <v/>
      </c>
      <c r="T144" s="390" t="str">
        <f>IF(T142="","",VLOOKUP(T142,'シフト記号表（勤務時間帯）'!$C$6:$U$35,19,FALSE))</f>
        <v/>
      </c>
      <c r="U144" s="390" t="str">
        <f>IF(U142="","",VLOOKUP(U142,'シフト記号表（勤務時間帯）'!$C$6:$U$35,19,FALSE))</f>
        <v/>
      </c>
      <c r="V144" s="390" t="str">
        <f>IF(V142="","",VLOOKUP(V142,'シフト記号表（勤務時間帯）'!$C$6:$U$35,19,FALSE))</f>
        <v/>
      </c>
      <c r="W144" s="390" t="str">
        <f>IF(W142="","",VLOOKUP(W142,'シフト記号表（勤務時間帯）'!$C$6:$U$35,19,FALSE))</f>
        <v/>
      </c>
      <c r="X144" s="390" t="str">
        <f>IF(X142="","",VLOOKUP(X142,'シフト記号表（勤務時間帯）'!$C$6:$U$35,19,FALSE))</f>
        <v/>
      </c>
      <c r="Y144" s="391" t="str">
        <f>IF(Y142="","",VLOOKUP(Y142,'シフト記号表（勤務時間帯）'!$C$6:$U$35,19,FALSE))</f>
        <v/>
      </c>
      <c r="Z144" s="389" t="str">
        <f>IF(Z142="","",VLOOKUP(Z142,'シフト記号表（勤務時間帯）'!$C$6:$U$35,19,FALSE))</f>
        <v/>
      </c>
      <c r="AA144" s="390" t="str">
        <f>IF(AA142="","",VLOOKUP(AA142,'シフト記号表（勤務時間帯）'!$C$6:$U$35,19,FALSE))</f>
        <v/>
      </c>
      <c r="AB144" s="390" t="str">
        <f>IF(AB142="","",VLOOKUP(AB142,'シフト記号表（勤務時間帯）'!$C$6:$U$35,19,FALSE))</f>
        <v/>
      </c>
      <c r="AC144" s="390" t="str">
        <f>IF(AC142="","",VLOOKUP(AC142,'シフト記号表（勤務時間帯）'!$C$6:$U$35,19,FALSE))</f>
        <v/>
      </c>
      <c r="AD144" s="390" t="str">
        <f>IF(AD142="","",VLOOKUP(AD142,'シフト記号表（勤務時間帯）'!$C$6:$U$35,19,FALSE))</f>
        <v/>
      </c>
      <c r="AE144" s="390" t="str">
        <f>IF(AE142="","",VLOOKUP(AE142,'シフト記号表（勤務時間帯）'!$C$6:$U$35,19,FALSE))</f>
        <v/>
      </c>
      <c r="AF144" s="391" t="str">
        <f>IF(AF142="","",VLOOKUP(AF142,'シフト記号表（勤務時間帯）'!$C$6:$U$35,19,FALSE))</f>
        <v/>
      </c>
      <c r="AG144" s="389" t="str">
        <f>IF(AG142="","",VLOOKUP(AG142,'シフト記号表（勤務時間帯）'!$C$6:$U$35,19,FALSE))</f>
        <v/>
      </c>
      <c r="AH144" s="390" t="str">
        <f>IF(AH142="","",VLOOKUP(AH142,'シフト記号表（勤務時間帯）'!$C$6:$U$35,19,FALSE))</f>
        <v/>
      </c>
      <c r="AI144" s="390" t="str">
        <f>IF(AI142="","",VLOOKUP(AI142,'シフト記号表（勤務時間帯）'!$C$6:$U$35,19,FALSE))</f>
        <v/>
      </c>
      <c r="AJ144" s="390" t="str">
        <f>IF(AJ142="","",VLOOKUP(AJ142,'シフト記号表（勤務時間帯）'!$C$6:$U$35,19,FALSE))</f>
        <v/>
      </c>
      <c r="AK144" s="390" t="str">
        <f>IF(AK142="","",VLOOKUP(AK142,'シフト記号表（勤務時間帯）'!$C$6:$U$35,19,FALSE))</f>
        <v/>
      </c>
      <c r="AL144" s="390" t="str">
        <f>IF(AL142="","",VLOOKUP(AL142,'シフト記号表（勤務時間帯）'!$C$6:$U$35,19,FALSE))</f>
        <v/>
      </c>
      <c r="AM144" s="391" t="str">
        <f>IF(AM142="","",VLOOKUP(AM142,'シフト記号表（勤務時間帯）'!$C$6:$U$35,19,FALSE))</f>
        <v/>
      </c>
      <c r="AN144" s="389" t="str">
        <f>IF(AN142="","",VLOOKUP(AN142,'シフト記号表（勤務時間帯）'!$C$6:$U$35,19,FALSE))</f>
        <v/>
      </c>
      <c r="AO144" s="390" t="str">
        <f>IF(AO142="","",VLOOKUP(AO142,'シフト記号表（勤務時間帯）'!$C$6:$U$35,19,FALSE))</f>
        <v/>
      </c>
      <c r="AP144" s="390" t="str">
        <f>IF(AP142="","",VLOOKUP(AP142,'シフト記号表（勤務時間帯）'!$C$6:$U$35,19,FALSE))</f>
        <v/>
      </c>
      <c r="AQ144" s="390" t="str">
        <f>IF(AQ142="","",VLOOKUP(AQ142,'シフト記号表（勤務時間帯）'!$C$6:$U$35,19,FALSE))</f>
        <v/>
      </c>
      <c r="AR144" s="390" t="str">
        <f>IF(AR142="","",VLOOKUP(AR142,'シフト記号表（勤務時間帯）'!$C$6:$U$35,19,FALSE))</f>
        <v/>
      </c>
      <c r="AS144" s="390" t="str">
        <f>IF(AS142="","",VLOOKUP(AS142,'シフト記号表（勤務時間帯）'!$C$6:$U$35,19,FALSE))</f>
        <v/>
      </c>
      <c r="AT144" s="391" t="str">
        <f>IF(AT142="","",VLOOKUP(AT142,'シフト記号表（勤務時間帯）'!$C$6:$U$35,19,FALSE))</f>
        <v/>
      </c>
      <c r="AU144" s="389" t="str">
        <f>IF(AU142="","",VLOOKUP(AU142,'シフト記号表（勤務時間帯）'!$C$6:$U$35,19,FALSE))</f>
        <v/>
      </c>
      <c r="AV144" s="390" t="str">
        <f>IF(AV142="","",VLOOKUP(AV142,'シフト記号表（勤務時間帯）'!$C$6:$U$35,19,FALSE))</f>
        <v/>
      </c>
      <c r="AW144" s="390" t="str">
        <f>IF(AW142="","",VLOOKUP(AW142,'シフト記号表（勤務時間帯）'!$C$6:$U$35,19,FALSE))</f>
        <v/>
      </c>
      <c r="AX144" s="931">
        <f>IF($BB$3="４週",SUM(S144:AT144),IF($BB$3="暦月",SUM(S144:AW144),""))</f>
        <v>0</v>
      </c>
      <c r="AY144" s="932"/>
      <c r="AZ144" s="933">
        <f>IF($BB$3="４週",AX144/4,IF($BB$3="暦月",'地密通所（100名）'!AX144/('地密通所（100名）'!$BB$8/7),""))</f>
        <v>0</v>
      </c>
      <c r="BA144" s="934"/>
      <c r="BB144" s="800"/>
      <c r="BC144" s="769"/>
      <c r="BD144" s="769"/>
      <c r="BE144" s="769"/>
      <c r="BF144" s="770"/>
    </row>
    <row r="145" spans="2:58" ht="20.25" customHeight="1">
      <c r="B145" s="886">
        <f>B142+1</f>
        <v>42</v>
      </c>
      <c r="C145" s="781"/>
      <c r="D145" s="782"/>
      <c r="E145" s="783"/>
      <c r="F145" s="273"/>
      <c r="G145" s="762"/>
      <c r="H145" s="764"/>
      <c r="I145" s="694"/>
      <c r="J145" s="694"/>
      <c r="K145" s="695"/>
      <c r="L145" s="765"/>
      <c r="M145" s="766"/>
      <c r="N145" s="766"/>
      <c r="O145" s="767"/>
      <c r="P145" s="935" t="s">
        <v>654</v>
      </c>
      <c r="Q145" s="936"/>
      <c r="R145" s="937"/>
      <c r="S145" s="425"/>
      <c r="T145" s="426"/>
      <c r="U145" s="426"/>
      <c r="V145" s="426"/>
      <c r="W145" s="426"/>
      <c r="X145" s="426"/>
      <c r="Y145" s="427"/>
      <c r="Z145" s="425"/>
      <c r="AA145" s="426"/>
      <c r="AB145" s="426"/>
      <c r="AC145" s="426"/>
      <c r="AD145" s="426"/>
      <c r="AE145" s="426"/>
      <c r="AF145" s="427"/>
      <c r="AG145" s="425"/>
      <c r="AH145" s="426"/>
      <c r="AI145" s="426"/>
      <c r="AJ145" s="426"/>
      <c r="AK145" s="426"/>
      <c r="AL145" s="426"/>
      <c r="AM145" s="427"/>
      <c r="AN145" s="425"/>
      <c r="AO145" s="426"/>
      <c r="AP145" s="426"/>
      <c r="AQ145" s="426"/>
      <c r="AR145" s="426"/>
      <c r="AS145" s="426"/>
      <c r="AT145" s="427"/>
      <c r="AU145" s="425"/>
      <c r="AV145" s="426"/>
      <c r="AW145" s="426"/>
      <c r="AX145" s="973"/>
      <c r="AY145" s="974"/>
      <c r="AZ145" s="975"/>
      <c r="BA145" s="976"/>
      <c r="BB145" s="798"/>
      <c r="BC145" s="766"/>
      <c r="BD145" s="766"/>
      <c r="BE145" s="766"/>
      <c r="BF145" s="767"/>
    </row>
    <row r="146" spans="2:58" ht="20.25" customHeight="1">
      <c r="B146" s="886"/>
      <c r="C146" s="784"/>
      <c r="D146" s="785"/>
      <c r="E146" s="786"/>
      <c r="F146" s="265"/>
      <c r="G146" s="689"/>
      <c r="H146" s="693"/>
      <c r="I146" s="694"/>
      <c r="J146" s="694"/>
      <c r="K146" s="695"/>
      <c r="L146" s="699"/>
      <c r="M146" s="700"/>
      <c r="N146" s="700"/>
      <c r="O146" s="701"/>
      <c r="P146" s="921" t="s">
        <v>526</v>
      </c>
      <c r="Q146" s="922"/>
      <c r="R146" s="923"/>
      <c r="S146" s="386" t="str">
        <f>IF(S145="","",VLOOKUP(S145,'シフト記号表（勤務時間帯）'!$C$6:$K$35,9,FALSE))</f>
        <v/>
      </c>
      <c r="T146" s="387" t="str">
        <f>IF(T145="","",VLOOKUP(T145,'シフト記号表（勤務時間帯）'!$C$6:$K$35,9,FALSE))</f>
        <v/>
      </c>
      <c r="U146" s="387" t="str">
        <f>IF(U145="","",VLOOKUP(U145,'シフト記号表（勤務時間帯）'!$C$6:$K$35,9,FALSE))</f>
        <v/>
      </c>
      <c r="V146" s="387" t="str">
        <f>IF(V145="","",VLOOKUP(V145,'シフト記号表（勤務時間帯）'!$C$6:$K$35,9,FALSE))</f>
        <v/>
      </c>
      <c r="W146" s="387" t="str">
        <f>IF(W145="","",VLOOKUP(W145,'シフト記号表（勤務時間帯）'!$C$6:$K$35,9,FALSE))</f>
        <v/>
      </c>
      <c r="X146" s="387" t="str">
        <f>IF(X145="","",VLOOKUP(X145,'シフト記号表（勤務時間帯）'!$C$6:$K$35,9,FALSE))</f>
        <v/>
      </c>
      <c r="Y146" s="388" t="str">
        <f>IF(Y145="","",VLOOKUP(Y145,'シフト記号表（勤務時間帯）'!$C$6:$K$35,9,FALSE))</f>
        <v/>
      </c>
      <c r="Z146" s="386" t="str">
        <f>IF(Z145="","",VLOOKUP(Z145,'シフト記号表（勤務時間帯）'!$C$6:$K$35,9,FALSE))</f>
        <v/>
      </c>
      <c r="AA146" s="387" t="str">
        <f>IF(AA145="","",VLOOKUP(AA145,'シフト記号表（勤務時間帯）'!$C$6:$K$35,9,FALSE))</f>
        <v/>
      </c>
      <c r="AB146" s="387" t="str">
        <f>IF(AB145="","",VLOOKUP(AB145,'シフト記号表（勤務時間帯）'!$C$6:$K$35,9,FALSE))</f>
        <v/>
      </c>
      <c r="AC146" s="387" t="str">
        <f>IF(AC145="","",VLOOKUP(AC145,'シフト記号表（勤務時間帯）'!$C$6:$K$35,9,FALSE))</f>
        <v/>
      </c>
      <c r="AD146" s="387" t="str">
        <f>IF(AD145="","",VLOOKUP(AD145,'シフト記号表（勤務時間帯）'!$C$6:$K$35,9,FALSE))</f>
        <v/>
      </c>
      <c r="AE146" s="387" t="str">
        <f>IF(AE145="","",VLOOKUP(AE145,'シフト記号表（勤務時間帯）'!$C$6:$K$35,9,FALSE))</f>
        <v/>
      </c>
      <c r="AF146" s="388" t="str">
        <f>IF(AF145="","",VLOOKUP(AF145,'シフト記号表（勤務時間帯）'!$C$6:$K$35,9,FALSE))</f>
        <v/>
      </c>
      <c r="AG146" s="386" t="str">
        <f>IF(AG145="","",VLOOKUP(AG145,'シフト記号表（勤務時間帯）'!$C$6:$K$35,9,FALSE))</f>
        <v/>
      </c>
      <c r="AH146" s="387" t="str">
        <f>IF(AH145="","",VLOOKUP(AH145,'シフト記号表（勤務時間帯）'!$C$6:$K$35,9,FALSE))</f>
        <v/>
      </c>
      <c r="AI146" s="387" t="str">
        <f>IF(AI145="","",VLOOKUP(AI145,'シフト記号表（勤務時間帯）'!$C$6:$K$35,9,FALSE))</f>
        <v/>
      </c>
      <c r="AJ146" s="387" t="str">
        <f>IF(AJ145="","",VLOOKUP(AJ145,'シフト記号表（勤務時間帯）'!$C$6:$K$35,9,FALSE))</f>
        <v/>
      </c>
      <c r="AK146" s="387" t="str">
        <f>IF(AK145="","",VLOOKUP(AK145,'シフト記号表（勤務時間帯）'!$C$6:$K$35,9,FALSE))</f>
        <v/>
      </c>
      <c r="AL146" s="387" t="str">
        <f>IF(AL145="","",VLOOKUP(AL145,'シフト記号表（勤務時間帯）'!$C$6:$K$35,9,FALSE))</f>
        <v/>
      </c>
      <c r="AM146" s="388" t="str">
        <f>IF(AM145="","",VLOOKUP(AM145,'シフト記号表（勤務時間帯）'!$C$6:$K$35,9,FALSE))</f>
        <v/>
      </c>
      <c r="AN146" s="386" t="str">
        <f>IF(AN145="","",VLOOKUP(AN145,'シフト記号表（勤務時間帯）'!$C$6:$K$35,9,FALSE))</f>
        <v/>
      </c>
      <c r="AO146" s="387" t="str">
        <f>IF(AO145="","",VLOOKUP(AO145,'シフト記号表（勤務時間帯）'!$C$6:$K$35,9,FALSE))</f>
        <v/>
      </c>
      <c r="AP146" s="387" t="str">
        <f>IF(AP145="","",VLOOKUP(AP145,'シフト記号表（勤務時間帯）'!$C$6:$K$35,9,FALSE))</f>
        <v/>
      </c>
      <c r="AQ146" s="387" t="str">
        <f>IF(AQ145="","",VLOOKUP(AQ145,'シフト記号表（勤務時間帯）'!$C$6:$K$35,9,FALSE))</f>
        <v/>
      </c>
      <c r="AR146" s="387" t="str">
        <f>IF(AR145="","",VLOOKUP(AR145,'シフト記号表（勤務時間帯）'!$C$6:$K$35,9,FALSE))</f>
        <v/>
      </c>
      <c r="AS146" s="387" t="str">
        <f>IF(AS145="","",VLOOKUP(AS145,'シフト記号表（勤務時間帯）'!$C$6:$K$35,9,FALSE))</f>
        <v/>
      </c>
      <c r="AT146" s="388" t="str">
        <f>IF(AT145="","",VLOOKUP(AT145,'シフト記号表（勤務時間帯）'!$C$6:$K$35,9,FALSE))</f>
        <v/>
      </c>
      <c r="AU146" s="386" t="str">
        <f>IF(AU145="","",VLOOKUP(AU145,'シフト記号表（勤務時間帯）'!$C$6:$K$35,9,FALSE))</f>
        <v/>
      </c>
      <c r="AV146" s="387" t="str">
        <f>IF(AV145="","",VLOOKUP(AV145,'シフト記号表（勤務時間帯）'!$C$6:$K$35,9,FALSE))</f>
        <v/>
      </c>
      <c r="AW146" s="387" t="str">
        <f>IF(AW145="","",VLOOKUP(AW145,'シフト記号表（勤務時間帯）'!$C$6:$K$35,9,FALSE))</f>
        <v/>
      </c>
      <c r="AX146" s="924">
        <f>IF($BB$3="４週",SUM(S146:AT146),IF($BB$3="暦月",SUM(S146:AW146),""))</f>
        <v>0</v>
      </c>
      <c r="AY146" s="925"/>
      <c r="AZ146" s="926">
        <f>IF($BB$3="４週",AX146/4,IF($BB$3="暦月",'地密通所（100名）'!AX146/('地密通所（100名）'!$BB$8/7),""))</f>
        <v>0</v>
      </c>
      <c r="BA146" s="927"/>
      <c r="BB146" s="799"/>
      <c r="BC146" s="700"/>
      <c r="BD146" s="700"/>
      <c r="BE146" s="700"/>
      <c r="BF146" s="701"/>
    </row>
    <row r="147" spans="2:58" ht="20.25" customHeight="1">
      <c r="B147" s="886"/>
      <c r="C147" s="787"/>
      <c r="D147" s="788"/>
      <c r="E147" s="789"/>
      <c r="F147" s="428">
        <f>C145</f>
        <v>0</v>
      </c>
      <c r="G147" s="763"/>
      <c r="H147" s="693"/>
      <c r="I147" s="694"/>
      <c r="J147" s="694"/>
      <c r="K147" s="695"/>
      <c r="L147" s="768"/>
      <c r="M147" s="769"/>
      <c r="N147" s="769"/>
      <c r="O147" s="770"/>
      <c r="P147" s="928" t="s">
        <v>527</v>
      </c>
      <c r="Q147" s="929"/>
      <c r="R147" s="930"/>
      <c r="S147" s="389" t="str">
        <f>IF(S145="","",VLOOKUP(S145,'シフト記号表（勤務時間帯）'!$C$6:$U$35,19,FALSE))</f>
        <v/>
      </c>
      <c r="T147" s="390" t="str">
        <f>IF(T145="","",VLOOKUP(T145,'シフト記号表（勤務時間帯）'!$C$6:$U$35,19,FALSE))</f>
        <v/>
      </c>
      <c r="U147" s="390" t="str">
        <f>IF(U145="","",VLOOKUP(U145,'シフト記号表（勤務時間帯）'!$C$6:$U$35,19,FALSE))</f>
        <v/>
      </c>
      <c r="V147" s="390" t="str">
        <f>IF(V145="","",VLOOKUP(V145,'シフト記号表（勤務時間帯）'!$C$6:$U$35,19,FALSE))</f>
        <v/>
      </c>
      <c r="W147" s="390" t="str">
        <f>IF(W145="","",VLOOKUP(W145,'シフト記号表（勤務時間帯）'!$C$6:$U$35,19,FALSE))</f>
        <v/>
      </c>
      <c r="X147" s="390" t="str">
        <f>IF(X145="","",VLOOKUP(X145,'シフト記号表（勤務時間帯）'!$C$6:$U$35,19,FALSE))</f>
        <v/>
      </c>
      <c r="Y147" s="391" t="str">
        <f>IF(Y145="","",VLOOKUP(Y145,'シフト記号表（勤務時間帯）'!$C$6:$U$35,19,FALSE))</f>
        <v/>
      </c>
      <c r="Z147" s="389" t="str">
        <f>IF(Z145="","",VLOOKUP(Z145,'シフト記号表（勤務時間帯）'!$C$6:$U$35,19,FALSE))</f>
        <v/>
      </c>
      <c r="AA147" s="390" t="str">
        <f>IF(AA145="","",VLOOKUP(AA145,'シフト記号表（勤務時間帯）'!$C$6:$U$35,19,FALSE))</f>
        <v/>
      </c>
      <c r="AB147" s="390" t="str">
        <f>IF(AB145="","",VLOOKUP(AB145,'シフト記号表（勤務時間帯）'!$C$6:$U$35,19,FALSE))</f>
        <v/>
      </c>
      <c r="AC147" s="390" t="str">
        <f>IF(AC145="","",VLOOKUP(AC145,'シフト記号表（勤務時間帯）'!$C$6:$U$35,19,FALSE))</f>
        <v/>
      </c>
      <c r="AD147" s="390" t="str">
        <f>IF(AD145="","",VLOOKUP(AD145,'シフト記号表（勤務時間帯）'!$C$6:$U$35,19,FALSE))</f>
        <v/>
      </c>
      <c r="AE147" s="390" t="str">
        <f>IF(AE145="","",VLOOKUP(AE145,'シフト記号表（勤務時間帯）'!$C$6:$U$35,19,FALSE))</f>
        <v/>
      </c>
      <c r="AF147" s="391" t="str">
        <f>IF(AF145="","",VLOOKUP(AF145,'シフト記号表（勤務時間帯）'!$C$6:$U$35,19,FALSE))</f>
        <v/>
      </c>
      <c r="AG147" s="389" t="str">
        <f>IF(AG145="","",VLOOKUP(AG145,'シフト記号表（勤務時間帯）'!$C$6:$U$35,19,FALSE))</f>
        <v/>
      </c>
      <c r="AH147" s="390" t="str">
        <f>IF(AH145="","",VLOOKUP(AH145,'シフト記号表（勤務時間帯）'!$C$6:$U$35,19,FALSE))</f>
        <v/>
      </c>
      <c r="AI147" s="390" t="str">
        <f>IF(AI145="","",VLOOKUP(AI145,'シフト記号表（勤務時間帯）'!$C$6:$U$35,19,FALSE))</f>
        <v/>
      </c>
      <c r="AJ147" s="390" t="str">
        <f>IF(AJ145="","",VLOOKUP(AJ145,'シフト記号表（勤務時間帯）'!$C$6:$U$35,19,FALSE))</f>
        <v/>
      </c>
      <c r="AK147" s="390" t="str">
        <f>IF(AK145="","",VLOOKUP(AK145,'シフト記号表（勤務時間帯）'!$C$6:$U$35,19,FALSE))</f>
        <v/>
      </c>
      <c r="AL147" s="390" t="str">
        <f>IF(AL145="","",VLOOKUP(AL145,'シフト記号表（勤務時間帯）'!$C$6:$U$35,19,FALSE))</f>
        <v/>
      </c>
      <c r="AM147" s="391" t="str">
        <f>IF(AM145="","",VLOOKUP(AM145,'シフト記号表（勤務時間帯）'!$C$6:$U$35,19,FALSE))</f>
        <v/>
      </c>
      <c r="AN147" s="389" t="str">
        <f>IF(AN145="","",VLOOKUP(AN145,'シフト記号表（勤務時間帯）'!$C$6:$U$35,19,FALSE))</f>
        <v/>
      </c>
      <c r="AO147" s="390" t="str">
        <f>IF(AO145="","",VLOOKUP(AO145,'シフト記号表（勤務時間帯）'!$C$6:$U$35,19,FALSE))</f>
        <v/>
      </c>
      <c r="AP147" s="390" t="str">
        <f>IF(AP145="","",VLOOKUP(AP145,'シフト記号表（勤務時間帯）'!$C$6:$U$35,19,FALSE))</f>
        <v/>
      </c>
      <c r="AQ147" s="390" t="str">
        <f>IF(AQ145="","",VLOOKUP(AQ145,'シフト記号表（勤務時間帯）'!$C$6:$U$35,19,FALSE))</f>
        <v/>
      </c>
      <c r="AR147" s="390" t="str">
        <f>IF(AR145="","",VLOOKUP(AR145,'シフト記号表（勤務時間帯）'!$C$6:$U$35,19,FALSE))</f>
        <v/>
      </c>
      <c r="AS147" s="390" t="str">
        <f>IF(AS145="","",VLOOKUP(AS145,'シフト記号表（勤務時間帯）'!$C$6:$U$35,19,FALSE))</f>
        <v/>
      </c>
      <c r="AT147" s="391" t="str">
        <f>IF(AT145="","",VLOOKUP(AT145,'シフト記号表（勤務時間帯）'!$C$6:$U$35,19,FALSE))</f>
        <v/>
      </c>
      <c r="AU147" s="389" t="str">
        <f>IF(AU145="","",VLOOKUP(AU145,'シフト記号表（勤務時間帯）'!$C$6:$U$35,19,FALSE))</f>
        <v/>
      </c>
      <c r="AV147" s="390" t="str">
        <f>IF(AV145="","",VLOOKUP(AV145,'シフト記号表（勤務時間帯）'!$C$6:$U$35,19,FALSE))</f>
        <v/>
      </c>
      <c r="AW147" s="390" t="str">
        <f>IF(AW145="","",VLOOKUP(AW145,'シフト記号表（勤務時間帯）'!$C$6:$U$35,19,FALSE))</f>
        <v/>
      </c>
      <c r="AX147" s="931">
        <f>IF($BB$3="４週",SUM(S147:AT147),IF($BB$3="暦月",SUM(S147:AW147),""))</f>
        <v>0</v>
      </c>
      <c r="AY147" s="932"/>
      <c r="AZ147" s="933">
        <f>IF($BB$3="４週",AX147/4,IF($BB$3="暦月",'地密通所（100名）'!AX147/('地密通所（100名）'!$BB$8/7),""))</f>
        <v>0</v>
      </c>
      <c r="BA147" s="934"/>
      <c r="BB147" s="800"/>
      <c r="BC147" s="769"/>
      <c r="BD147" s="769"/>
      <c r="BE147" s="769"/>
      <c r="BF147" s="770"/>
    </row>
    <row r="148" spans="2:58" ht="20.25" customHeight="1">
      <c r="B148" s="886">
        <f>B145+1</f>
        <v>43</v>
      </c>
      <c r="C148" s="781"/>
      <c r="D148" s="782"/>
      <c r="E148" s="783"/>
      <c r="F148" s="273"/>
      <c r="G148" s="762"/>
      <c r="H148" s="764"/>
      <c r="I148" s="694"/>
      <c r="J148" s="694"/>
      <c r="K148" s="695"/>
      <c r="L148" s="765"/>
      <c r="M148" s="766"/>
      <c r="N148" s="766"/>
      <c r="O148" s="767"/>
      <c r="P148" s="935" t="s">
        <v>654</v>
      </c>
      <c r="Q148" s="936"/>
      <c r="R148" s="937"/>
      <c r="S148" s="425"/>
      <c r="T148" s="426"/>
      <c r="U148" s="426"/>
      <c r="V148" s="426"/>
      <c r="W148" s="426"/>
      <c r="X148" s="426"/>
      <c r="Y148" s="427"/>
      <c r="Z148" s="425"/>
      <c r="AA148" s="426"/>
      <c r="AB148" s="426"/>
      <c r="AC148" s="426"/>
      <c r="AD148" s="426"/>
      <c r="AE148" s="426"/>
      <c r="AF148" s="427"/>
      <c r="AG148" s="425"/>
      <c r="AH148" s="426"/>
      <c r="AI148" s="426"/>
      <c r="AJ148" s="426"/>
      <c r="AK148" s="426"/>
      <c r="AL148" s="426"/>
      <c r="AM148" s="427"/>
      <c r="AN148" s="425"/>
      <c r="AO148" s="426"/>
      <c r="AP148" s="426"/>
      <c r="AQ148" s="426"/>
      <c r="AR148" s="426"/>
      <c r="AS148" s="426"/>
      <c r="AT148" s="427"/>
      <c r="AU148" s="425"/>
      <c r="AV148" s="426"/>
      <c r="AW148" s="426"/>
      <c r="AX148" s="973"/>
      <c r="AY148" s="974"/>
      <c r="AZ148" s="975"/>
      <c r="BA148" s="976"/>
      <c r="BB148" s="798"/>
      <c r="BC148" s="766"/>
      <c r="BD148" s="766"/>
      <c r="BE148" s="766"/>
      <c r="BF148" s="767"/>
    </row>
    <row r="149" spans="2:58" ht="20.25" customHeight="1">
      <c r="B149" s="886"/>
      <c r="C149" s="784"/>
      <c r="D149" s="785"/>
      <c r="E149" s="786"/>
      <c r="F149" s="265"/>
      <c r="G149" s="689"/>
      <c r="H149" s="693"/>
      <c r="I149" s="694"/>
      <c r="J149" s="694"/>
      <c r="K149" s="695"/>
      <c r="L149" s="699"/>
      <c r="M149" s="700"/>
      <c r="N149" s="700"/>
      <c r="O149" s="701"/>
      <c r="P149" s="921" t="s">
        <v>526</v>
      </c>
      <c r="Q149" s="922"/>
      <c r="R149" s="923"/>
      <c r="S149" s="386" t="str">
        <f>IF(S148="","",VLOOKUP(S148,'シフト記号表（勤務時間帯）'!$C$6:$K$35,9,FALSE))</f>
        <v/>
      </c>
      <c r="T149" s="387" t="str">
        <f>IF(T148="","",VLOOKUP(T148,'シフト記号表（勤務時間帯）'!$C$6:$K$35,9,FALSE))</f>
        <v/>
      </c>
      <c r="U149" s="387" t="str">
        <f>IF(U148="","",VLOOKUP(U148,'シフト記号表（勤務時間帯）'!$C$6:$K$35,9,FALSE))</f>
        <v/>
      </c>
      <c r="V149" s="387" t="str">
        <f>IF(V148="","",VLOOKUP(V148,'シフト記号表（勤務時間帯）'!$C$6:$K$35,9,FALSE))</f>
        <v/>
      </c>
      <c r="W149" s="387" t="str">
        <f>IF(W148="","",VLOOKUP(W148,'シフト記号表（勤務時間帯）'!$C$6:$K$35,9,FALSE))</f>
        <v/>
      </c>
      <c r="X149" s="387" t="str">
        <f>IF(X148="","",VLOOKUP(X148,'シフト記号表（勤務時間帯）'!$C$6:$K$35,9,FALSE))</f>
        <v/>
      </c>
      <c r="Y149" s="388" t="str">
        <f>IF(Y148="","",VLOOKUP(Y148,'シフト記号表（勤務時間帯）'!$C$6:$K$35,9,FALSE))</f>
        <v/>
      </c>
      <c r="Z149" s="386" t="str">
        <f>IF(Z148="","",VLOOKUP(Z148,'シフト記号表（勤務時間帯）'!$C$6:$K$35,9,FALSE))</f>
        <v/>
      </c>
      <c r="AA149" s="387" t="str">
        <f>IF(AA148="","",VLOOKUP(AA148,'シフト記号表（勤務時間帯）'!$C$6:$K$35,9,FALSE))</f>
        <v/>
      </c>
      <c r="AB149" s="387" t="str">
        <f>IF(AB148="","",VLOOKUP(AB148,'シフト記号表（勤務時間帯）'!$C$6:$K$35,9,FALSE))</f>
        <v/>
      </c>
      <c r="AC149" s="387" t="str">
        <f>IF(AC148="","",VLOOKUP(AC148,'シフト記号表（勤務時間帯）'!$C$6:$K$35,9,FALSE))</f>
        <v/>
      </c>
      <c r="AD149" s="387" t="str">
        <f>IF(AD148="","",VLOOKUP(AD148,'シフト記号表（勤務時間帯）'!$C$6:$K$35,9,FALSE))</f>
        <v/>
      </c>
      <c r="AE149" s="387" t="str">
        <f>IF(AE148="","",VLOOKUP(AE148,'シフト記号表（勤務時間帯）'!$C$6:$K$35,9,FALSE))</f>
        <v/>
      </c>
      <c r="AF149" s="388" t="str">
        <f>IF(AF148="","",VLOOKUP(AF148,'シフト記号表（勤務時間帯）'!$C$6:$K$35,9,FALSE))</f>
        <v/>
      </c>
      <c r="AG149" s="386" t="str">
        <f>IF(AG148="","",VLOOKUP(AG148,'シフト記号表（勤務時間帯）'!$C$6:$K$35,9,FALSE))</f>
        <v/>
      </c>
      <c r="AH149" s="387" t="str">
        <f>IF(AH148="","",VLOOKUP(AH148,'シフト記号表（勤務時間帯）'!$C$6:$K$35,9,FALSE))</f>
        <v/>
      </c>
      <c r="AI149" s="387" t="str">
        <f>IF(AI148="","",VLOOKUP(AI148,'シフト記号表（勤務時間帯）'!$C$6:$K$35,9,FALSE))</f>
        <v/>
      </c>
      <c r="AJ149" s="387" t="str">
        <f>IF(AJ148="","",VLOOKUP(AJ148,'シフト記号表（勤務時間帯）'!$C$6:$K$35,9,FALSE))</f>
        <v/>
      </c>
      <c r="AK149" s="387" t="str">
        <f>IF(AK148="","",VLOOKUP(AK148,'シフト記号表（勤務時間帯）'!$C$6:$K$35,9,FALSE))</f>
        <v/>
      </c>
      <c r="AL149" s="387" t="str">
        <f>IF(AL148="","",VLOOKUP(AL148,'シフト記号表（勤務時間帯）'!$C$6:$K$35,9,FALSE))</f>
        <v/>
      </c>
      <c r="AM149" s="388" t="str">
        <f>IF(AM148="","",VLOOKUP(AM148,'シフト記号表（勤務時間帯）'!$C$6:$K$35,9,FALSE))</f>
        <v/>
      </c>
      <c r="AN149" s="386" t="str">
        <f>IF(AN148="","",VLOOKUP(AN148,'シフト記号表（勤務時間帯）'!$C$6:$K$35,9,FALSE))</f>
        <v/>
      </c>
      <c r="AO149" s="387" t="str">
        <f>IF(AO148="","",VLOOKUP(AO148,'シフト記号表（勤務時間帯）'!$C$6:$K$35,9,FALSE))</f>
        <v/>
      </c>
      <c r="AP149" s="387" t="str">
        <f>IF(AP148="","",VLOOKUP(AP148,'シフト記号表（勤務時間帯）'!$C$6:$K$35,9,FALSE))</f>
        <v/>
      </c>
      <c r="AQ149" s="387" t="str">
        <f>IF(AQ148="","",VLOOKUP(AQ148,'シフト記号表（勤務時間帯）'!$C$6:$K$35,9,FALSE))</f>
        <v/>
      </c>
      <c r="AR149" s="387" t="str">
        <f>IF(AR148="","",VLOOKUP(AR148,'シフト記号表（勤務時間帯）'!$C$6:$K$35,9,FALSE))</f>
        <v/>
      </c>
      <c r="AS149" s="387" t="str">
        <f>IF(AS148="","",VLOOKUP(AS148,'シフト記号表（勤務時間帯）'!$C$6:$K$35,9,FALSE))</f>
        <v/>
      </c>
      <c r="AT149" s="388" t="str">
        <f>IF(AT148="","",VLOOKUP(AT148,'シフト記号表（勤務時間帯）'!$C$6:$K$35,9,FALSE))</f>
        <v/>
      </c>
      <c r="AU149" s="386" t="str">
        <f>IF(AU148="","",VLOOKUP(AU148,'シフト記号表（勤務時間帯）'!$C$6:$K$35,9,FALSE))</f>
        <v/>
      </c>
      <c r="AV149" s="387" t="str">
        <f>IF(AV148="","",VLOOKUP(AV148,'シフト記号表（勤務時間帯）'!$C$6:$K$35,9,FALSE))</f>
        <v/>
      </c>
      <c r="AW149" s="387" t="str">
        <f>IF(AW148="","",VLOOKUP(AW148,'シフト記号表（勤務時間帯）'!$C$6:$K$35,9,FALSE))</f>
        <v/>
      </c>
      <c r="AX149" s="924">
        <f>IF($BB$3="４週",SUM(S149:AT149),IF($BB$3="暦月",SUM(S149:AW149),""))</f>
        <v>0</v>
      </c>
      <c r="AY149" s="925"/>
      <c r="AZ149" s="926">
        <f>IF($BB$3="４週",AX149/4,IF($BB$3="暦月",'地密通所（100名）'!AX149/('地密通所（100名）'!$BB$8/7),""))</f>
        <v>0</v>
      </c>
      <c r="BA149" s="927"/>
      <c r="BB149" s="799"/>
      <c r="BC149" s="700"/>
      <c r="BD149" s="700"/>
      <c r="BE149" s="700"/>
      <c r="BF149" s="701"/>
    </row>
    <row r="150" spans="2:58" ht="20.25" customHeight="1">
      <c r="B150" s="886"/>
      <c r="C150" s="787"/>
      <c r="D150" s="788"/>
      <c r="E150" s="789"/>
      <c r="F150" s="428">
        <f>C148</f>
        <v>0</v>
      </c>
      <c r="G150" s="763"/>
      <c r="H150" s="693"/>
      <c r="I150" s="694"/>
      <c r="J150" s="694"/>
      <c r="K150" s="695"/>
      <c r="L150" s="768"/>
      <c r="M150" s="769"/>
      <c r="N150" s="769"/>
      <c r="O150" s="770"/>
      <c r="P150" s="928" t="s">
        <v>527</v>
      </c>
      <c r="Q150" s="929"/>
      <c r="R150" s="930"/>
      <c r="S150" s="389" t="str">
        <f>IF(S148="","",VLOOKUP(S148,'シフト記号表（勤務時間帯）'!$C$6:$U$35,19,FALSE))</f>
        <v/>
      </c>
      <c r="T150" s="390" t="str">
        <f>IF(T148="","",VLOOKUP(T148,'シフト記号表（勤務時間帯）'!$C$6:$U$35,19,FALSE))</f>
        <v/>
      </c>
      <c r="U150" s="390" t="str">
        <f>IF(U148="","",VLOOKUP(U148,'シフト記号表（勤務時間帯）'!$C$6:$U$35,19,FALSE))</f>
        <v/>
      </c>
      <c r="V150" s="390" t="str">
        <f>IF(V148="","",VLOOKUP(V148,'シフト記号表（勤務時間帯）'!$C$6:$U$35,19,FALSE))</f>
        <v/>
      </c>
      <c r="W150" s="390" t="str">
        <f>IF(W148="","",VLOOKUP(W148,'シフト記号表（勤務時間帯）'!$C$6:$U$35,19,FALSE))</f>
        <v/>
      </c>
      <c r="X150" s="390" t="str">
        <f>IF(X148="","",VLOOKUP(X148,'シフト記号表（勤務時間帯）'!$C$6:$U$35,19,FALSE))</f>
        <v/>
      </c>
      <c r="Y150" s="391" t="str">
        <f>IF(Y148="","",VLOOKUP(Y148,'シフト記号表（勤務時間帯）'!$C$6:$U$35,19,FALSE))</f>
        <v/>
      </c>
      <c r="Z150" s="389" t="str">
        <f>IF(Z148="","",VLOOKUP(Z148,'シフト記号表（勤務時間帯）'!$C$6:$U$35,19,FALSE))</f>
        <v/>
      </c>
      <c r="AA150" s="390" t="str">
        <f>IF(AA148="","",VLOOKUP(AA148,'シフト記号表（勤務時間帯）'!$C$6:$U$35,19,FALSE))</f>
        <v/>
      </c>
      <c r="AB150" s="390" t="str">
        <f>IF(AB148="","",VLOOKUP(AB148,'シフト記号表（勤務時間帯）'!$C$6:$U$35,19,FALSE))</f>
        <v/>
      </c>
      <c r="AC150" s="390" t="str">
        <f>IF(AC148="","",VLOOKUP(AC148,'シフト記号表（勤務時間帯）'!$C$6:$U$35,19,FALSE))</f>
        <v/>
      </c>
      <c r="AD150" s="390" t="str">
        <f>IF(AD148="","",VLOOKUP(AD148,'シフト記号表（勤務時間帯）'!$C$6:$U$35,19,FALSE))</f>
        <v/>
      </c>
      <c r="AE150" s="390" t="str">
        <f>IF(AE148="","",VLOOKUP(AE148,'シフト記号表（勤務時間帯）'!$C$6:$U$35,19,FALSE))</f>
        <v/>
      </c>
      <c r="AF150" s="391" t="str">
        <f>IF(AF148="","",VLOOKUP(AF148,'シフト記号表（勤務時間帯）'!$C$6:$U$35,19,FALSE))</f>
        <v/>
      </c>
      <c r="AG150" s="389" t="str">
        <f>IF(AG148="","",VLOOKUP(AG148,'シフト記号表（勤務時間帯）'!$C$6:$U$35,19,FALSE))</f>
        <v/>
      </c>
      <c r="AH150" s="390" t="str">
        <f>IF(AH148="","",VLOOKUP(AH148,'シフト記号表（勤務時間帯）'!$C$6:$U$35,19,FALSE))</f>
        <v/>
      </c>
      <c r="AI150" s="390" t="str">
        <f>IF(AI148="","",VLOOKUP(AI148,'シフト記号表（勤務時間帯）'!$C$6:$U$35,19,FALSE))</f>
        <v/>
      </c>
      <c r="AJ150" s="390" t="str">
        <f>IF(AJ148="","",VLOOKUP(AJ148,'シフト記号表（勤務時間帯）'!$C$6:$U$35,19,FALSE))</f>
        <v/>
      </c>
      <c r="AK150" s="390" t="str">
        <f>IF(AK148="","",VLOOKUP(AK148,'シフト記号表（勤務時間帯）'!$C$6:$U$35,19,FALSE))</f>
        <v/>
      </c>
      <c r="AL150" s="390" t="str">
        <f>IF(AL148="","",VLOOKUP(AL148,'シフト記号表（勤務時間帯）'!$C$6:$U$35,19,FALSE))</f>
        <v/>
      </c>
      <c r="AM150" s="391" t="str">
        <f>IF(AM148="","",VLOOKUP(AM148,'シフト記号表（勤務時間帯）'!$C$6:$U$35,19,FALSE))</f>
        <v/>
      </c>
      <c r="AN150" s="389" t="str">
        <f>IF(AN148="","",VLOOKUP(AN148,'シフト記号表（勤務時間帯）'!$C$6:$U$35,19,FALSE))</f>
        <v/>
      </c>
      <c r="AO150" s="390" t="str">
        <f>IF(AO148="","",VLOOKUP(AO148,'シフト記号表（勤務時間帯）'!$C$6:$U$35,19,FALSE))</f>
        <v/>
      </c>
      <c r="AP150" s="390" t="str">
        <f>IF(AP148="","",VLOOKUP(AP148,'シフト記号表（勤務時間帯）'!$C$6:$U$35,19,FALSE))</f>
        <v/>
      </c>
      <c r="AQ150" s="390" t="str">
        <f>IF(AQ148="","",VLOOKUP(AQ148,'シフト記号表（勤務時間帯）'!$C$6:$U$35,19,FALSE))</f>
        <v/>
      </c>
      <c r="AR150" s="390" t="str">
        <f>IF(AR148="","",VLOOKUP(AR148,'シフト記号表（勤務時間帯）'!$C$6:$U$35,19,FALSE))</f>
        <v/>
      </c>
      <c r="AS150" s="390" t="str">
        <f>IF(AS148="","",VLOOKUP(AS148,'シフト記号表（勤務時間帯）'!$C$6:$U$35,19,FALSE))</f>
        <v/>
      </c>
      <c r="AT150" s="391" t="str">
        <f>IF(AT148="","",VLOOKUP(AT148,'シフト記号表（勤務時間帯）'!$C$6:$U$35,19,FALSE))</f>
        <v/>
      </c>
      <c r="AU150" s="389" t="str">
        <f>IF(AU148="","",VLOOKUP(AU148,'シフト記号表（勤務時間帯）'!$C$6:$U$35,19,FALSE))</f>
        <v/>
      </c>
      <c r="AV150" s="390" t="str">
        <f>IF(AV148="","",VLOOKUP(AV148,'シフト記号表（勤務時間帯）'!$C$6:$U$35,19,FALSE))</f>
        <v/>
      </c>
      <c r="AW150" s="390" t="str">
        <f>IF(AW148="","",VLOOKUP(AW148,'シフト記号表（勤務時間帯）'!$C$6:$U$35,19,FALSE))</f>
        <v/>
      </c>
      <c r="AX150" s="931">
        <f>IF($BB$3="４週",SUM(S150:AT150),IF($BB$3="暦月",SUM(S150:AW150),""))</f>
        <v>0</v>
      </c>
      <c r="AY150" s="932"/>
      <c r="AZ150" s="933">
        <f>IF($BB$3="４週",AX150/4,IF($BB$3="暦月",'地密通所（100名）'!AX150/('地密通所（100名）'!$BB$8/7),""))</f>
        <v>0</v>
      </c>
      <c r="BA150" s="934"/>
      <c r="BB150" s="800"/>
      <c r="BC150" s="769"/>
      <c r="BD150" s="769"/>
      <c r="BE150" s="769"/>
      <c r="BF150" s="770"/>
    </row>
    <row r="151" spans="2:58" ht="20.25" customHeight="1">
      <c r="B151" s="886">
        <f>B148+1</f>
        <v>44</v>
      </c>
      <c r="C151" s="781"/>
      <c r="D151" s="782"/>
      <c r="E151" s="783"/>
      <c r="F151" s="273"/>
      <c r="G151" s="762"/>
      <c r="H151" s="764"/>
      <c r="I151" s="694"/>
      <c r="J151" s="694"/>
      <c r="K151" s="695"/>
      <c r="L151" s="765"/>
      <c r="M151" s="766"/>
      <c r="N151" s="766"/>
      <c r="O151" s="767"/>
      <c r="P151" s="935" t="s">
        <v>654</v>
      </c>
      <c r="Q151" s="936"/>
      <c r="R151" s="937"/>
      <c r="S151" s="425"/>
      <c r="T151" s="426"/>
      <c r="U151" s="426"/>
      <c r="V151" s="426"/>
      <c r="W151" s="426"/>
      <c r="X151" s="426"/>
      <c r="Y151" s="427"/>
      <c r="Z151" s="425"/>
      <c r="AA151" s="426"/>
      <c r="AB151" s="426"/>
      <c r="AC151" s="426"/>
      <c r="AD151" s="426"/>
      <c r="AE151" s="426"/>
      <c r="AF151" s="427"/>
      <c r="AG151" s="425"/>
      <c r="AH151" s="426"/>
      <c r="AI151" s="426"/>
      <c r="AJ151" s="426"/>
      <c r="AK151" s="426"/>
      <c r="AL151" s="426"/>
      <c r="AM151" s="427"/>
      <c r="AN151" s="425"/>
      <c r="AO151" s="426"/>
      <c r="AP151" s="426"/>
      <c r="AQ151" s="426"/>
      <c r="AR151" s="426"/>
      <c r="AS151" s="426"/>
      <c r="AT151" s="427"/>
      <c r="AU151" s="425"/>
      <c r="AV151" s="426"/>
      <c r="AW151" s="426"/>
      <c r="AX151" s="973"/>
      <c r="AY151" s="974"/>
      <c r="AZ151" s="975"/>
      <c r="BA151" s="976"/>
      <c r="BB151" s="798"/>
      <c r="BC151" s="766"/>
      <c r="BD151" s="766"/>
      <c r="BE151" s="766"/>
      <c r="BF151" s="767"/>
    </row>
    <row r="152" spans="2:58" ht="20.25" customHeight="1">
      <c r="B152" s="886"/>
      <c r="C152" s="784"/>
      <c r="D152" s="785"/>
      <c r="E152" s="786"/>
      <c r="F152" s="265"/>
      <c r="G152" s="689"/>
      <c r="H152" s="693"/>
      <c r="I152" s="694"/>
      <c r="J152" s="694"/>
      <c r="K152" s="695"/>
      <c r="L152" s="699"/>
      <c r="M152" s="700"/>
      <c r="N152" s="700"/>
      <c r="O152" s="701"/>
      <c r="P152" s="921" t="s">
        <v>526</v>
      </c>
      <c r="Q152" s="922"/>
      <c r="R152" s="923"/>
      <c r="S152" s="386" t="str">
        <f>IF(S151="","",VLOOKUP(S151,'シフト記号表（勤務時間帯）'!$C$6:$K$35,9,FALSE))</f>
        <v/>
      </c>
      <c r="T152" s="387" t="str">
        <f>IF(T151="","",VLOOKUP(T151,'シフト記号表（勤務時間帯）'!$C$6:$K$35,9,FALSE))</f>
        <v/>
      </c>
      <c r="U152" s="387" t="str">
        <f>IF(U151="","",VLOOKUP(U151,'シフト記号表（勤務時間帯）'!$C$6:$K$35,9,FALSE))</f>
        <v/>
      </c>
      <c r="V152" s="387" t="str">
        <f>IF(V151="","",VLOOKUP(V151,'シフト記号表（勤務時間帯）'!$C$6:$K$35,9,FALSE))</f>
        <v/>
      </c>
      <c r="W152" s="387" t="str">
        <f>IF(W151="","",VLOOKUP(W151,'シフト記号表（勤務時間帯）'!$C$6:$K$35,9,FALSE))</f>
        <v/>
      </c>
      <c r="X152" s="387" t="str">
        <f>IF(X151="","",VLOOKUP(X151,'シフト記号表（勤務時間帯）'!$C$6:$K$35,9,FALSE))</f>
        <v/>
      </c>
      <c r="Y152" s="388" t="str">
        <f>IF(Y151="","",VLOOKUP(Y151,'シフト記号表（勤務時間帯）'!$C$6:$K$35,9,FALSE))</f>
        <v/>
      </c>
      <c r="Z152" s="386" t="str">
        <f>IF(Z151="","",VLOOKUP(Z151,'シフト記号表（勤務時間帯）'!$C$6:$K$35,9,FALSE))</f>
        <v/>
      </c>
      <c r="AA152" s="387" t="str">
        <f>IF(AA151="","",VLOOKUP(AA151,'シフト記号表（勤務時間帯）'!$C$6:$K$35,9,FALSE))</f>
        <v/>
      </c>
      <c r="AB152" s="387" t="str">
        <f>IF(AB151="","",VLOOKUP(AB151,'シフト記号表（勤務時間帯）'!$C$6:$K$35,9,FALSE))</f>
        <v/>
      </c>
      <c r="AC152" s="387" t="str">
        <f>IF(AC151="","",VLOOKUP(AC151,'シフト記号表（勤務時間帯）'!$C$6:$K$35,9,FALSE))</f>
        <v/>
      </c>
      <c r="AD152" s="387" t="str">
        <f>IF(AD151="","",VLOOKUP(AD151,'シフト記号表（勤務時間帯）'!$C$6:$K$35,9,FALSE))</f>
        <v/>
      </c>
      <c r="AE152" s="387" t="str">
        <f>IF(AE151="","",VLOOKUP(AE151,'シフト記号表（勤務時間帯）'!$C$6:$K$35,9,FALSE))</f>
        <v/>
      </c>
      <c r="AF152" s="388" t="str">
        <f>IF(AF151="","",VLOOKUP(AF151,'シフト記号表（勤務時間帯）'!$C$6:$K$35,9,FALSE))</f>
        <v/>
      </c>
      <c r="AG152" s="386" t="str">
        <f>IF(AG151="","",VLOOKUP(AG151,'シフト記号表（勤務時間帯）'!$C$6:$K$35,9,FALSE))</f>
        <v/>
      </c>
      <c r="AH152" s="387" t="str">
        <f>IF(AH151="","",VLOOKUP(AH151,'シフト記号表（勤務時間帯）'!$C$6:$K$35,9,FALSE))</f>
        <v/>
      </c>
      <c r="AI152" s="387" t="str">
        <f>IF(AI151="","",VLOOKUP(AI151,'シフト記号表（勤務時間帯）'!$C$6:$K$35,9,FALSE))</f>
        <v/>
      </c>
      <c r="AJ152" s="387" t="str">
        <f>IF(AJ151="","",VLOOKUP(AJ151,'シフト記号表（勤務時間帯）'!$C$6:$K$35,9,FALSE))</f>
        <v/>
      </c>
      <c r="AK152" s="387" t="str">
        <f>IF(AK151="","",VLOOKUP(AK151,'シフト記号表（勤務時間帯）'!$C$6:$K$35,9,FALSE))</f>
        <v/>
      </c>
      <c r="AL152" s="387" t="str">
        <f>IF(AL151="","",VLOOKUP(AL151,'シフト記号表（勤務時間帯）'!$C$6:$K$35,9,FALSE))</f>
        <v/>
      </c>
      <c r="AM152" s="388" t="str">
        <f>IF(AM151="","",VLOOKUP(AM151,'シフト記号表（勤務時間帯）'!$C$6:$K$35,9,FALSE))</f>
        <v/>
      </c>
      <c r="AN152" s="386" t="str">
        <f>IF(AN151="","",VLOOKUP(AN151,'シフト記号表（勤務時間帯）'!$C$6:$K$35,9,FALSE))</f>
        <v/>
      </c>
      <c r="AO152" s="387" t="str">
        <f>IF(AO151="","",VLOOKUP(AO151,'シフト記号表（勤務時間帯）'!$C$6:$K$35,9,FALSE))</f>
        <v/>
      </c>
      <c r="AP152" s="387" t="str">
        <f>IF(AP151="","",VLOOKUP(AP151,'シフト記号表（勤務時間帯）'!$C$6:$K$35,9,FALSE))</f>
        <v/>
      </c>
      <c r="AQ152" s="387" t="str">
        <f>IF(AQ151="","",VLOOKUP(AQ151,'シフト記号表（勤務時間帯）'!$C$6:$K$35,9,FALSE))</f>
        <v/>
      </c>
      <c r="AR152" s="387" t="str">
        <f>IF(AR151="","",VLOOKUP(AR151,'シフト記号表（勤務時間帯）'!$C$6:$K$35,9,FALSE))</f>
        <v/>
      </c>
      <c r="AS152" s="387" t="str">
        <f>IF(AS151="","",VLOOKUP(AS151,'シフト記号表（勤務時間帯）'!$C$6:$K$35,9,FALSE))</f>
        <v/>
      </c>
      <c r="AT152" s="388" t="str">
        <f>IF(AT151="","",VLOOKUP(AT151,'シフト記号表（勤務時間帯）'!$C$6:$K$35,9,FALSE))</f>
        <v/>
      </c>
      <c r="AU152" s="386" t="str">
        <f>IF(AU151="","",VLOOKUP(AU151,'シフト記号表（勤務時間帯）'!$C$6:$K$35,9,FALSE))</f>
        <v/>
      </c>
      <c r="AV152" s="387" t="str">
        <f>IF(AV151="","",VLOOKUP(AV151,'シフト記号表（勤務時間帯）'!$C$6:$K$35,9,FALSE))</f>
        <v/>
      </c>
      <c r="AW152" s="387" t="str">
        <f>IF(AW151="","",VLOOKUP(AW151,'シフト記号表（勤務時間帯）'!$C$6:$K$35,9,FALSE))</f>
        <v/>
      </c>
      <c r="AX152" s="924">
        <f>IF($BB$3="４週",SUM(S152:AT152),IF($BB$3="暦月",SUM(S152:AW152),""))</f>
        <v>0</v>
      </c>
      <c r="AY152" s="925"/>
      <c r="AZ152" s="926">
        <f>IF($BB$3="４週",AX152/4,IF($BB$3="暦月",'地密通所（100名）'!AX152/('地密通所（100名）'!$BB$8/7),""))</f>
        <v>0</v>
      </c>
      <c r="BA152" s="927"/>
      <c r="BB152" s="799"/>
      <c r="BC152" s="700"/>
      <c r="BD152" s="700"/>
      <c r="BE152" s="700"/>
      <c r="BF152" s="701"/>
    </row>
    <row r="153" spans="2:58" ht="20.25" customHeight="1">
      <c r="B153" s="886"/>
      <c r="C153" s="787"/>
      <c r="D153" s="788"/>
      <c r="E153" s="789"/>
      <c r="F153" s="428">
        <f>C151</f>
        <v>0</v>
      </c>
      <c r="G153" s="763"/>
      <c r="H153" s="693"/>
      <c r="I153" s="694"/>
      <c r="J153" s="694"/>
      <c r="K153" s="695"/>
      <c r="L153" s="768"/>
      <c r="M153" s="769"/>
      <c r="N153" s="769"/>
      <c r="O153" s="770"/>
      <c r="P153" s="928" t="s">
        <v>527</v>
      </c>
      <c r="Q153" s="929"/>
      <c r="R153" s="930"/>
      <c r="S153" s="389" t="str">
        <f>IF(S151="","",VLOOKUP(S151,'シフト記号表（勤務時間帯）'!$C$6:$U$35,19,FALSE))</f>
        <v/>
      </c>
      <c r="T153" s="390" t="str">
        <f>IF(T151="","",VLOOKUP(T151,'シフト記号表（勤務時間帯）'!$C$6:$U$35,19,FALSE))</f>
        <v/>
      </c>
      <c r="U153" s="390" t="str">
        <f>IF(U151="","",VLOOKUP(U151,'シフト記号表（勤務時間帯）'!$C$6:$U$35,19,FALSE))</f>
        <v/>
      </c>
      <c r="V153" s="390" t="str">
        <f>IF(V151="","",VLOOKUP(V151,'シフト記号表（勤務時間帯）'!$C$6:$U$35,19,FALSE))</f>
        <v/>
      </c>
      <c r="W153" s="390" t="str">
        <f>IF(W151="","",VLOOKUP(W151,'シフト記号表（勤務時間帯）'!$C$6:$U$35,19,FALSE))</f>
        <v/>
      </c>
      <c r="X153" s="390" t="str">
        <f>IF(X151="","",VLOOKUP(X151,'シフト記号表（勤務時間帯）'!$C$6:$U$35,19,FALSE))</f>
        <v/>
      </c>
      <c r="Y153" s="391" t="str">
        <f>IF(Y151="","",VLOOKUP(Y151,'シフト記号表（勤務時間帯）'!$C$6:$U$35,19,FALSE))</f>
        <v/>
      </c>
      <c r="Z153" s="389" t="str">
        <f>IF(Z151="","",VLOOKUP(Z151,'シフト記号表（勤務時間帯）'!$C$6:$U$35,19,FALSE))</f>
        <v/>
      </c>
      <c r="AA153" s="390" t="str">
        <f>IF(AA151="","",VLOOKUP(AA151,'シフト記号表（勤務時間帯）'!$C$6:$U$35,19,FALSE))</f>
        <v/>
      </c>
      <c r="AB153" s="390" t="str">
        <f>IF(AB151="","",VLOOKUP(AB151,'シフト記号表（勤務時間帯）'!$C$6:$U$35,19,FALSE))</f>
        <v/>
      </c>
      <c r="AC153" s="390" t="str">
        <f>IF(AC151="","",VLOOKUP(AC151,'シフト記号表（勤務時間帯）'!$C$6:$U$35,19,FALSE))</f>
        <v/>
      </c>
      <c r="AD153" s="390" t="str">
        <f>IF(AD151="","",VLOOKUP(AD151,'シフト記号表（勤務時間帯）'!$C$6:$U$35,19,FALSE))</f>
        <v/>
      </c>
      <c r="AE153" s="390" t="str">
        <f>IF(AE151="","",VLOOKUP(AE151,'シフト記号表（勤務時間帯）'!$C$6:$U$35,19,FALSE))</f>
        <v/>
      </c>
      <c r="AF153" s="391" t="str">
        <f>IF(AF151="","",VLOOKUP(AF151,'シフト記号表（勤務時間帯）'!$C$6:$U$35,19,FALSE))</f>
        <v/>
      </c>
      <c r="AG153" s="389" t="str">
        <f>IF(AG151="","",VLOOKUP(AG151,'シフト記号表（勤務時間帯）'!$C$6:$U$35,19,FALSE))</f>
        <v/>
      </c>
      <c r="AH153" s="390" t="str">
        <f>IF(AH151="","",VLOOKUP(AH151,'シフト記号表（勤務時間帯）'!$C$6:$U$35,19,FALSE))</f>
        <v/>
      </c>
      <c r="AI153" s="390" t="str">
        <f>IF(AI151="","",VLOOKUP(AI151,'シフト記号表（勤務時間帯）'!$C$6:$U$35,19,FALSE))</f>
        <v/>
      </c>
      <c r="AJ153" s="390" t="str">
        <f>IF(AJ151="","",VLOOKUP(AJ151,'シフト記号表（勤務時間帯）'!$C$6:$U$35,19,FALSE))</f>
        <v/>
      </c>
      <c r="AK153" s="390" t="str">
        <f>IF(AK151="","",VLOOKUP(AK151,'シフト記号表（勤務時間帯）'!$C$6:$U$35,19,FALSE))</f>
        <v/>
      </c>
      <c r="AL153" s="390" t="str">
        <f>IF(AL151="","",VLOOKUP(AL151,'シフト記号表（勤務時間帯）'!$C$6:$U$35,19,FALSE))</f>
        <v/>
      </c>
      <c r="AM153" s="391" t="str">
        <f>IF(AM151="","",VLOOKUP(AM151,'シフト記号表（勤務時間帯）'!$C$6:$U$35,19,FALSE))</f>
        <v/>
      </c>
      <c r="AN153" s="389" t="str">
        <f>IF(AN151="","",VLOOKUP(AN151,'シフト記号表（勤務時間帯）'!$C$6:$U$35,19,FALSE))</f>
        <v/>
      </c>
      <c r="AO153" s="390" t="str">
        <f>IF(AO151="","",VLOOKUP(AO151,'シフト記号表（勤務時間帯）'!$C$6:$U$35,19,FALSE))</f>
        <v/>
      </c>
      <c r="AP153" s="390" t="str">
        <f>IF(AP151="","",VLOOKUP(AP151,'シフト記号表（勤務時間帯）'!$C$6:$U$35,19,FALSE))</f>
        <v/>
      </c>
      <c r="AQ153" s="390" t="str">
        <f>IF(AQ151="","",VLOOKUP(AQ151,'シフト記号表（勤務時間帯）'!$C$6:$U$35,19,FALSE))</f>
        <v/>
      </c>
      <c r="AR153" s="390" t="str">
        <f>IF(AR151="","",VLOOKUP(AR151,'シフト記号表（勤務時間帯）'!$C$6:$U$35,19,FALSE))</f>
        <v/>
      </c>
      <c r="AS153" s="390" t="str">
        <f>IF(AS151="","",VLOOKUP(AS151,'シフト記号表（勤務時間帯）'!$C$6:$U$35,19,FALSE))</f>
        <v/>
      </c>
      <c r="AT153" s="391" t="str">
        <f>IF(AT151="","",VLOOKUP(AT151,'シフト記号表（勤務時間帯）'!$C$6:$U$35,19,FALSE))</f>
        <v/>
      </c>
      <c r="AU153" s="389" t="str">
        <f>IF(AU151="","",VLOOKUP(AU151,'シフト記号表（勤務時間帯）'!$C$6:$U$35,19,FALSE))</f>
        <v/>
      </c>
      <c r="AV153" s="390" t="str">
        <f>IF(AV151="","",VLOOKUP(AV151,'シフト記号表（勤務時間帯）'!$C$6:$U$35,19,FALSE))</f>
        <v/>
      </c>
      <c r="AW153" s="390" t="str">
        <f>IF(AW151="","",VLOOKUP(AW151,'シフト記号表（勤務時間帯）'!$C$6:$U$35,19,FALSE))</f>
        <v/>
      </c>
      <c r="AX153" s="931">
        <f>IF($BB$3="４週",SUM(S153:AT153),IF($BB$3="暦月",SUM(S153:AW153),""))</f>
        <v>0</v>
      </c>
      <c r="AY153" s="932"/>
      <c r="AZ153" s="933">
        <f>IF($BB$3="４週",AX153/4,IF($BB$3="暦月",'地密通所（100名）'!AX153/('地密通所（100名）'!$BB$8/7),""))</f>
        <v>0</v>
      </c>
      <c r="BA153" s="934"/>
      <c r="BB153" s="800"/>
      <c r="BC153" s="769"/>
      <c r="BD153" s="769"/>
      <c r="BE153" s="769"/>
      <c r="BF153" s="770"/>
    </row>
    <row r="154" spans="2:58" ht="20.25" customHeight="1">
      <c r="B154" s="886">
        <f>B151+1</f>
        <v>45</v>
      </c>
      <c r="C154" s="781"/>
      <c r="D154" s="782"/>
      <c r="E154" s="783"/>
      <c r="F154" s="273"/>
      <c r="G154" s="762"/>
      <c r="H154" s="764"/>
      <c r="I154" s="694"/>
      <c r="J154" s="694"/>
      <c r="K154" s="695"/>
      <c r="L154" s="765"/>
      <c r="M154" s="766"/>
      <c r="N154" s="766"/>
      <c r="O154" s="767"/>
      <c r="P154" s="935" t="s">
        <v>654</v>
      </c>
      <c r="Q154" s="936"/>
      <c r="R154" s="937"/>
      <c r="S154" s="425"/>
      <c r="T154" s="426"/>
      <c r="U154" s="426"/>
      <c r="V154" s="426"/>
      <c r="W154" s="426"/>
      <c r="X154" s="426"/>
      <c r="Y154" s="427"/>
      <c r="Z154" s="425"/>
      <c r="AA154" s="426"/>
      <c r="AB154" s="426"/>
      <c r="AC154" s="426"/>
      <c r="AD154" s="426"/>
      <c r="AE154" s="426"/>
      <c r="AF154" s="427"/>
      <c r="AG154" s="425"/>
      <c r="AH154" s="426"/>
      <c r="AI154" s="426"/>
      <c r="AJ154" s="426"/>
      <c r="AK154" s="426"/>
      <c r="AL154" s="426"/>
      <c r="AM154" s="427"/>
      <c r="AN154" s="425"/>
      <c r="AO154" s="426"/>
      <c r="AP154" s="426"/>
      <c r="AQ154" s="426"/>
      <c r="AR154" s="426"/>
      <c r="AS154" s="426"/>
      <c r="AT154" s="427"/>
      <c r="AU154" s="425"/>
      <c r="AV154" s="426"/>
      <c r="AW154" s="426"/>
      <c r="AX154" s="973"/>
      <c r="AY154" s="974"/>
      <c r="AZ154" s="975"/>
      <c r="BA154" s="976"/>
      <c r="BB154" s="798"/>
      <c r="BC154" s="766"/>
      <c r="BD154" s="766"/>
      <c r="BE154" s="766"/>
      <c r="BF154" s="767"/>
    </row>
    <row r="155" spans="2:58" ht="20.25" customHeight="1">
      <c r="B155" s="886"/>
      <c r="C155" s="784"/>
      <c r="D155" s="785"/>
      <c r="E155" s="786"/>
      <c r="F155" s="265"/>
      <c r="G155" s="689"/>
      <c r="H155" s="693"/>
      <c r="I155" s="694"/>
      <c r="J155" s="694"/>
      <c r="K155" s="695"/>
      <c r="L155" s="699"/>
      <c r="M155" s="700"/>
      <c r="N155" s="700"/>
      <c r="O155" s="701"/>
      <c r="P155" s="921" t="s">
        <v>526</v>
      </c>
      <c r="Q155" s="922"/>
      <c r="R155" s="923"/>
      <c r="S155" s="386" t="str">
        <f>IF(S154="","",VLOOKUP(S154,'シフト記号表（勤務時間帯）'!$C$6:$K$35,9,FALSE))</f>
        <v/>
      </c>
      <c r="T155" s="387" t="str">
        <f>IF(T154="","",VLOOKUP(T154,'シフト記号表（勤務時間帯）'!$C$6:$K$35,9,FALSE))</f>
        <v/>
      </c>
      <c r="U155" s="387" t="str">
        <f>IF(U154="","",VLOOKUP(U154,'シフト記号表（勤務時間帯）'!$C$6:$K$35,9,FALSE))</f>
        <v/>
      </c>
      <c r="V155" s="387" t="str">
        <f>IF(V154="","",VLOOKUP(V154,'シフト記号表（勤務時間帯）'!$C$6:$K$35,9,FALSE))</f>
        <v/>
      </c>
      <c r="W155" s="387" t="str">
        <f>IF(W154="","",VLOOKUP(W154,'シフト記号表（勤務時間帯）'!$C$6:$K$35,9,FALSE))</f>
        <v/>
      </c>
      <c r="X155" s="387" t="str">
        <f>IF(X154="","",VLOOKUP(X154,'シフト記号表（勤務時間帯）'!$C$6:$K$35,9,FALSE))</f>
        <v/>
      </c>
      <c r="Y155" s="388" t="str">
        <f>IF(Y154="","",VLOOKUP(Y154,'シフト記号表（勤務時間帯）'!$C$6:$K$35,9,FALSE))</f>
        <v/>
      </c>
      <c r="Z155" s="386" t="str">
        <f>IF(Z154="","",VLOOKUP(Z154,'シフト記号表（勤務時間帯）'!$C$6:$K$35,9,FALSE))</f>
        <v/>
      </c>
      <c r="AA155" s="387" t="str">
        <f>IF(AA154="","",VLOOKUP(AA154,'シフト記号表（勤務時間帯）'!$C$6:$K$35,9,FALSE))</f>
        <v/>
      </c>
      <c r="AB155" s="387" t="str">
        <f>IF(AB154="","",VLOOKUP(AB154,'シフト記号表（勤務時間帯）'!$C$6:$K$35,9,FALSE))</f>
        <v/>
      </c>
      <c r="AC155" s="387" t="str">
        <f>IF(AC154="","",VLOOKUP(AC154,'シフト記号表（勤務時間帯）'!$C$6:$K$35,9,FALSE))</f>
        <v/>
      </c>
      <c r="AD155" s="387" t="str">
        <f>IF(AD154="","",VLOOKUP(AD154,'シフト記号表（勤務時間帯）'!$C$6:$K$35,9,FALSE))</f>
        <v/>
      </c>
      <c r="AE155" s="387" t="str">
        <f>IF(AE154="","",VLOOKUP(AE154,'シフト記号表（勤務時間帯）'!$C$6:$K$35,9,FALSE))</f>
        <v/>
      </c>
      <c r="AF155" s="388" t="str">
        <f>IF(AF154="","",VLOOKUP(AF154,'シフト記号表（勤務時間帯）'!$C$6:$K$35,9,FALSE))</f>
        <v/>
      </c>
      <c r="AG155" s="386" t="str">
        <f>IF(AG154="","",VLOOKUP(AG154,'シフト記号表（勤務時間帯）'!$C$6:$K$35,9,FALSE))</f>
        <v/>
      </c>
      <c r="AH155" s="387" t="str">
        <f>IF(AH154="","",VLOOKUP(AH154,'シフト記号表（勤務時間帯）'!$C$6:$K$35,9,FALSE))</f>
        <v/>
      </c>
      <c r="AI155" s="387" t="str">
        <f>IF(AI154="","",VLOOKUP(AI154,'シフト記号表（勤務時間帯）'!$C$6:$K$35,9,FALSE))</f>
        <v/>
      </c>
      <c r="AJ155" s="387" t="str">
        <f>IF(AJ154="","",VLOOKUP(AJ154,'シフト記号表（勤務時間帯）'!$C$6:$K$35,9,FALSE))</f>
        <v/>
      </c>
      <c r="AK155" s="387" t="str">
        <f>IF(AK154="","",VLOOKUP(AK154,'シフト記号表（勤務時間帯）'!$C$6:$K$35,9,FALSE))</f>
        <v/>
      </c>
      <c r="AL155" s="387" t="str">
        <f>IF(AL154="","",VLOOKUP(AL154,'シフト記号表（勤務時間帯）'!$C$6:$K$35,9,FALSE))</f>
        <v/>
      </c>
      <c r="AM155" s="388" t="str">
        <f>IF(AM154="","",VLOOKUP(AM154,'シフト記号表（勤務時間帯）'!$C$6:$K$35,9,FALSE))</f>
        <v/>
      </c>
      <c r="AN155" s="386" t="str">
        <f>IF(AN154="","",VLOOKUP(AN154,'シフト記号表（勤務時間帯）'!$C$6:$K$35,9,FALSE))</f>
        <v/>
      </c>
      <c r="AO155" s="387" t="str">
        <f>IF(AO154="","",VLOOKUP(AO154,'シフト記号表（勤務時間帯）'!$C$6:$K$35,9,FALSE))</f>
        <v/>
      </c>
      <c r="AP155" s="387" t="str">
        <f>IF(AP154="","",VLOOKUP(AP154,'シフト記号表（勤務時間帯）'!$C$6:$K$35,9,FALSE))</f>
        <v/>
      </c>
      <c r="AQ155" s="387" t="str">
        <f>IF(AQ154="","",VLOOKUP(AQ154,'シフト記号表（勤務時間帯）'!$C$6:$K$35,9,FALSE))</f>
        <v/>
      </c>
      <c r="AR155" s="387" t="str">
        <f>IF(AR154="","",VLOOKUP(AR154,'シフト記号表（勤務時間帯）'!$C$6:$K$35,9,FALSE))</f>
        <v/>
      </c>
      <c r="AS155" s="387" t="str">
        <f>IF(AS154="","",VLOOKUP(AS154,'シフト記号表（勤務時間帯）'!$C$6:$K$35,9,FALSE))</f>
        <v/>
      </c>
      <c r="AT155" s="388" t="str">
        <f>IF(AT154="","",VLOOKUP(AT154,'シフト記号表（勤務時間帯）'!$C$6:$K$35,9,FALSE))</f>
        <v/>
      </c>
      <c r="AU155" s="386" t="str">
        <f>IF(AU154="","",VLOOKUP(AU154,'シフト記号表（勤務時間帯）'!$C$6:$K$35,9,FALSE))</f>
        <v/>
      </c>
      <c r="AV155" s="387" t="str">
        <f>IF(AV154="","",VLOOKUP(AV154,'シフト記号表（勤務時間帯）'!$C$6:$K$35,9,FALSE))</f>
        <v/>
      </c>
      <c r="AW155" s="387" t="str">
        <f>IF(AW154="","",VLOOKUP(AW154,'シフト記号表（勤務時間帯）'!$C$6:$K$35,9,FALSE))</f>
        <v/>
      </c>
      <c r="AX155" s="924">
        <f>IF($BB$3="４週",SUM(S155:AT155),IF($BB$3="暦月",SUM(S155:AW155),""))</f>
        <v>0</v>
      </c>
      <c r="AY155" s="925"/>
      <c r="AZ155" s="926">
        <f>IF($BB$3="４週",AX155/4,IF($BB$3="暦月",'地密通所（100名）'!AX155/('地密通所（100名）'!$BB$8/7),""))</f>
        <v>0</v>
      </c>
      <c r="BA155" s="927"/>
      <c r="BB155" s="799"/>
      <c r="BC155" s="700"/>
      <c r="BD155" s="700"/>
      <c r="BE155" s="700"/>
      <c r="BF155" s="701"/>
    </row>
    <row r="156" spans="2:58" ht="20.25" customHeight="1">
      <c r="B156" s="886"/>
      <c r="C156" s="787"/>
      <c r="D156" s="788"/>
      <c r="E156" s="789"/>
      <c r="F156" s="428">
        <f>C154</f>
        <v>0</v>
      </c>
      <c r="G156" s="763"/>
      <c r="H156" s="693"/>
      <c r="I156" s="694"/>
      <c r="J156" s="694"/>
      <c r="K156" s="695"/>
      <c r="L156" s="768"/>
      <c r="M156" s="769"/>
      <c r="N156" s="769"/>
      <c r="O156" s="770"/>
      <c r="P156" s="928" t="s">
        <v>527</v>
      </c>
      <c r="Q156" s="929"/>
      <c r="R156" s="930"/>
      <c r="S156" s="389" t="str">
        <f>IF(S154="","",VLOOKUP(S154,'シフト記号表（勤務時間帯）'!$C$6:$U$35,19,FALSE))</f>
        <v/>
      </c>
      <c r="T156" s="390" t="str">
        <f>IF(T154="","",VLOOKUP(T154,'シフト記号表（勤務時間帯）'!$C$6:$U$35,19,FALSE))</f>
        <v/>
      </c>
      <c r="U156" s="390" t="str">
        <f>IF(U154="","",VLOOKUP(U154,'シフト記号表（勤務時間帯）'!$C$6:$U$35,19,FALSE))</f>
        <v/>
      </c>
      <c r="V156" s="390" t="str">
        <f>IF(V154="","",VLOOKUP(V154,'シフト記号表（勤務時間帯）'!$C$6:$U$35,19,FALSE))</f>
        <v/>
      </c>
      <c r="W156" s="390" t="str">
        <f>IF(W154="","",VLOOKUP(W154,'シフト記号表（勤務時間帯）'!$C$6:$U$35,19,FALSE))</f>
        <v/>
      </c>
      <c r="X156" s="390" t="str">
        <f>IF(X154="","",VLOOKUP(X154,'シフト記号表（勤務時間帯）'!$C$6:$U$35,19,FALSE))</f>
        <v/>
      </c>
      <c r="Y156" s="391" t="str">
        <f>IF(Y154="","",VLOOKUP(Y154,'シフト記号表（勤務時間帯）'!$C$6:$U$35,19,FALSE))</f>
        <v/>
      </c>
      <c r="Z156" s="389" t="str">
        <f>IF(Z154="","",VLOOKUP(Z154,'シフト記号表（勤務時間帯）'!$C$6:$U$35,19,FALSE))</f>
        <v/>
      </c>
      <c r="AA156" s="390" t="str">
        <f>IF(AA154="","",VLOOKUP(AA154,'シフト記号表（勤務時間帯）'!$C$6:$U$35,19,FALSE))</f>
        <v/>
      </c>
      <c r="AB156" s="390" t="str">
        <f>IF(AB154="","",VLOOKUP(AB154,'シフト記号表（勤務時間帯）'!$C$6:$U$35,19,FALSE))</f>
        <v/>
      </c>
      <c r="AC156" s="390" t="str">
        <f>IF(AC154="","",VLOOKUP(AC154,'シフト記号表（勤務時間帯）'!$C$6:$U$35,19,FALSE))</f>
        <v/>
      </c>
      <c r="AD156" s="390" t="str">
        <f>IF(AD154="","",VLOOKUP(AD154,'シフト記号表（勤務時間帯）'!$C$6:$U$35,19,FALSE))</f>
        <v/>
      </c>
      <c r="AE156" s="390" t="str">
        <f>IF(AE154="","",VLOOKUP(AE154,'シフト記号表（勤務時間帯）'!$C$6:$U$35,19,FALSE))</f>
        <v/>
      </c>
      <c r="AF156" s="391" t="str">
        <f>IF(AF154="","",VLOOKUP(AF154,'シフト記号表（勤務時間帯）'!$C$6:$U$35,19,FALSE))</f>
        <v/>
      </c>
      <c r="AG156" s="389" t="str">
        <f>IF(AG154="","",VLOOKUP(AG154,'シフト記号表（勤務時間帯）'!$C$6:$U$35,19,FALSE))</f>
        <v/>
      </c>
      <c r="AH156" s="390" t="str">
        <f>IF(AH154="","",VLOOKUP(AH154,'シフト記号表（勤務時間帯）'!$C$6:$U$35,19,FALSE))</f>
        <v/>
      </c>
      <c r="AI156" s="390" t="str">
        <f>IF(AI154="","",VLOOKUP(AI154,'シフト記号表（勤務時間帯）'!$C$6:$U$35,19,FALSE))</f>
        <v/>
      </c>
      <c r="AJ156" s="390" t="str">
        <f>IF(AJ154="","",VLOOKUP(AJ154,'シフト記号表（勤務時間帯）'!$C$6:$U$35,19,FALSE))</f>
        <v/>
      </c>
      <c r="AK156" s="390" t="str">
        <f>IF(AK154="","",VLOOKUP(AK154,'シフト記号表（勤務時間帯）'!$C$6:$U$35,19,FALSE))</f>
        <v/>
      </c>
      <c r="AL156" s="390" t="str">
        <f>IF(AL154="","",VLOOKUP(AL154,'シフト記号表（勤務時間帯）'!$C$6:$U$35,19,FALSE))</f>
        <v/>
      </c>
      <c r="AM156" s="391" t="str">
        <f>IF(AM154="","",VLOOKUP(AM154,'シフト記号表（勤務時間帯）'!$C$6:$U$35,19,FALSE))</f>
        <v/>
      </c>
      <c r="AN156" s="389" t="str">
        <f>IF(AN154="","",VLOOKUP(AN154,'シフト記号表（勤務時間帯）'!$C$6:$U$35,19,FALSE))</f>
        <v/>
      </c>
      <c r="AO156" s="390" t="str">
        <f>IF(AO154="","",VLOOKUP(AO154,'シフト記号表（勤務時間帯）'!$C$6:$U$35,19,FALSE))</f>
        <v/>
      </c>
      <c r="AP156" s="390" t="str">
        <f>IF(AP154="","",VLOOKUP(AP154,'シフト記号表（勤務時間帯）'!$C$6:$U$35,19,FALSE))</f>
        <v/>
      </c>
      <c r="AQ156" s="390" t="str">
        <f>IF(AQ154="","",VLOOKUP(AQ154,'シフト記号表（勤務時間帯）'!$C$6:$U$35,19,FALSE))</f>
        <v/>
      </c>
      <c r="AR156" s="390" t="str">
        <f>IF(AR154="","",VLOOKUP(AR154,'シフト記号表（勤務時間帯）'!$C$6:$U$35,19,FALSE))</f>
        <v/>
      </c>
      <c r="AS156" s="390" t="str">
        <f>IF(AS154="","",VLOOKUP(AS154,'シフト記号表（勤務時間帯）'!$C$6:$U$35,19,FALSE))</f>
        <v/>
      </c>
      <c r="AT156" s="391" t="str">
        <f>IF(AT154="","",VLOOKUP(AT154,'シフト記号表（勤務時間帯）'!$C$6:$U$35,19,FALSE))</f>
        <v/>
      </c>
      <c r="AU156" s="389" t="str">
        <f>IF(AU154="","",VLOOKUP(AU154,'シフト記号表（勤務時間帯）'!$C$6:$U$35,19,FALSE))</f>
        <v/>
      </c>
      <c r="AV156" s="390" t="str">
        <f>IF(AV154="","",VLOOKUP(AV154,'シフト記号表（勤務時間帯）'!$C$6:$U$35,19,FALSE))</f>
        <v/>
      </c>
      <c r="AW156" s="390" t="str">
        <f>IF(AW154="","",VLOOKUP(AW154,'シフト記号表（勤務時間帯）'!$C$6:$U$35,19,FALSE))</f>
        <v/>
      </c>
      <c r="AX156" s="931">
        <f>IF($BB$3="４週",SUM(S156:AT156),IF($BB$3="暦月",SUM(S156:AW156),""))</f>
        <v>0</v>
      </c>
      <c r="AY156" s="932"/>
      <c r="AZ156" s="933">
        <f>IF($BB$3="４週",AX156/4,IF($BB$3="暦月",'地密通所（100名）'!AX156/('地密通所（100名）'!$BB$8/7),""))</f>
        <v>0</v>
      </c>
      <c r="BA156" s="934"/>
      <c r="BB156" s="800"/>
      <c r="BC156" s="769"/>
      <c r="BD156" s="769"/>
      <c r="BE156" s="769"/>
      <c r="BF156" s="770"/>
    </row>
    <row r="157" spans="2:58" ht="20.25" customHeight="1">
      <c r="B157" s="886">
        <f>B154+1</f>
        <v>46</v>
      </c>
      <c r="C157" s="781"/>
      <c r="D157" s="782"/>
      <c r="E157" s="783"/>
      <c r="F157" s="273"/>
      <c r="G157" s="762"/>
      <c r="H157" s="764"/>
      <c r="I157" s="694"/>
      <c r="J157" s="694"/>
      <c r="K157" s="695"/>
      <c r="L157" s="765"/>
      <c r="M157" s="766"/>
      <c r="N157" s="766"/>
      <c r="O157" s="767"/>
      <c r="P157" s="935" t="s">
        <v>674</v>
      </c>
      <c r="Q157" s="936"/>
      <c r="R157" s="937"/>
      <c r="S157" s="425"/>
      <c r="T157" s="426"/>
      <c r="U157" s="426"/>
      <c r="V157" s="426"/>
      <c r="W157" s="426"/>
      <c r="X157" s="426"/>
      <c r="Y157" s="427"/>
      <c r="Z157" s="425"/>
      <c r="AA157" s="426"/>
      <c r="AB157" s="426"/>
      <c r="AC157" s="426"/>
      <c r="AD157" s="426"/>
      <c r="AE157" s="426"/>
      <c r="AF157" s="427"/>
      <c r="AG157" s="425"/>
      <c r="AH157" s="426"/>
      <c r="AI157" s="426"/>
      <c r="AJ157" s="426"/>
      <c r="AK157" s="426"/>
      <c r="AL157" s="426"/>
      <c r="AM157" s="427"/>
      <c r="AN157" s="425"/>
      <c r="AO157" s="426"/>
      <c r="AP157" s="426"/>
      <c r="AQ157" s="426"/>
      <c r="AR157" s="426"/>
      <c r="AS157" s="426"/>
      <c r="AT157" s="427"/>
      <c r="AU157" s="425"/>
      <c r="AV157" s="426"/>
      <c r="AW157" s="426"/>
      <c r="AX157" s="973"/>
      <c r="AY157" s="974"/>
      <c r="AZ157" s="975"/>
      <c r="BA157" s="976"/>
      <c r="BB157" s="798"/>
      <c r="BC157" s="766"/>
      <c r="BD157" s="766"/>
      <c r="BE157" s="766"/>
      <c r="BF157" s="767"/>
    </row>
    <row r="158" spans="2:58" ht="20.25" customHeight="1">
      <c r="B158" s="886"/>
      <c r="C158" s="784"/>
      <c r="D158" s="785"/>
      <c r="E158" s="786"/>
      <c r="F158" s="265"/>
      <c r="G158" s="689"/>
      <c r="H158" s="693"/>
      <c r="I158" s="694"/>
      <c r="J158" s="694"/>
      <c r="K158" s="695"/>
      <c r="L158" s="699"/>
      <c r="M158" s="700"/>
      <c r="N158" s="700"/>
      <c r="O158" s="701"/>
      <c r="P158" s="921" t="s">
        <v>526</v>
      </c>
      <c r="Q158" s="922"/>
      <c r="R158" s="923"/>
      <c r="S158" s="386" t="str">
        <f>IF(S157="","",VLOOKUP(S157,'シフト記号表（勤務時間帯）'!$C$6:$K$35,9,FALSE))</f>
        <v/>
      </c>
      <c r="T158" s="387" t="str">
        <f>IF(T157="","",VLOOKUP(T157,'シフト記号表（勤務時間帯）'!$C$6:$K$35,9,FALSE))</f>
        <v/>
      </c>
      <c r="U158" s="387" t="str">
        <f>IF(U157="","",VLOOKUP(U157,'シフト記号表（勤務時間帯）'!$C$6:$K$35,9,FALSE))</f>
        <v/>
      </c>
      <c r="V158" s="387" t="str">
        <f>IF(V157="","",VLOOKUP(V157,'シフト記号表（勤務時間帯）'!$C$6:$K$35,9,FALSE))</f>
        <v/>
      </c>
      <c r="W158" s="387" t="str">
        <f>IF(W157="","",VLOOKUP(W157,'シフト記号表（勤務時間帯）'!$C$6:$K$35,9,FALSE))</f>
        <v/>
      </c>
      <c r="X158" s="387" t="str">
        <f>IF(X157="","",VLOOKUP(X157,'シフト記号表（勤務時間帯）'!$C$6:$K$35,9,FALSE))</f>
        <v/>
      </c>
      <c r="Y158" s="388" t="str">
        <f>IF(Y157="","",VLOOKUP(Y157,'シフト記号表（勤務時間帯）'!$C$6:$K$35,9,FALSE))</f>
        <v/>
      </c>
      <c r="Z158" s="386" t="str">
        <f>IF(Z157="","",VLOOKUP(Z157,'シフト記号表（勤務時間帯）'!$C$6:$K$35,9,FALSE))</f>
        <v/>
      </c>
      <c r="AA158" s="387" t="str">
        <f>IF(AA157="","",VLOOKUP(AA157,'シフト記号表（勤務時間帯）'!$C$6:$K$35,9,FALSE))</f>
        <v/>
      </c>
      <c r="AB158" s="387" t="str">
        <f>IF(AB157="","",VLOOKUP(AB157,'シフト記号表（勤務時間帯）'!$C$6:$K$35,9,FALSE))</f>
        <v/>
      </c>
      <c r="AC158" s="387" t="str">
        <f>IF(AC157="","",VLOOKUP(AC157,'シフト記号表（勤務時間帯）'!$C$6:$K$35,9,FALSE))</f>
        <v/>
      </c>
      <c r="AD158" s="387" t="str">
        <f>IF(AD157="","",VLOOKUP(AD157,'シフト記号表（勤務時間帯）'!$C$6:$K$35,9,FALSE))</f>
        <v/>
      </c>
      <c r="AE158" s="387" t="str">
        <f>IF(AE157="","",VLOOKUP(AE157,'シフト記号表（勤務時間帯）'!$C$6:$K$35,9,FALSE))</f>
        <v/>
      </c>
      <c r="AF158" s="388" t="str">
        <f>IF(AF157="","",VLOOKUP(AF157,'シフト記号表（勤務時間帯）'!$C$6:$K$35,9,FALSE))</f>
        <v/>
      </c>
      <c r="AG158" s="386" t="str">
        <f>IF(AG157="","",VLOOKUP(AG157,'シフト記号表（勤務時間帯）'!$C$6:$K$35,9,FALSE))</f>
        <v/>
      </c>
      <c r="AH158" s="387" t="str">
        <f>IF(AH157="","",VLOOKUP(AH157,'シフト記号表（勤務時間帯）'!$C$6:$K$35,9,FALSE))</f>
        <v/>
      </c>
      <c r="AI158" s="387" t="str">
        <f>IF(AI157="","",VLOOKUP(AI157,'シフト記号表（勤務時間帯）'!$C$6:$K$35,9,FALSE))</f>
        <v/>
      </c>
      <c r="AJ158" s="387" t="str">
        <f>IF(AJ157="","",VLOOKUP(AJ157,'シフト記号表（勤務時間帯）'!$C$6:$K$35,9,FALSE))</f>
        <v/>
      </c>
      <c r="AK158" s="387" t="str">
        <f>IF(AK157="","",VLOOKUP(AK157,'シフト記号表（勤務時間帯）'!$C$6:$K$35,9,FALSE))</f>
        <v/>
      </c>
      <c r="AL158" s="387" t="str">
        <f>IF(AL157="","",VLOOKUP(AL157,'シフト記号表（勤務時間帯）'!$C$6:$K$35,9,FALSE))</f>
        <v/>
      </c>
      <c r="AM158" s="388" t="str">
        <f>IF(AM157="","",VLOOKUP(AM157,'シフト記号表（勤務時間帯）'!$C$6:$K$35,9,FALSE))</f>
        <v/>
      </c>
      <c r="AN158" s="386" t="str">
        <f>IF(AN157="","",VLOOKUP(AN157,'シフト記号表（勤務時間帯）'!$C$6:$K$35,9,FALSE))</f>
        <v/>
      </c>
      <c r="AO158" s="387" t="str">
        <f>IF(AO157="","",VLOOKUP(AO157,'シフト記号表（勤務時間帯）'!$C$6:$K$35,9,FALSE))</f>
        <v/>
      </c>
      <c r="AP158" s="387" t="str">
        <f>IF(AP157="","",VLOOKUP(AP157,'シフト記号表（勤務時間帯）'!$C$6:$K$35,9,FALSE))</f>
        <v/>
      </c>
      <c r="AQ158" s="387" t="str">
        <f>IF(AQ157="","",VLOOKUP(AQ157,'シフト記号表（勤務時間帯）'!$C$6:$K$35,9,FALSE))</f>
        <v/>
      </c>
      <c r="AR158" s="387" t="str">
        <f>IF(AR157="","",VLOOKUP(AR157,'シフト記号表（勤務時間帯）'!$C$6:$K$35,9,FALSE))</f>
        <v/>
      </c>
      <c r="AS158" s="387" t="str">
        <f>IF(AS157="","",VLOOKUP(AS157,'シフト記号表（勤務時間帯）'!$C$6:$K$35,9,FALSE))</f>
        <v/>
      </c>
      <c r="AT158" s="388" t="str">
        <f>IF(AT157="","",VLOOKUP(AT157,'シフト記号表（勤務時間帯）'!$C$6:$K$35,9,FALSE))</f>
        <v/>
      </c>
      <c r="AU158" s="386" t="str">
        <f>IF(AU157="","",VLOOKUP(AU157,'シフト記号表（勤務時間帯）'!$C$6:$K$35,9,FALSE))</f>
        <v/>
      </c>
      <c r="AV158" s="387" t="str">
        <f>IF(AV157="","",VLOOKUP(AV157,'シフト記号表（勤務時間帯）'!$C$6:$K$35,9,FALSE))</f>
        <v/>
      </c>
      <c r="AW158" s="387" t="str">
        <f>IF(AW157="","",VLOOKUP(AW157,'シフト記号表（勤務時間帯）'!$C$6:$K$35,9,FALSE))</f>
        <v/>
      </c>
      <c r="AX158" s="924">
        <f>IF($BB$3="４週",SUM(S158:AT158),IF($BB$3="暦月",SUM(S158:AW158),""))</f>
        <v>0</v>
      </c>
      <c r="AY158" s="925"/>
      <c r="AZ158" s="926">
        <f>IF($BB$3="４週",AX158/4,IF($BB$3="暦月",'地密通所（100名）'!AX158/('地密通所（100名）'!$BB$8/7),""))</f>
        <v>0</v>
      </c>
      <c r="BA158" s="927"/>
      <c r="BB158" s="799"/>
      <c r="BC158" s="700"/>
      <c r="BD158" s="700"/>
      <c r="BE158" s="700"/>
      <c r="BF158" s="701"/>
    </row>
    <row r="159" spans="2:58" ht="20.25" customHeight="1">
      <c r="B159" s="886"/>
      <c r="C159" s="787"/>
      <c r="D159" s="788"/>
      <c r="E159" s="789"/>
      <c r="F159" s="428">
        <f>C157</f>
        <v>0</v>
      </c>
      <c r="G159" s="763"/>
      <c r="H159" s="693"/>
      <c r="I159" s="694"/>
      <c r="J159" s="694"/>
      <c r="K159" s="695"/>
      <c r="L159" s="768"/>
      <c r="M159" s="769"/>
      <c r="N159" s="769"/>
      <c r="O159" s="770"/>
      <c r="P159" s="928" t="s">
        <v>527</v>
      </c>
      <c r="Q159" s="929"/>
      <c r="R159" s="930"/>
      <c r="S159" s="389" t="str">
        <f>IF(S157="","",VLOOKUP(S157,'シフト記号表（勤務時間帯）'!$C$6:$U$35,19,FALSE))</f>
        <v/>
      </c>
      <c r="T159" s="390" t="str">
        <f>IF(T157="","",VLOOKUP(T157,'シフト記号表（勤務時間帯）'!$C$6:$U$35,19,FALSE))</f>
        <v/>
      </c>
      <c r="U159" s="390" t="str">
        <f>IF(U157="","",VLOOKUP(U157,'シフト記号表（勤務時間帯）'!$C$6:$U$35,19,FALSE))</f>
        <v/>
      </c>
      <c r="V159" s="390" t="str">
        <f>IF(V157="","",VLOOKUP(V157,'シフト記号表（勤務時間帯）'!$C$6:$U$35,19,FALSE))</f>
        <v/>
      </c>
      <c r="W159" s="390" t="str">
        <f>IF(W157="","",VLOOKUP(W157,'シフト記号表（勤務時間帯）'!$C$6:$U$35,19,FALSE))</f>
        <v/>
      </c>
      <c r="X159" s="390" t="str">
        <f>IF(X157="","",VLOOKUP(X157,'シフト記号表（勤務時間帯）'!$C$6:$U$35,19,FALSE))</f>
        <v/>
      </c>
      <c r="Y159" s="391" t="str">
        <f>IF(Y157="","",VLOOKUP(Y157,'シフト記号表（勤務時間帯）'!$C$6:$U$35,19,FALSE))</f>
        <v/>
      </c>
      <c r="Z159" s="389" t="str">
        <f>IF(Z157="","",VLOOKUP(Z157,'シフト記号表（勤務時間帯）'!$C$6:$U$35,19,FALSE))</f>
        <v/>
      </c>
      <c r="AA159" s="390" t="str">
        <f>IF(AA157="","",VLOOKUP(AA157,'シフト記号表（勤務時間帯）'!$C$6:$U$35,19,FALSE))</f>
        <v/>
      </c>
      <c r="AB159" s="390" t="str">
        <f>IF(AB157="","",VLOOKUP(AB157,'シフト記号表（勤務時間帯）'!$C$6:$U$35,19,FALSE))</f>
        <v/>
      </c>
      <c r="AC159" s="390" t="str">
        <f>IF(AC157="","",VLOOKUP(AC157,'シフト記号表（勤務時間帯）'!$C$6:$U$35,19,FALSE))</f>
        <v/>
      </c>
      <c r="AD159" s="390" t="str">
        <f>IF(AD157="","",VLOOKUP(AD157,'シフト記号表（勤務時間帯）'!$C$6:$U$35,19,FALSE))</f>
        <v/>
      </c>
      <c r="AE159" s="390" t="str">
        <f>IF(AE157="","",VLOOKUP(AE157,'シフト記号表（勤務時間帯）'!$C$6:$U$35,19,FALSE))</f>
        <v/>
      </c>
      <c r="AF159" s="391" t="str">
        <f>IF(AF157="","",VLOOKUP(AF157,'シフト記号表（勤務時間帯）'!$C$6:$U$35,19,FALSE))</f>
        <v/>
      </c>
      <c r="AG159" s="389" t="str">
        <f>IF(AG157="","",VLOOKUP(AG157,'シフト記号表（勤務時間帯）'!$C$6:$U$35,19,FALSE))</f>
        <v/>
      </c>
      <c r="AH159" s="390" t="str">
        <f>IF(AH157="","",VLOOKUP(AH157,'シフト記号表（勤務時間帯）'!$C$6:$U$35,19,FALSE))</f>
        <v/>
      </c>
      <c r="AI159" s="390" t="str">
        <f>IF(AI157="","",VLOOKUP(AI157,'シフト記号表（勤務時間帯）'!$C$6:$U$35,19,FALSE))</f>
        <v/>
      </c>
      <c r="AJ159" s="390" t="str">
        <f>IF(AJ157="","",VLOOKUP(AJ157,'シフト記号表（勤務時間帯）'!$C$6:$U$35,19,FALSE))</f>
        <v/>
      </c>
      <c r="AK159" s="390" t="str">
        <f>IF(AK157="","",VLOOKUP(AK157,'シフト記号表（勤務時間帯）'!$C$6:$U$35,19,FALSE))</f>
        <v/>
      </c>
      <c r="AL159" s="390" t="str">
        <f>IF(AL157="","",VLOOKUP(AL157,'シフト記号表（勤務時間帯）'!$C$6:$U$35,19,FALSE))</f>
        <v/>
      </c>
      <c r="AM159" s="391" t="str">
        <f>IF(AM157="","",VLOOKUP(AM157,'シフト記号表（勤務時間帯）'!$C$6:$U$35,19,FALSE))</f>
        <v/>
      </c>
      <c r="AN159" s="389" t="str">
        <f>IF(AN157="","",VLOOKUP(AN157,'シフト記号表（勤務時間帯）'!$C$6:$U$35,19,FALSE))</f>
        <v/>
      </c>
      <c r="AO159" s="390" t="str">
        <f>IF(AO157="","",VLOOKUP(AO157,'シフト記号表（勤務時間帯）'!$C$6:$U$35,19,FALSE))</f>
        <v/>
      </c>
      <c r="AP159" s="390" t="str">
        <f>IF(AP157="","",VLOOKUP(AP157,'シフト記号表（勤務時間帯）'!$C$6:$U$35,19,FALSE))</f>
        <v/>
      </c>
      <c r="AQ159" s="390" t="str">
        <f>IF(AQ157="","",VLOOKUP(AQ157,'シフト記号表（勤務時間帯）'!$C$6:$U$35,19,FALSE))</f>
        <v/>
      </c>
      <c r="AR159" s="390" t="str">
        <f>IF(AR157="","",VLOOKUP(AR157,'シフト記号表（勤務時間帯）'!$C$6:$U$35,19,FALSE))</f>
        <v/>
      </c>
      <c r="AS159" s="390" t="str">
        <f>IF(AS157="","",VLOOKUP(AS157,'シフト記号表（勤務時間帯）'!$C$6:$U$35,19,FALSE))</f>
        <v/>
      </c>
      <c r="AT159" s="391" t="str">
        <f>IF(AT157="","",VLOOKUP(AT157,'シフト記号表（勤務時間帯）'!$C$6:$U$35,19,FALSE))</f>
        <v/>
      </c>
      <c r="AU159" s="389" t="str">
        <f>IF(AU157="","",VLOOKUP(AU157,'シフト記号表（勤務時間帯）'!$C$6:$U$35,19,FALSE))</f>
        <v/>
      </c>
      <c r="AV159" s="390" t="str">
        <f>IF(AV157="","",VLOOKUP(AV157,'シフト記号表（勤務時間帯）'!$C$6:$U$35,19,FALSE))</f>
        <v/>
      </c>
      <c r="AW159" s="390" t="str">
        <f>IF(AW157="","",VLOOKUP(AW157,'シフト記号表（勤務時間帯）'!$C$6:$U$35,19,FALSE))</f>
        <v/>
      </c>
      <c r="AX159" s="931">
        <f>IF($BB$3="４週",SUM(S159:AT159),IF($BB$3="暦月",SUM(S159:AW159),""))</f>
        <v>0</v>
      </c>
      <c r="AY159" s="932"/>
      <c r="AZ159" s="933">
        <f>IF($BB$3="４週",AX159/4,IF($BB$3="暦月",'地密通所（100名）'!AX159/('地密通所（100名）'!$BB$8/7),""))</f>
        <v>0</v>
      </c>
      <c r="BA159" s="934"/>
      <c r="BB159" s="800"/>
      <c r="BC159" s="769"/>
      <c r="BD159" s="769"/>
      <c r="BE159" s="769"/>
      <c r="BF159" s="770"/>
    </row>
    <row r="160" spans="2:58" ht="20.25" customHeight="1">
      <c r="B160" s="886">
        <f>B157+1</f>
        <v>47</v>
      </c>
      <c r="C160" s="781"/>
      <c r="D160" s="782"/>
      <c r="E160" s="783"/>
      <c r="F160" s="273"/>
      <c r="G160" s="762"/>
      <c r="H160" s="764"/>
      <c r="I160" s="694"/>
      <c r="J160" s="694"/>
      <c r="K160" s="695"/>
      <c r="L160" s="765"/>
      <c r="M160" s="766"/>
      <c r="N160" s="766"/>
      <c r="O160" s="767"/>
      <c r="P160" s="935" t="s">
        <v>674</v>
      </c>
      <c r="Q160" s="936"/>
      <c r="R160" s="937"/>
      <c r="S160" s="425"/>
      <c r="T160" s="426"/>
      <c r="U160" s="426"/>
      <c r="V160" s="426"/>
      <c r="W160" s="426"/>
      <c r="X160" s="426"/>
      <c r="Y160" s="427"/>
      <c r="Z160" s="425"/>
      <c r="AA160" s="426"/>
      <c r="AB160" s="426"/>
      <c r="AC160" s="426"/>
      <c r="AD160" s="426"/>
      <c r="AE160" s="426"/>
      <c r="AF160" s="427"/>
      <c r="AG160" s="425"/>
      <c r="AH160" s="426"/>
      <c r="AI160" s="426"/>
      <c r="AJ160" s="426"/>
      <c r="AK160" s="426"/>
      <c r="AL160" s="426"/>
      <c r="AM160" s="427"/>
      <c r="AN160" s="425"/>
      <c r="AO160" s="426"/>
      <c r="AP160" s="426"/>
      <c r="AQ160" s="426"/>
      <c r="AR160" s="426"/>
      <c r="AS160" s="426"/>
      <c r="AT160" s="427"/>
      <c r="AU160" s="425"/>
      <c r="AV160" s="426"/>
      <c r="AW160" s="426"/>
      <c r="AX160" s="973"/>
      <c r="AY160" s="974"/>
      <c r="AZ160" s="975"/>
      <c r="BA160" s="976"/>
      <c r="BB160" s="798"/>
      <c r="BC160" s="766"/>
      <c r="BD160" s="766"/>
      <c r="BE160" s="766"/>
      <c r="BF160" s="767"/>
    </row>
    <row r="161" spans="2:58" ht="20.25" customHeight="1">
      <c r="B161" s="886"/>
      <c r="C161" s="784"/>
      <c r="D161" s="785"/>
      <c r="E161" s="786"/>
      <c r="F161" s="265"/>
      <c r="G161" s="689"/>
      <c r="H161" s="693"/>
      <c r="I161" s="694"/>
      <c r="J161" s="694"/>
      <c r="K161" s="695"/>
      <c r="L161" s="699"/>
      <c r="M161" s="700"/>
      <c r="N161" s="700"/>
      <c r="O161" s="701"/>
      <c r="P161" s="921" t="s">
        <v>526</v>
      </c>
      <c r="Q161" s="922"/>
      <c r="R161" s="923"/>
      <c r="S161" s="386" t="str">
        <f>IF(S160="","",VLOOKUP(S160,'シフト記号表（勤務時間帯）'!$C$6:$K$35,9,FALSE))</f>
        <v/>
      </c>
      <c r="T161" s="387" t="str">
        <f>IF(T160="","",VLOOKUP(T160,'シフト記号表（勤務時間帯）'!$C$6:$K$35,9,FALSE))</f>
        <v/>
      </c>
      <c r="U161" s="387" t="str">
        <f>IF(U160="","",VLOOKUP(U160,'シフト記号表（勤務時間帯）'!$C$6:$K$35,9,FALSE))</f>
        <v/>
      </c>
      <c r="V161" s="387" t="str">
        <f>IF(V160="","",VLOOKUP(V160,'シフト記号表（勤務時間帯）'!$C$6:$K$35,9,FALSE))</f>
        <v/>
      </c>
      <c r="W161" s="387" t="str">
        <f>IF(W160="","",VLOOKUP(W160,'シフト記号表（勤務時間帯）'!$C$6:$K$35,9,FALSE))</f>
        <v/>
      </c>
      <c r="X161" s="387" t="str">
        <f>IF(X160="","",VLOOKUP(X160,'シフト記号表（勤務時間帯）'!$C$6:$K$35,9,FALSE))</f>
        <v/>
      </c>
      <c r="Y161" s="388" t="str">
        <f>IF(Y160="","",VLOOKUP(Y160,'シフト記号表（勤務時間帯）'!$C$6:$K$35,9,FALSE))</f>
        <v/>
      </c>
      <c r="Z161" s="386" t="str">
        <f>IF(Z160="","",VLOOKUP(Z160,'シフト記号表（勤務時間帯）'!$C$6:$K$35,9,FALSE))</f>
        <v/>
      </c>
      <c r="AA161" s="387" t="str">
        <f>IF(AA160="","",VLOOKUP(AA160,'シフト記号表（勤務時間帯）'!$C$6:$K$35,9,FALSE))</f>
        <v/>
      </c>
      <c r="AB161" s="387" t="str">
        <f>IF(AB160="","",VLOOKUP(AB160,'シフト記号表（勤務時間帯）'!$C$6:$K$35,9,FALSE))</f>
        <v/>
      </c>
      <c r="AC161" s="387" t="str">
        <f>IF(AC160="","",VLOOKUP(AC160,'シフト記号表（勤務時間帯）'!$C$6:$K$35,9,FALSE))</f>
        <v/>
      </c>
      <c r="AD161" s="387" t="str">
        <f>IF(AD160="","",VLOOKUP(AD160,'シフト記号表（勤務時間帯）'!$C$6:$K$35,9,FALSE))</f>
        <v/>
      </c>
      <c r="AE161" s="387" t="str">
        <f>IF(AE160="","",VLOOKUP(AE160,'シフト記号表（勤務時間帯）'!$C$6:$K$35,9,FALSE))</f>
        <v/>
      </c>
      <c r="AF161" s="388" t="str">
        <f>IF(AF160="","",VLOOKUP(AF160,'シフト記号表（勤務時間帯）'!$C$6:$K$35,9,FALSE))</f>
        <v/>
      </c>
      <c r="AG161" s="386" t="str">
        <f>IF(AG160="","",VLOOKUP(AG160,'シフト記号表（勤務時間帯）'!$C$6:$K$35,9,FALSE))</f>
        <v/>
      </c>
      <c r="AH161" s="387" t="str">
        <f>IF(AH160="","",VLOOKUP(AH160,'シフト記号表（勤務時間帯）'!$C$6:$K$35,9,FALSE))</f>
        <v/>
      </c>
      <c r="AI161" s="387" t="str">
        <f>IF(AI160="","",VLOOKUP(AI160,'シフト記号表（勤務時間帯）'!$C$6:$K$35,9,FALSE))</f>
        <v/>
      </c>
      <c r="AJ161" s="387" t="str">
        <f>IF(AJ160="","",VLOOKUP(AJ160,'シフト記号表（勤務時間帯）'!$C$6:$K$35,9,FALSE))</f>
        <v/>
      </c>
      <c r="AK161" s="387" t="str">
        <f>IF(AK160="","",VLOOKUP(AK160,'シフト記号表（勤務時間帯）'!$C$6:$K$35,9,FALSE))</f>
        <v/>
      </c>
      <c r="AL161" s="387" t="str">
        <f>IF(AL160="","",VLOOKUP(AL160,'シフト記号表（勤務時間帯）'!$C$6:$K$35,9,FALSE))</f>
        <v/>
      </c>
      <c r="AM161" s="388" t="str">
        <f>IF(AM160="","",VLOOKUP(AM160,'シフト記号表（勤務時間帯）'!$C$6:$K$35,9,FALSE))</f>
        <v/>
      </c>
      <c r="AN161" s="386" t="str">
        <f>IF(AN160="","",VLOOKUP(AN160,'シフト記号表（勤務時間帯）'!$C$6:$K$35,9,FALSE))</f>
        <v/>
      </c>
      <c r="AO161" s="387" t="str">
        <f>IF(AO160="","",VLOOKUP(AO160,'シフト記号表（勤務時間帯）'!$C$6:$K$35,9,FALSE))</f>
        <v/>
      </c>
      <c r="AP161" s="387" t="str">
        <f>IF(AP160="","",VLOOKUP(AP160,'シフト記号表（勤務時間帯）'!$C$6:$K$35,9,FALSE))</f>
        <v/>
      </c>
      <c r="AQ161" s="387" t="str">
        <f>IF(AQ160="","",VLOOKUP(AQ160,'シフト記号表（勤務時間帯）'!$C$6:$K$35,9,FALSE))</f>
        <v/>
      </c>
      <c r="AR161" s="387" t="str">
        <f>IF(AR160="","",VLOOKUP(AR160,'シフト記号表（勤務時間帯）'!$C$6:$K$35,9,FALSE))</f>
        <v/>
      </c>
      <c r="AS161" s="387" t="str">
        <f>IF(AS160="","",VLOOKUP(AS160,'シフト記号表（勤務時間帯）'!$C$6:$K$35,9,FALSE))</f>
        <v/>
      </c>
      <c r="AT161" s="388" t="str">
        <f>IF(AT160="","",VLOOKUP(AT160,'シフト記号表（勤務時間帯）'!$C$6:$K$35,9,FALSE))</f>
        <v/>
      </c>
      <c r="AU161" s="386" t="str">
        <f>IF(AU160="","",VLOOKUP(AU160,'シフト記号表（勤務時間帯）'!$C$6:$K$35,9,FALSE))</f>
        <v/>
      </c>
      <c r="AV161" s="387" t="str">
        <f>IF(AV160="","",VLOOKUP(AV160,'シフト記号表（勤務時間帯）'!$C$6:$K$35,9,FALSE))</f>
        <v/>
      </c>
      <c r="AW161" s="387" t="str">
        <f>IF(AW160="","",VLOOKUP(AW160,'シフト記号表（勤務時間帯）'!$C$6:$K$35,9,FALSE))</f>
        <v/>
      </c>
      <c r="AX161" s="924">
        <f>IF($BB$3="４週",SUM(S161:AT161),IF($BB$3="暦月",SUM(S161:AW161),""))</f>
        <v>0</v>
      </c>
      <c r="AY161" s="925"/>
      <c r="AZ161" s="926">
        <f>IF($BB$3="４週",AX161/4,IF($BB$3="暦月",'地密通所（100名）'!AX161/('地密通所（100名）'!$BB$8/7),""))</f>
        <v>0</v>
      </c>
      <c r="BA161" s="927"/>
      <c r="BB161" s="799"/>
      <c r="BC161" s="700"/>
      <c r="BD161" s="700"/>
      <c r="BE161" s="700"/>
      <c r="BF161" s="701"/>
    </row>
    <row r="162" spans="2:58" ht="20.25" customHeight="1">
      <c r="B162" s="886"/>
      <c r="C162" s="787"/>
      <c r="D162" s="788"/>
      <c r="E162" s="789"/>
      <c r="F162" s="428">
        <f>C160</f>
        <v>0</v>
      </c>
      <c r="G162" s="763"/>
      <c r="H162" s="693"/>
      <c r="I162" s="694"/>
      <c r="J162" s="694"/>
      <c r="K162" s="695"/>
      <c r="L162" s="768"/>
      <c r="M162" s="769"/>
      <c r="N162" s="769"/>
      <c r="O162" s="770"/>
      <c r="P162" s="928" t="s">
        <v>527</v>
      </c>
      <c r="Q162" s="929"/>
      <c r="R162" s="930"/>
      <c r="S162" s="389" t="str">
        <f>IF(S160="","",VLOOKUP(S160,'シフト記号表（勤務時間帯）'!$C$6:$U$35,19,FALSE))</f>
        <v/>
      </c>
      <c r="T162" s="390" t="str">
        <f>IF(T160="","",VLOOKUP(T160,'シフト記号表（勤務時間帯）'!$C$6:$U$35,19,FALSE))</f>
        <v/>
      </c>
      <c r="U162" s="390" t="str">
        <f>IF(U160="","",VLOOKUP(U160,'シフト記号表（勤務時間帯）'!$C$6:$U$35,19,FALSE))</f>
        <v/>
      </c>
      <c r="V162" s="390" t="str">
        <f>IF(V160="","",VLOOKUP(V160,'シフト記号表（勤務時間帯）'!$C$6:$U$35,19,FALSE))</f>
        <v/>
      </c>
      <c r="W162" s="390" t="str">
        <f>IF(W160="","",VLOOKUP(W160,'シフト記号表（勤務時間帯）'!$C$6:$U$35,19,FALSE))</f>
        <v/>
      </c>
      <c r="X162" s="390" t="str">
        <f>IF(X160="","",VLOOKUP(X160,'シフト記号表（勤務時間帯）'!$C$6:$U$35,19,FALSE))</f>
        <v/>
      </c>
      <c r="Y162" s="391" t="str">
        <f>IF(Y160="","",VLOOKUP(Y160,'シフト記号表（勤務時間帯）'!$C$6:$U$35,19,FALSE))</f>
        <v/>
      </c>
      <c r="Z162" s="389" t="str">
        <f>IF(Z160="","",VLOOKUP(Z160,'シフト記号表（勤務時間帯）'!$C$6:$U$35,19,FALSE))</f>
        <v/>
      </c>
      <c r="AA162" s="390" t="str">
        <f>IF(AA160="","",VLOOKUP(AA160,'シフト記号表（勤務時間帯）'!$C$6:$U$35,19,FALSE))</f>
        <v/>
      </c>
      <c r="AB162" s="390" t="str">
        <f>IF(AB160="","",VLOOKUP(AB160,'シフト記号表（勤務時間帯）'!$C$6:$U$35,19,FALSE))</f>
        <v/>
      </c>
      <c r="AC162" s="390" t="str">
        <f>IF(AC160="","",VLOOKUP(AC160,'シフト記号表（勤務時間帯）'!$C$6:$U$35,19,FALSE))</f>
        <v/>
      </c>
      <c r="AD162" s="390" t="str">
        <f>IF(AD160="","",VLOOKUP(AD160,'シフト記号表（勤務時間帯）'!$C$6:$U$35,19,FALSE))</f>
        <v/>
      </c>
      <c r="AE162" s="390" t="str">
        <f>IF(AE160="","",VLOOKUP(AE160,'シフト記号表（勤務時間帯）'!$C$6:$U$35,19,FALSE))</f>
        <v/>
      </c>
      <c r="AF162" s="391" t="str">
        <f>IF(AF160="","",VLOOKUP(AF160,'シフト記号表（勤務時間帯）'!$C$6:$U$35,19,FALSE))</f>
        <v/>
      </c>
      <c r="AG162" s="389" t="str">
        <f>IF(AG160="","",VLOOKUP(AG160,'シフト記号表（勤務時間帯）'!$C$6:$U$35,19,FALSE))</f>
        <v/>
      </c>
      <c r="AH162" s="390" t="str">
        <f>IF(AH160="","",VLOOKUP(AH160,'シフト記号表（勤務時間帯）'!$C$6:$U$35,19,FALSE))</f>
        <v/>
      </c>
      <c r="AI162" s="390" t="str">
        <f>IF(AI160="","",VLOOKUP(AI160,'シフト記号表（勤務時間帯）'!$C$6:$U$35,19,FALSE))</f>
        <v/>
      </c>
      <c r="AJ162" s="390" t="str">
        <f>IF(AJ160="","",VLOOKUP(AJ160,'シフト記号表（勤務時間帯）'!$C$6:$U$35,19,FALSE))</f>
        <v/>
      </c>
      <c r="AK162" s="390" t="str">
        <f>IF(AK160="","",VLOOKUP(AK160,'シフト記号表（勤務時間帯）'!$C$6:$U$35,19,FALSE))</f>
        <v/>
      </c>
      <c r="AL162" s="390" t="str">
        <f>IF(AL160="","",VLOOKUP(AL160,'シフト記号表（勤務時間帯）'!$C$6:$U$35,19,FALSE))</f>
        <v/>
      </c>
      <c r="AM162" s="391" t="str">
        <f>IF(AM160="","",VLOOKUP(AM160,'シフト記号表（勤務時間帯）'!$C$6:$U$35,19,FALSE))</f>
        <v/>
      </c>
      <c r="AN162" s="389" t="str">
        <f>IF(AN160="","",VLOOKUP(AN160,'シフト記号表（勤務時間帯）'!$C$6:$U$35,19,FALSE))</f>
        <v/>
      </c>
      <c r="AO162" s="390" t="str">
        <f>IF(AO160="","",VLOOKUP(AO160,'シフト記号表（勤務時間帯）'!$C$6:$U$35,19,FALSE))</f>
        <v/>
      </c>
      <c r="AP162" s="390" t="str">
        <f>IF(AP160="","",VLOOKUP(AP160,'シフト記号表（勤務時間帯）'!$C$6:$U$35,19,FALSE))</f>
        <v/>
      </c>
      <c r="AQ162" s="390" t="str">
        <f>IF(AQ160="","",VLOOKUP(AQ160,'シフト記号表（勤務時間帯）'!$C$6:$U$35,19,FALSE))</f>
        <v/>
      </c>
      <c r="AR162" s="390" t="str">
        <f>IF(AR160="","",VLOOKUP(AR160,'シフト記号表（勤務時間帯）'!$C$6:$U$35,19,FALSE))</f>
        <v/>
      </c>
      <c r="AS162" s="390" t="str">
        <f>IF(AS160="","",VLOOKUP(AS160,'シフト記号表（勤務時間帯）'!$C$6:$U$35,19,FALSE))</f>
        <v/>
      </c>
      <c r="AT162" s="391" t="str">
        <f>IF(AT160="","",VLOOKUP(AT160,'シフト記号表（勤務時間帯）'!$C$6:$U$35,19,FALSE))</f>
        <v/>
      </c>
      <c r="AU162" s="389" t="str">
        <f>IF(AU160="","",VLOOKUP(AU160,'シフト記号表（勤務時間帯）'!$C$6:$U$35,19,FALSE))</f>
        <v/>
      </c>
      <c r="AV162" s="390" t="str">
        <f>IF(AV160="","",VLOOKUP(AV160,'シフト記号表（勤務時間帯）'!$C$6:$U$35,19,FALSE))</f>
        <v/>
      </c>
      <c r="AW162" s="390" t="str">
        <f>IF(AW160="","",VLOOKUP(AW160,'シフト記号表（勤務時間帯）'!$C$6:$U$35,19,FALSE))</f>
        <v/>
      </c>
      <c r="AX162" s="931">
        <f>IF($BB$3="４週",SUM(S162:AT162),IF($BB$3="暦月",SUM(S162:AW162),""))</f>
        <v>0</v>
      </c>
      <c r="AY162" s="932"/>
      <c r="AZ162" s="933">
        <f>IF($BB$3="４週",AX162/4,IF($BB$3="暦月",'地密通所（100名）'!AX162/('地密通所（100名）'!$BB$8/7),""))</f>
        <v>0</v>
      </c>
      <c r="BA162" s="934"/>
      <c r="BB162" s="800"/>
      <c r="BC162" s="769"/>
      <c r="BD162" s="769"/>
      <c r="BE162" s="769"/>
      <c r="BF162" s="770"/>
    </row>
    <row r="163" spans="2:58" ht="20.25" customHeight="1">
      <c r="B163" s="886">
        <f>B160+1</f>
        <v>48</v>
      </c>
      <c r="C163" s="781"/>
      <c r="D163" s="782"/>
      <c r="E163" s="783"/>
      <c r="F163" s="273"/>
      <c r="G163" s="762"/>
      <c r="H163" s="764"/>
      <c r="I163" s="694"/>
      <c r="J163" s="694"/>
      <c r="K163" s="695"/>
      <c r="L163" s="765"/>
      <c r="M163" s="766"/>
      <c r="N163" s="766"/>
      <c r="O163" s="767"/>
      <c r="P163" s="935" t="s">
        <v>674</v>
      </c>
      <c r="Q163" s="936"/>
      <c r="R163" s="937"/>
      <c r="S163" s="425"/>
      <c r="T163" s="426"/>
      <c r="U163" s="426"/>
      <c r="V163" s="426"/>
      <c r="W163" s="426"/>
      <c r="X163" s="426"/>
      <c r="Y163" s="427"/>
      <c r="Z163" s="425"/>
      <c r="AA163" s="426"/>
      <c r="AB163" s="426"/>
      <c r="AC163" s="426"/>
      <c r="AD163" s="426"/>
      <c r="AE163" s="426"/>
      <c r="AF163" s="427"/>
      <c r="AG163" s="425"/>
      <c r="AH163" s="426"/>
      <c r="AI163" s="426"/>
      <c r="AJ163" s="426"/>
      <c r="AK163" s="426"/>
      <c r="AL163" s="426"/>
      <c r="AM163" s="427"/>
      <c r="AN163" s="425"/>
      <c r="AO163" s="426"/>
      <c r="AP163" s="426"/>
      <c r="AQ163" s="426"/>
      <c r="AR163" s="426"/>
      <c r="AS163" s="426"/>
      <c r="AT163" s="427"/>
      <c r="AU163" s="425"/>
      <c r="AV163" s="426"/>
      <c r="AW163" s="426"/>
      <c r="AX163" s="973"/>
      <c r="AY163" s="974"/>
      <c r="AZ163" s="975"/>
      <c r="BA163" s="976"/>
      <c r="BB163" s="798"/>
      <c r="BC163" s="766"/>
      <c r="BD163" s="766"/>
      <c r="BE163" s="766"/>
      <c r="BF163" s="767"/>
    </row>
    <row r="164" spans="2:58" ht="20.25" customHeight="1">
      <c r="B164" s="886"/>
      <c r="C164" s="784"/>
      <c r="D164" s="785"/>
      <c r="E164" s="786"/>
      <c r="F164" s="265"/>
      <c r="G164" s="689"/>
      <c r="H164" s="693"/>
      <c r="I164" s="694"/>
      <c r="J164" s="694"/>
      <c r="K164" s="695"/>
      <c r="L164" s="699"/>
      <c r="M164" s="700"/>
      <c r="N164" s="700"/>
      <c r="O164" s="701"/>
      <c r="P164" s="921" t="s">
        <v>526</v>
      </c>
      <c r="Q164" s="922"/>
      <c r="R164" s="923"/>
      <c r="S164" s="386" t="str">
        <f>IF(S163="","",VLOOKUP(S163,'シフト記号表（勤務時間帯）'!$C$6:$K$35,9,FALSE))</f>
        <v/>
      </c>
      <c r="T164" s="387" t="str">
        <f>IF(T163="","",VLOOKUP(T163,'シフト記号表（勤務時間帯）'!$C$6:$K$35,9,FALSE))</f>
        <v/>
      </c>
      <c r="U164" s="387" t="str">
        <f>IF(U163="","",VLOOKUP(U163,'シフト記号表（勤務時間帯）'!$C$6:$K$35,9,FALSE))</f>
        <v/>
      </c>
      <c r="V164" s="387" t="str">
        <f>IF(V163="","",VLOOKUP(V163,'シフト記号表（勤務時間帯）'!$C$6:$K$35,9,FALSE))</f>
        <v/>
      </c>
      <c r="W164" s="387" t="str">
        <f>IF(W163="","",VLOOKUP(W163,'シフト記号表（勤務時間帯）'!$C$6:$K$35,9,FALSE))</f>
        <v/>
      </c>
      <c r="X164" s="387" t="str">
        <f>IF(X163="","",VLOOKUP(X163,'シフト記号表（勤務時間帯）'!$C$6:$K$35,9,FALSE))</f>
        <v/>
      </c>
      <c r="Y164" s="388" t="str">
        <f>IF(Y163="","",VLOOKUP(Y163,'シフト記号表（勤務時間帯）'!$C$6:$K$35,9,FALSE))</f>
        <v/>
      </c>
      <c r="Z164" s="386" t="str">
        <f>IF(Z163="","",VLOOKUP(Z163,'シフト記号表（勤務時間帯）'!$C$6:$K$35,9,FALSE))</f>
        <v/>
      </c>
      <c r="AA164" s="387" t="str">
        <f>IF(AA163="","",VLOOKUP(AA163,'シフト記号表（勤務時間帯）'!$C$6:$K$35,9,FALSE))</f>
        <v/>
      </c>
      <c r="AB164" s="387" t="str">
        <f>IF(AB163="","",VLOOKUP(AB163,'シフト記号表（勤務時間帯）'!$C$6:$K$35,9,FALSE))</f>
        <v/>
      </c>
      <c r="AC164" s="387" t="str">
        <f>IF(AC163="","",VLOOKUP(AC163,'シフト記号表（勤務時間帯）'!$C$6:$K$35,9,FALSE))</f>
        <v/>
      </c>
      <c r="AD164" s="387" t="str">
        <f>IF(AD163="","",VLOOKUP(AD163,'シフト記号表（勤務時間帯）'!$C$6:$K$35,9,FALSE))</f>
        <v/>
      </c>
      <c r="AE164" s="387" t="str">
        <f>IF(AE163="","",VLOOKUP(AE163,'シフト記号表（勤務時間帯）'!$C$6:$K$35,9,FALSE))</f>
        <v/>
      </c>
      <c r="AF164" s="388" t="str">
        <f>IF(AF163="","",VLOOKUP(AF163,'シフト記号表（勤務時間帯）'!$C$6:$K$35,9,FALSE))</f>
        <v/>
      </c>
      <c r="AG164" s="386" t="str">
        <f>IF(AG163="","",VLOOKUP(AG163,'シフト記号表（勤務時間帯）'!$C$6:$K$35,9,FALSE))</f>
        <v/>
      </c>
      <c r="AH164" s="387" t="str">
        <f>IF(AH163="","",VLOOKUP(AH163,'シフト記号表（勤務時間帯）'!$C$6:$K$35,9,FALSE))</f>
        <v/>
      </c>
      <c r="AI164" s="387" t="str">
        <f>IF(AI163="","",VLOOKUP(AI163,'シフト記号表（勤務時間帯）'!$C$6:$K$35,9,FALSE))</f>
        <v/>
      </c>
      <c r="AJ164" s="387" t="str">
        <f>IF(AJ163="","",VLOOKUP(AJ163,'シフト記号表（勤務時間帯）'!$C$6:$K$35,9,FALSE))</f>
        <v/>
      </c>
      <c r="AK164" s="387" t="str">
        <f>IF(AK163="","",VLOOKUP(AK163,'シフト記号表（勤務時間帯）'!$C$6:$K$35,9,FALSE))</f>
        <v/>
      </c>
      <c r="AL164" s="387" t="str">
        <f>IF(AL163="","",VLOOKUP(AL163,'シフト記号表（勤務時間帯）'!$C$6:$K$35,9,FALSE))</f>
        <v/>
      </c>
      <c r="AM164" s="388" t="str">
        <f>IF(AM163="","",VLOOKUP(AM163,'シフト記号表（勤務時間帯）'!$C$6:$K$35,9,FALSE))</f>
        <v/>
      </c>
      <c r="AN164" s="386" t="str">
        <f>IF(AN163="","",VLOOKUP(AN163,'シフト記号表（勤務時間帯）'!$C$6:$K$35,9,FALSE))</f>
        <v/>
      </c>
      <c r="AO164" s="387" t="str">
        <f>IF(AO163="","",VLOOKUP(AO163,'シフト記号表（勤務時間帯）'!$C$6:$K$35,9,FALSE))</f>
        <v/>
      </c>
      <c r="AP164" s="387" t="str">
        <f>IF(AP163="","",VLOOKUP(AP163,'シフト記号表（勤務時間帯）'!$C$6:$K$35,9,FALSE))</f>
        <v/>
      </c>
      <c r="AQ164" s="387" t="str">
        <f>IF(AQ163="","",VLOOKUP(AQ163,'シフト記号表（勤務時間帯）'!$C$6:$K$35,9,FALSE))</f>
        <v/>
      </c>
      <c r="AR164" s="387" t="str">
        <f>IF(AR163="","",VLOOKUP(AR163,'シフト記号表（勤務時間帯）'!$C$6:$K$35,9,FALSE))</f>
        <v/>
      </c>
      <c r="AS164" s="387" t="str">
        <f>IF(AS163="","",VLOOKUP(AS163,'シフト記号表（勤務時間帯）'!$C$6:$K$35,9,FALSE))</f>
        <v/>
      </c>
      <c r="AT164" s="388" t="str">
        <f>IF(AT163="","",VLOOKUP(AT163,'シフト記号表（勤務時間帯）'!$C$6:$K$35,9,FALSE))</f>
        <v/>
      </c>
      <c r="AU164" s="386" t="str">
        <f>IF(AU163="","",VLOOKUP(AU163,'シフト記号表（勤務時間帯）'!$C$6:$K$35,9,FALSE))</f>
        <v/>
      </c>
      <c r="AV164" s="387" t="str">
        <f>IF(AV163="","",VLOOKUP(AV163,'シフト記号表（勤務時間帯）'!$C$6:$K$35,9,FALSE))</f>
        <v/>
      </c>
      <c r="AW164" s="387" t="str">
        <f>IF(AW163="","",VLOOKUP(AW163,'シフト記号表（勤務時間帯）'!$C$6:$K$35,9,FALSE))</f>
        <v/>
      </c>
      <c r="AX164" s="924">
        <f>IF($BB$3="４週",SUM(S164:AT164),IF($BB$3="暦月",SUM(S164:AW164),""))</f>
        <v>0</v>
      </c>
      <c r="AY164" s="925"/>
      <c r="AZ164" s="926">
        <f>IF($BB$3="４週",AX164/4,IF($BB$3="暦月",'地密通所（100名）'!AX164/('地密通所（100名）'!$BB$8/7),""))</f>
        <v>0</v>
      </c>
      <c r="BA164" s="927"/>
      <c r="BB164" s="799"/>
      <c r="BC164" s="700"/>
      <c r="BD164" s="700"/>
      <c r="BE164" s="700"/>
      <c r="BF164" s="701"/>
    </row>
    <row r="165" spans="2:58" ht="20.25" customHeight="1">
      <c r="B165" s="886"/>
      <c r="C165" s="787"/>
      <c r="D165" s="788"/>
      <c r="E165" s="789"/>
      <c r="F165" s="428">
        <f>C163</f>
        <v>0</v>
      </c>
      <c r="G165" s="763"/>
      <c r="H165" s="693"/>
      <c r="I165" s="694"/>
      <c r="J165" s="694"/>
      <c r="K165" s="695"/>
      <c r="L165" s="768"/>
      <c r="M165" s="769"/>
      <c r="N165" s="769"/>
      <c r="O165" s="770"/>
      <c r="P165" s="928" t="s">
        <v>527</v>
      </c>
      <c r="Q165" s="929"/>
      <c r="R165" s="930"/>
      <c r="S165" s="389" t="str">
        <f>IF(S163="","",VLOOKUP(S163,'シフト記号表（勤務時間帯）'!$C$6:$U$35,19,FALSE))</f>
        <v/>
      </c>
      <c r="T165" s="390" t="str">
        <f>IF(T163="","",VLOOKUP(T163,'シフト記号表（勤務時間帯）'!$C$6:$U$35,19,FALSE))</f>
        <v/>
      </c>
      <c r="U165" s="390" t="str">
        <f>IF(U163="","",VLOOKUP(U163,'シフト記号表（勤務時間帯）'!$C$6:$U$35,19,FALSE))</f>
        <v/>
      </c>
      <c r="V165" s="390" t="str">
        <f>IF(V163="","",VLOOKUP(V163,'シフト記号表（勤務時間帯）'!$C$6:$U$35,19,FALSE))</f>
        <v/>
      </c>
      <c r="W165" s="390" t="str">
        <f>IF(W163="","",VLOOKUP(W163,'シフト記号表（勤務時間帯）'!$C$6:$U$35,19,FALSE))</f>
        <v/>
      </c>
      <c r="X165" s="390" t="str">
        <f>IF(X163="","",VLOOKUP(X163,'シフト記号表（勤務時間帯）'!$C$6:$U$35,19,FALSE))</f>
        <v/>
      </c>
      <c r="Y165" s="391" t="str">
        <f>IF(Y163="","",VLOOKUP(Y163,'シフト記号表（勤務時間帯）'!$C$6:$U$35,19,FALSE))</f>
        <v/>
      </c>
      <c r="Z165" s="389" t="str">
        <f>IF(Z163="","",VLOOKUP(Z163,'シフト記号表（勤務時間帯）'!$C$6:$U$35,19,FALSE))</f>
        <v/>
      </c>
      <c r="AA165" s="390" t="str">
        <f>IF(AA163="","",VLOOKUP(AA163,'シフト記号表（勤務時間帯）'!$C$6:$U$35,19,FALSE))</f>
        <v/>
      </c>
      <c r="AB165" s="390" t="str">
        <f>IF(AB163="","",VLOOKUP(AB163,'シフト記号表（勤務時間帯）'!$C$6:$U$35,19,FALSE))</f>
        <v/>
      </c>
      <c r="AC165" s="390" t="str">
        <f>IF(AC163="","",VLOOKUP(AC163,'シフト記号表（勤務時間帯）'!$C$6:$U$35,19,FALSE))</f>
        <v/>
      </c>
      <c r="AD165" s="390" t="str">
        <f>IF(AD163="","",VLOOKUP(AD163,'シフト記号表（勤務時間帯）'!$C$6:$U$35,19,FALSE))</f>
        <v/>
      </c>
      <c r="AE165" s="390" t="str">
        <f>IF(AE163="","",VLOOKUP(AE163,'シフト記号表（勤務時間帯）'!$C$6:$U$35,19,FALSE))</f>
        <v/>
      </c>
      <c r="AF165" s="391" t="str">
        <f>IF(AF163="","",VLOOKUP(AF163,'シフト記号表（勤務時間帯）'!$C$6:$U$35,19,FALSE))</f>
        <v/>
      </c>
      <c r="AG165" s="389" t="str">
        <f>IF(AG163="","",VLOOKUP(AG163,'シフト記号表（勤務時間帯）'!$C$6:$U$35,19,FALSE))</f>
        <v/>
      </c>
      <c r="AH165" s="390" t="str">
        <f>IF(AH163="","",VLOOKUP(AH163,'シフト記号表（勤務時間帯）'!$C$6:$U$35,19,FALSE))</f>
        <v/>
      </c>
      <c r="AI165" s="390" t="str">
        <f>IF(AI163="","",VLOOKUP(AI163,'シフト記号表（勤務時間帯）'!$C$6:$U$35,19,FALSE))</f>
        <v/>
      </c>
      <c r="AJ165" s="390" t="str">
        <f>IF(AJ163="","",VLOOKUP(AJ163,'シフト記号表（勤務時間帯）'!$C$6:$U$35,19,FALSE))</f>
        <v/>
      </c>
      <c r="AK165" s="390" t="str">
        <f>IF(AK163="","",VLOOKUP(AK163,'シフト記号表（勤務時間帯）'!$C$6:$U$35,19,FALSE))</f>
        <v/>
      </c>
      <c r="AL165" s="390" t="str">
        <f>IF(AL163="","",VLOOKUP(AL163,'シフト記号表（勤務時間帯）'!$C$6:$U$35,19,FALSE))</f>
        <v/>
      </c>
      <c r="AM165" s="391" t="str">
        <f>IF(AM163="","",VLOOKUP(AM163,'シフト記号表（勤務時間帯）'!$C$6:$U$35,19,FALSE))</f>
        <v/>
      </c>
      <c r="AN165" s="389" t="str">
        <f>IF(AN163="","",VLOOKUP(AN163,'シフト記号表（勤務時間帯）'!$C$6:$U$35,19,FALSE))</f>
        <v/>
      </c>
      <c r="AO165" s="390" t="str">
        <f>IF(AO163="","",VLOOKUP(AO163,'シフト記号表（勤務時間帯）'!$C$6:$U$35,19,FALSE))</f>
        <v/>
      </c>
      <c r="AP165" s="390" t="str">
        <f>IF(AP163="","",VLOOKUP(AP163,'シフト記号表（勤務時間帯）'!$C$6:$U$35,19,FALSE))</f>
        <v/>
      </c>
      <c r="AQ165" s="390" t="str">
        <f>IF(AQ163="","",VLOOKUP(AQ163,'シフト記号表（勤務時間帯）'!$C$6:$U$35,19,FALSE))</f>
        <v/>
      </c>
      <c r="AR165" s="390" t="str">
        <f>IF(AR163="","",VLOOKUP(AR163,'シフト記号表（勤務時間帯）'!$C$6:$U$35,19,FALSE))</f>
        <v/>
      </c>
      <c r="AS165" s="390" t="str">
        <f>IF(AS163="","",VLOOKUP(AS163,'シフト記号表（勤務時間帯）'!$C$6:$U$35,19,FALSE))</f>
        <v/>
      </c>
      <c r="AT165" s="391" t="str">
        <f>IF(AT163="","",VLOOKUP(AT163,'シフト記号表（勤務時間帯）'!$C$6:$U$35,19,FALSE))</f>
        <v/>
      </c>
      <c r="AU165" s="389" t="str">
        <f>IF(AU163="","",VLOOKUP(AU163,'シフト記号表（勤務時間帯）'!$C$6:$U$35,19,FALSE))</f>
        <v/>
      </c>
      <c r="AV165" s="390" t="str">
        <f>IF(AV163="","",VLOOKUP(AV163,'シフト記号表（勤務時間帯）'!$C$6:$U$35,19,FALSE))</f>
        <v/>
      </c>
      <c r="AW165" s="390" t="str">
        <f>IF(AW163="","",VLOOKUP(AW163,'シフト記号表（勤務時間帯）'!$C$6:$U$35,19,FALSE))</f>
        <v/>
      </c>
      <c r="AX165" s="931">
        <f>IF($BB$3="４週",SUM(S165:AT165),IF($BB$3="暦月",SUM(S165:AW165),""))</f>
        <v>0</v>
      </c>
      <c r="AY165" s="932"/>
      <c r="AZ165" s="933">
        <f>IF($BB$3="４週",AX165/4,IF($BB$3="暦月",'地密通所（100名）'!AX165/('地密通所（100名）'!$BB$8/7),""))</f>
        <v>0</v>
      </c>
      <c r="BA165" s="934"/>
      <c r="BB165" s="800"/>
      <c r="BC165" s="769"/>
      <c r="BD165" s="769"/>
      <c r="BE165" s="769"/>
      <c r="BF165" s="770"/>
    </row>
    <row r="166" spans="2:58" ht="20.25" customHeight="1">
      <c r="B166" s="886">
        <f>B163+1</f>
        <v>49</v>
      </c>
      <c r="C166" s="781"/>
      <c r="D166" s="782"/>
      <c r="E166" s="783"/>
      <c r="F166" s="273"/>
      <c r="G166" s="762"/>
      <c r="H166" s="764"/>
      <c r="I166" s="694"/>
      <c r="J166" s="694"/>
      <c r="K166" s="695"/>
      <c r="L166" s="765"/>
      <c r="M166" s="766"/>
      <c r="N166" s="766"/>
      <c r="O166" s="767"/>
      <c r="P166" s="935" t="s">
        <v>654</v>
      </c>
      <c r="Q166" s="936"/>
      <c r="R166" s="937"/>
      <c r="S166" s="425"/>
      <c r="T166" s="426"/>
      <c r="U166" s="426"/>
      <c r="V166" s="426"/>
      <c r="W166" s="426"/>
      <c r="X166" s="426"/>
      <c r="Y166" s="427"/>
      <c r="Z166" s="425"/>
      <c r="AA166" s="426"/>
      <c r="AB166" s="426"/>
      <c r="AC166" s="426"/>
      <c r="AD166" s="426"/>
      <c r="AE166" s="426"/>
      <c r="AF166" s="427"/>
      <c r="AG166" s="425"/>
      <c r="AH166" s="426"/>
      <c r="AI166" s="426"/>
      <c r="AJ166" s="426"/>
      <c r="AK166" s="426"/>
      <c r="AL166" s="426"/>
      <c r="AM166" s="427"/>
      <c r="AN166" s="425"/>
      <c r="AO166" s="426"/>
      <c r="AP166" s="426"/>
      <c r="AQ166" s="426"/>
      <c r="AR166" s="426"/>
      <c r="AS166" s="426"/>
      <c r="AT166" s="427"/>
      <c r="AU166" s="425"/>
      <c r="AV166" s="426"/>
      <c r="AW166" s="426"/>
      <c r="AX166" s="973"/>
      <c r="AY166" s="974"/>
      <c r="AZ166" s="975"/>
      <c r="BA166" s="976"/>
      <c r="BB166" s="798"/>
      <c r="BC166" s="766"/>
      <c r="BD166" s="766"/>
      <c r="BE166" s="766"/>
      <c r="BF166" s="767"/>
    </row>
    <row r="167" spans="2:58" ht="20.25" customHeight="1">
      <c r="B167" s="886"/>
      <c r="C167" s="784"/>
      <c r="D167" s="785"/>
      <c r="E167" s="786"/>
      <c r="F167" s="265"/>
      <c r="G167" s="689"/>
      <c r="H167" s="693"/>
      <c r="I167" s="694"/>
      <c r="J167" s="694"/>
      <c r="K167" s="695"/>
      <c r="L167" s="699"/>
      <c r="M167" s="700"/>
      <c r="N167" s="700"/>
      <c r="O167" s="701"/>
      <c r="P167" s="921" t="s">
        <v>526</v>
      </c>
      <c r="Q167" s="922"/>
      <c r="R167" s="923"/>
      <c r="S167" s="386" t="str">
        <f>IF(S166="","",VLOOKUP(S166,'シフト記号表（勤務時間帯）'!$C$6:$K$35,9,FALSE))</f>
        <v/>
      </c>
      <c r="T167" s="387" t="str">
        <f>IF(T166="","",VLOOKUP(T166,'シフト記号表（勤務時間帯）'!$C$6:$K$35,9,FALSE))</f>
        <v/>
      </c>
      <c r="U167" s="387" t="str">
        <f>IF(U166="","",VLOOKUP(U166,'シフト記号表（勤務時間帯）'!$C$6:$K$35,9,FALSE))</f>
        <v/>
      </c>
      <c r="V167" s="387" t="str">
        <f>IF(V166="","",VLOOKUP(V166,'シフト記号表（勤務時間帯）'!$C$6:$K$35,9,FALSE))</f>
        <v/>
      </c>
      <c r="W167" s="387" t="str">
        <f>IF(W166="","",VLOOKUP(W166,'シフト記号表（勤務時間帯）'!$C$6:$K$35,9,FALSE))</f>
        <v/>
      </c>
      <c r="X167" s="387" t="str">
        <f>IF(X166="","",VLOOKUP(X166,'シフト記号表（勤務時間帯）'!$C$6:$K$35,9,FALSE))</f>
        <v/>
      </c>
      <c r="Y167" s="388" t="str">
        <f>IF(Y166="","",VLOOKUP(Y166,'シフト記号表（勤務時間帯）'!$C$6:$K$35,9,FALSE))</f>
        <v/>
      </c>
      <c r="Z167" s="386" t="str">
        <f>IF(Z166="","",VLOOKUP(Z166,'シフト記号表（勤務時間帯）'!$C$6:$K$35,9,FALSE))</f>
        <v/>
      </c>
      <c r="AA167" s="387" t="str">
        <f>IF(AA166="","",VLOOKUP(AA166,'シフト記号表（勤務時間帯）'!$C$6:$K$35,9,FALSE))</f>
        <v/>
      </c>
      <c r="AB167" s="387" t="str">
        <f>IF(AB166="","",VLOOKUP(AB166,'シフト記号表（勤務時間帯）'!$C$6:$K$35,9,FALSE))</f>
        <v/>
      </c>
      <c r="AC167" s="387" t="str">
        <f>IF(AC166="","",VLOOKUP(AC166,'シフト記号表（勤務時間帯）'!$C$6:$K$35,9,FALSE))</f>
        <v/>
      </c>
      <c r="AD167" s="387" t="str">
        <f>IF(AD166="","",VLOOKUP(AD166,'シフト記号表（勤務時間帯）'!$C$6:$K$35,9,FALSE))</f>
        <v/>
      </c>
      <c r="AE167" s="387" t="str">
        <f>IF(AE166="","",VLOOKUP(AE166,'シフト記号表（勤務時間帯）'!$C$6:$K$35,9,FALSE))</f>
        <v/>
      </c>
      <c r="AF167" s="388" t="str">
        <f>IF(AF166="","",VLOOKUP(AF166,'シフト記号表（勤務時間帯）'!$C$6:$K$35,9,FALSE))</f>
        <v/>
      </c>
      <c r="AG167" s="386" t="str">
        <f>IF(AG166="","",VLOOKUP(AG166,'シフト記号表（勤務時間帯）'!$C$6:$K$35,9,FALSE))</f>
        <v/>
      </c>
      <c r="AH167" s="387" t="str">
        <f>IF(AH166="","",VLOOKUP(AH166,'シフト記号表（勤務時間帯）'!$C$6:$K$35,9,FALSE))</f>
        <v/>
      </c>
      <c r="AI167" s="387" t="str">
        <f>IF(AI166="","",VLOOKUP(AI166,'シフト記号表（勤務時間帯）'!$C$6:$K$35,9,FALSE))</f>
        <v/>
      </c>
      <c r="AJ167" s="387" t="str">
        <f>IF(AJ166="","",VLOOKUP(AJ166,'シフト記号表（勤務時間帯）'!$C$6:$K$35,9,FALSE))</f>
        <v/>
      </c>
      <c r="AK167" s="387" t="str">
        <f>IF(AK166="","",VLOOKUP(AK166,'シフト記号表（勤務時間帯）'!$C$6:$K$35,9,FALSE))</f>
        <v/>
      </c>
      <c r="AL167" s="387" t="str">
        <f>IF(AL166="","",VLOOKUP(AL166,'シフト記号表（勤務時間帯）'!$C$6:$K$35,9,FALSE))</f>
        <v/>
      </c>
      <c r="AM167" s="388" t="str">
        <f>IF(AM166="","",VLOOKUP(AM166,'シフト記号表（勤務時間帯）'!$C$6:$K$35,9,FALSE))</f>
        <v/>
      </c>
      <c r="AN167" s="386" t="str">
        <f>IF(AN166="","",VLOOKUP(AN166,'シフト記号表（勤務時間帯）'!$C$6:$K$35,9,FALSE))</f>
        <v/>
      </c>
      <c r="AO167" s="387" t="str">
        <f>IF(AO166="","",VLOOKUP(AO166,'シフト記号表（勤務時間帯）'!$C$6:$K$35,9,FALSE))</f>
        <v/>
      </c>
      <c r="AP167" s="387" t="str">
        <f>IF(AP166="","",VLOOKUP(AP166,'シフト記号表（勤務時間帯）'!$C$6:$K$35,9,FALSE))</f>
        <v/>
      </c>
      <c r="AQ167" s="387" t="str">
        <f>IF(AQ166="","",VLOOKUP(AQ166,'シフト記号表（勤務時間帯）'!$C$6:$K$35,9,FALSE))</f>
        <v/>
      </c>
      <c r="AR167" s="387" t="str">
        <f>IF(AR166="","",VLOOKUP(AR166,'シフト記号表（勤務時間帯）'!$C$6:$K$35,9,FALSE))</f>
        <v/>
      </c>
      <c r="AS167" s="387" t="str">
        <f>IF(AS166="","",VLOOKUP(AS166,'シフト記号表（勤務時間帯）'!$C$6:$K$35,9,FALSE))</f>
        <v/>
      </c>
      <c r="AT167" s="388" t="str">
        <f>IF(AT166="","",VLOOKUP(AT166,'シフト記号表（勤務時間帯）'!$C$6:$K$35,9,FALSE))</f>
        <v/>
      </c>
      <c r="AU167" s="386" t="str">
        <f>IF(AU166="","",VLOOKUP(AU166,'シフト記号表（勤務時間帯）'!$C$6:$K$35,9,FALSE))</f>
        <v/>
      </c>
      <c r="AV167" s="387" t="str">
        <f>IF(AV166="","",VLOOKUP(AV166,'シフト記号表（勤務時間帯）'!$C$6:$K$35,9,FALSE))</f>
        <v/>
      </c>
      <c r="AW167" s="387" t="str">
        <f>IF(AW166="","",VLOOKUP(AW166,'シフト記号表（勤務時間帯）'!$C$6:$K$35,9,FALSE))</f>
        <v/>
      </c>
      <c r="AX167" s="924">
        <f>IF($BB$3="４週",SUM(S167:AT167),IF($BB$3="暦月",SUM(S167:AW167),""))</f>
        <v>0</v>
      </c>
      <c r="AY167" s="925"/>
      <c r="AZ167" s="926">
        <f>IF($BB$3="４週",AX167/4,IF($BB$3="暦月",'地密通所（100名）'!AX167/('地密通所（100名）'!$BB$8/7),""))</f>
        <v>0</v>
      </c>
      <c r="BA167" s="927"/>
      <c r="BB167" s="799"/>
      <c r="BC167" s="700"/>
      <c r="BD167" s="700"/>
      <c r="BE167" s="700"/>
      <c r="BF167" s="701"/>
    </row>
    <row r="168" spans="2:58" ht="20.25" customHeight="1">
      <c r="B168" s="886"/>
      <c r="C168" s="787"/>
      <c r="D168" s="788"/>
      <c r="E168" s="789"/>
      <c r="F168" s="428">
        <f>C166</f>
        <v>0</v>
      </c>
      <c r="G168" s="763"/>
      <c r="H168" s="693"/>
      <c r="I168" s="694"/>
      <c r="J168" s="694"/>
      <c r="K168" s="695"/>
      <c r="L168" s="768"/>
      <c r="M168" s="769"/>
      <c r="N168" s="769"/>
      <c r="O168" s="770"/>
      <c r="P168" s="928" t="s">
        <v>527</v>
      </c>
      <c r="Q168" s="929"/>
      <c r="R168" s="930"/>
      <c r="S168" s="389" t="str">
        <f>IF(S166="","",VLOOKUP(S166,'シフト記号表（勤務時間帯）'!$C$6:$U$35,19,FALSE))</f>
        <v/>
      </c>
      <c r="T168" s="390" t="str">
        <f>IF(T166="","",VLOOKUP(T166,'シフト記号表（勤務時間帯）'!$C$6:$U$35,19,FALSE))</f>
        <v/>
      </c>
      <c r="U168" s="390" t="str">
        <f>IF(U166="","",VLOOKUP(U166,'シフト記号表（勤務時間帯）'!$C$6:$U$35,19,FALSE))</f>
        <v/>
      </c>
      <c r="V168" s="390" t="str">
        <f>IF(V166="","",VLOOKUP(V166,'シフト記号表（勤務時間帯）'!$C$6:$U$35,19,FALSE))</f>
        <v/>
      </c>
      <c r="W168" s="390" t="str">
        <f>IF(W166="","",VLOOKUP(W166,'シフト記号表（勤務時間帯）'!$C$6:$U$35,19,FALSE))</f>
        <v/>
      </c>
      <c r="X168" s="390" t="str">
        <f>IF(X166="","",VLOOKUP(X166,'シフト記号表（勤務時間帯）'!$C$6:$U$35,19,FALSE))</f>
        <v/>
      </c>
      <c r="Y168" s="391" t="str">
        <f>IF(Y166="","",VLOOKUP(Y166,'シフト記号表（勤務時間帯）'!$C$6:$U$35,19,FALSE))</f>
        <v/>
      </c>
      <c r="Z168" s="389" t="str">
        <f>IF(Z166="","",VLOOKUP(Z166,'シフト記号表（勤務時間帯）'!$C$6:$U$35,19,FALSE))</f>
        <v/>
      </c>
      <c r="AA168" s="390" t="str">
        <f>IF(AA166="","",VLOOKUP(AA166,'シフト記号表（勤務時間帯）'!$C$6:$U$35,19,FALSE))</f>
        <v/>
      </c>
      <c r="AB168" s="390" t="str">
        <f>IF(AB166="","",VLOOKUP(AB166,'シフト記号表（勤務時間帯）'!$C$6:$U$35,19,FALSE))</f>
        <v/>
      </c>
      <c r="AC168" s="390" t="str">
        <f>IF(AC166="","",VLOOKUP(AC166,'シフト記号表（勤務時間帯）'!$C$6:$U$35,19,FALSE))</f>
        <v/>
      </c>
      <c r="AD168" s="390" t="str">
        <f>IF(AD166="","",VLOOKUP(AD166,'シフト記号表（勤務時間帯）'!$C$6:$U$35,19,FALSE))</f>
        <v/>
      </c>
      <c r="AE168" s="390" t="str">
        <f>IF(AE166="","",VLOOKUP(AE166,'シフト記号表（勤務時間帯）'!$C$6:$U$35,19,FALSE))</f>
        <v/>
      </c>
      <c r="AF168" s="391" t="str">
        <f>IF(AF166="","",VLOOKUP(AF166,'シフト記号表（勤務時間帯）'!$C$6:$U$35,19,FALSE))</f>
        <v/>
      </c>
      <c r="AG168" s="389" t="str">
        <f>IF(AG166="","",VLOOKUP(AG166,'シフト記号表（勤務時間帯）'!$C$6:$U$35,19,FALSE))</f>
        <v/>
      </c>
      <c r="AH168" s="390" t="str">
        <f>IF(AH166="","",VLOOKUP(AH166,'シフト記号表（勤務時間帯）'!$C$6:$U$35,19,FALSE))</f>
        <v/>
      </c>
      <c r="AI168" s="390" t="str">
        <f>IF(AI166="","",VLOOKUP(AI166,'シフト記号表（勤務時間帯）'!$C$6:$U$35,19,FALSE))</f>
        <v/>
      </c>
      <c r="AJ168" s="390" t="str">
        <f>IF(AJ166="","",VLOOKUP(AJ166,'シフト記号表（勤務時間帯）'!$C$6:$U$35,19,FALSE))</f>
        <v/>
      </c>
      <c r="AK168" s="390" t="str">
        <f>IF(AK166="","",VLOOKUP(AK166,'シフト記号表（勤務時間帯）'!$C$6:$U$35,19,FALSE))</f>
        <v/>
      </c>
      <c r="AL168" s="390" t="str">
        <f>IF(AL166="","",VLOOKUP(AL166,'シフト記号表（勤務時間帯）'!$C$6:$U$35,19,FALSE))</f>
        <v/>
      </c>
      <c r="AM168" s="391" t="str">
        <f>IF(AM166="","",VLOOKUP(AM166,'シフト記号表（勤務時間帯）'!$C$6:$U$35,19,FALSE))</f>
        <v/>
      </c>
      <c r="AN168" s="389" t="str">
        <f>IF(AN166="","",VLOOKUP(AN166,'シフト記号表（勤務時間帯）'!$C$6:$U$35,19,FALSE))</f>
        <v/>
      </c>
      <c r="AO168" s="390" t="str">
        <f>IF(AO166="","",VLOOKUP(AO166,'シフト記号表（勤務時間帯）'!$C$6:$U$35,19,FALSE))</f>
        <v/>
      </c>
      <c r="AP168" s="390" t="str">
        <f>IF(AP166="","",VLOOKUP(AP166,'シフト記号表（勤務時間帯）'!$C$6:$U$35,19,FALSE))</f>
        <v/>
      </c>
      <c r="AQ168" s="390" t="str">
        <f>IF(AQ166="","",VLOOKUP(AQ166,'シフト記号表（勤務時間帯）'!$C$6:$U$35,19,FALSE))</f>
        <v/>
      </c>
      <c r="AR168" s="390" t="str">
        <f>IF(AR166="","",VLOOKUP(AR166,'シフト記号表（勤務時間帯）'!$C$6:$U$35,19,FALSE))</f>
        <v/>
      </c>
      <c r="AS168" s="390" t="str">
        <f>IF(AS166="","",VLOOKUP(AS166,'シフト記号表（勤務時間帯）'!$C$6:$U$35,19,FALSE))</f>
        <v/>
      </c>
      <c r="AT168" s="391" t="str">
        <f>IF(AT166="","",VLOOKUP(AT166,'シフト記号表（勤務時間帯）'!$C$6:$U$35,19,FALSE))</f>
        <v/>
      </c>
      <c r="AU168" s="389" t="str">
        <f>IF(AU166="","",VLOOKUP(AU166,'シフト記号表（勤務時間帯）'!$C$6:$U$35,19,FALSE))</f>
        <v/>
      </c>
      <c r="AV168" s="390" t="str">
        <f>IF(AV166="","",VLOOKUP(AV166,'シフト記号表（勤務時間帯）'!$C$6:$U$35,19,FALSE))</f>
        <v/>
      </c>
      <c r="AW168" s="390" t="str">
        <f>IF(AW166="","",VLOOKUP(AW166,'シフト記号表（勤務時間帯）'!$C$6:$U$35,19,FALSE))</f>
        <v/>
      </c>
      <c r="AX168" s="931">
        <f>IF($BB$3="４週",SUM(S168:AT168),IF($BB$3="暦月",SUM(S168:AW168),""))</f>
        <v>0</v>
      </c>
      <c r="AY168" s="932"/>
      <c r="AZ168" s="933">
        <f>IF($BB$3="４週",AX168/4,IF($BB$3="暦月",'地密通所（100名）'!AX168/('地密通所（100名）'!$BB$8/7),""))</f>
        <v>0</v>
      </c>
      <c r="BA168" s="934"/>
      <c r="BB168" s="800"/>
      <c r="BC168" s="769"/>
      <c r="BD168" s="769"/>
      <c r="BE168" s="769"/>
      <c r="BF168" s="770"/>
    </row>
    <row r="169" spans="2:58" ht="20.25" customHeight="1">
      <c r="B169" s="886">
        <f>B166+1</f>
        <v>50</v>
      </c>
      <c r="C169" s="781"/>
      <c r="D169" s="782"/>
      <c r="E169" s="783"/>
      <c r="F169" s="273"/>
      <c r="G169" s="762"/>
      <c r="H169" s="764"/>
      <c r="I169" s="694"/>
      <c r="J169" s="694"/>
      <c r="K169" s="695"/>
      <c r="L169" s="765"/>
      <c r="M169" s="766"/>
      <c r="N169" s="766"/>
      <c r="O169" s="767"/>
      <c r="P169" s="935" t="s">
        <v>674</v>
      </c>
      <c r="Q169" s="936"/>
      <c r="R169" s="937"/>
      <c r="S169" s="425"/>
      <c r="T169" s="426"/>
      <c r="U169" s="426"/>
      <c r="V169" s="426"/>
      <c r="W169" s="426"/>
      <c r="X169" s="426"/>
      <c r="Y169" s="427"/>
      <c r="Z169" s="425"/>
      <c r="AA169" s="426"/>
      <c r="AB169" s="426"/>
      <c r="AC169" s="426"/>
      <c r="AD169" s="426"/>
      <c r="AE169" s="426"/>
      <c r="AF169" s="427"/>
      <c r="AG169" s="425"/>
      <c r="AH169" s="426"/>
      <c r="AI169" s="426"/>
      <c r="AJ169" s="426"/>
      <c r="AK169" s="426"/>
      <c r="AL169" s="426"/>
      <c r="AM169" s="427"/>
      <c r="AN169" s="425"/>
      <c r="AO169" s="426"/>
      <c r="AP169" s="426"/>
      <c r="AQ169" s="426"/>
      <c r="AR169" s="426"/>
      <c r="AS169" s="426"/>
      <c r="AT169" s="427"/>
      <c r="AU169" s="425"/>
      <c r="AV169" s="426"/>
      <c r="AW169" s="426"/>
      <c r="AX169" s="973"/>
      <c r="AY169" s="974"/>
      <c r="AZ169" s="975"/>
      <c r="BA169" s="976"/>
      <c r="BB169" s="798"/>
      <c r="BC169" s="766"/>
      <c r="BD169" s="766"/>
      <c r="BE169" s="766"/>
      <c r="BF169" s="767"/>
    </row>
    <row r="170" spans="2:58" ht="20.25" customHeight="1">
      <c r="B170" s="886"/>
      <c r="C170" s="784"/>
      <c r="D170" s="785"/>
      <c r="E170" s="786"/>
      <c r="F170" s="265"/>
      <c r="G170" s="689"/>
      <c r="H170" s="693"/>
      <c r="I170" s="694"/>
      <c r="J170" s="694"/>
      <c r="K170" s="695"/>
      <c r="L170" s="699"/>
      <c r="M170" s="700"/>
      <c r="N170" s="700"/>
      <c r="O170" s="701"/>
      <c r="P170" s="921" t="s">
        <v>526</v>
      </c>
      <c r="Q170" s="922"/>
      <c r="R170" s="923"/>
      <c r="S170" s="386" t="str">
        <f>IF(S169="","",VLOOKUP(S169,'シフト記号表（勤務時間帯）'!$C$6:$K$35,9,FALSE))</f>
        <v/>
      </c>
      <c r="T170" s="387" t="str">
        <f>IF(T169="","",VLOOKUP(T169,'シフト記号表（勤務時間帯）'!$C$6:$K$35,9,FALSE))</f>
        <v/>
      </c>
      <c r="U170" s="387" t="str">
        <f>IF(U169="","",VLOOKUP(U169,'シフト記号表（勤務時間帯）'!$C$6:$K$35,9,FALSE))</f>
        <v/>
      </c>
      <c r="V170" s="387" t="str">
        <f>IF(V169="","",VLOOKUP(V169,'シフト記号表（勤務時間帯）'!$C$6:$K$35,9,FALSE))</f>
        <v/>
      </c>
      <c r="W170" s="387" t="str">
        <f>IF(W169="","",VLOOKUP(W169,'シフト記号表（勤務時間帯）'!$C$6:$K$35,9,FALSE))</f>
        <v/>
      </c>
      <c r="X170" s="387" t="str">
        <f>IF(X169="","",VLOOKUP(X169,'シフト記号表（勤務時間帯）'!$C$6:$K$35,9,FALSE))</f>
        <v/>
      </c>
      <c r="Y170" s="388" t="str">
        <f>IF(Y169="","",VLOOKUP(Y169,'シフト記号表（勤務時間帯）'!$C$6:$K$35,9,FALSE))</f>
        <v/>
      </c>
      <c r="Z170" s="386" t="str">
        <f>IF(Z169="","",VLOOKUP(Z169,'シフト記号表（勤務時間帯）'!$C$6:$K$35,9,FALSE))</f>
        <v/>
      </c>
      <c r="AA170" s="387" t="str">
        <f>IF(AA169="","",VLOOKUP(AA169,'シフト記号表（勤務時間帯）'!$C$6:$K$35,9,FALSE))</f>
        <v/>
      </c>
      <c r="AB170" s="387" t="str">
        <f>IF(AB169="","",VLOOKUP(AB169,'シフト記号表（勤務時間帯）'!$C$6:$K$35,9,FALSE))</f>
        <v/>
      </c>
      <c r="AC170" s="387" t="str">
        <f>IF(AC169="","",VLOOKUP(AC169,'シフト記号表（勤務時間帯）'!$C$6:$K$35,9,FALSE))</f>
        <v/>
      </c>
      <c r="AD170" s="387" t="str">
        <f>IF(AD169="","",VLOOKUP(AD169,'シフト記号表（勤務時間帯）'!$C$6:$K$35,9,FALSE))</f>
        <v/>
      </c>
      <c r="AE170" s="387" t="str">
        <f>IF(AE169="","",VLOOKUP(AE169,'シフト記号表（勤務時間帯）'!$C$6:$K$35,9,FALSE))</f>
        <v/>
      </c>
      <c r="AF170" s="388" t="str">
        <f>IF(AF169="","",VLOOKUP(AF169,'シフト記号表（勤務時間帯）'!$C$6:$K$35,9,FALSE))</f>
        <v/>
      </c>
      <c r="AG170" s="386" t="str">
        <f>IF(AG169="","",VLOOKUP(AG169,'シフト記号表（勤務時間帯）'!$C$6:$K$35,9,FALSE))</f>
        <v/>
      </c>
      <c r="AH170" s="387" t="str">
        <f>IF(AH169="","",VLOOKUP(AH169,'シフト記号表（勤務時間帯）'!$C$6:$K$35,9,FALSE))</f>
        <v/>
      </c>
      <c r="AI170" s="387" t="str">
        <f>IF(AI169="","",VLOOKUP(AI169,'シフト記号表（勤務時間帯）'!$C$6:$K$35,9,FALSE))</f>
        <v/>
      </c>
      <c r="AJ170" s="387" t="str">
        <f>IF(AJ169="","",VLOOKUP(AJ169,'シフト記号表（勤務時間帯）'!$C$6:$K$35,9,FALSE))</f>
        <v/>
      </c>
      <c r="AK170" s="387" t="str">
        <f>IF(AK169="","",VLOOKUP(AK169,'シフト記号表（勤務時間帯）'!$C$6:$K$35,9,FALSE))</f>
        <v/>
      </c>
      <c r="AL170" s="387" t="str">
        <f>IF(AL169="","",VLOOKUP(AL169,'シフト記号表（勤務時間帯）'!$C$6:$K$35,9,FALSE))</f>
        <v/>
      </c>
      <c r="AM170" s="388" t="str">
        <f>IF(AM169="","",VLOOKUP(AM169,'シフト記号表（勤務時間帯）'!$C$6:$K$35,9,FALSE))</f>
        <v/>
      </c>
      <c r="AN170" s="386" t="str">
        <f>IF(AN169="","",VLOOKUP(AN169,'シフト記号表（勤務時間帯）'!$C$6:$K$35,9,FALSE))</f>
        <v/>
      </c>
      <c r="AO170" s="387" t="str">
        <f>IF(AO169="","",VLOOKUP(AO169,'シフト記号表（勤務時間帯）'!$C$6:$K$35,9,FALSE))</f>
        <v/>
      </c>
      <c r="AP170" s="387" t="str">
        <f>IF(AP169="","",VLOOKUP(AP169,'シフト記号表（勤務時間帯）'!$C$6:$K$35,9,FALSE))</f>
        <v/>
      </c>
      <c r="AQ170" s="387" t="str">
        <f>IF(AQ169="","",VLOOKUP(AQ169,'シフト記号表（勤務時間帯）'!$C$6:$K$35,9,FALSE))</f>
        <v/>
      </c>
      <c r="AR170" s="387" t="str">
        <f>IF(AR169="","",VLOOKUP(AR169,'シフト記号表（勤務時間帯）'!$C$6:$K$35,9,FALSE))</f>
        <v/>
      </c>
      <c r="AS170" s="387" t="str">
        <f>IF(AS169="","",VLOOKUP(AS169,'シフト記号表（勤務時間帯）'!$C$6:$K$35,9,FALSE))</f>
        <v/>
      </c>
      <c r="AT170" s="388" t="str">
        <f>IF(AT169="","",VLOOKUP(AT169,'シフト記号表（勤務時間帯）'!$C$6:$K$35,9,FALSE))</f>
        <v/>
      </c>
      <c r="AU170" s="386" t="str">
        <f>IF(AU169="","",VLOOKUP(AU169,'シフト記号表（勤務時間帯）'!$C$6:$K$35,9,FALSE))</f>
        <v/>
      </c>
      <c r="AV170" s="387" t="str">
        <f>IF(AV169="","",VLOOKUP(AV169,'シフト記号表（勤務時間帯）'!$C$6:$K$35,9,FALSE))</f>
        <v/>
      </c>
      <c r="AW170" s="387" t="str">
        <f>IF(AW169="","",VLOOKUP(AW169,'シフト記号表（勤務時間帯）'!$C$6:$K$35,9,FALSE))</f>
        <v/>
      </c>
      <c r="AX170" s="924">
        <f>IF($BB$3="４週",SUM(S170:AT170),IF($BB$3="暦月",SUM(S170:AW170),""))</f>
        <v>0</v>
      </c>
      <c r="AY170" s="925"/>
      <c r="AZ170" s="926">
        <f>IF($BB$3="４週",AX170/4,IF($BB$3="暦月",'地密通所（100名）'!AX170/('地密通所（100名）'!$BB$8/7),""))</f>
        <v>0</v>
      </c>
      <c r="BA170" s="927"/>
      <c r="BB170" s="799"/>
      <c r="BC170" s="700"/>
      <c r="BD170" s="700"/>
      <c r="BE170" s="700"/>
      <c r="BF170" s="701"/>
    </row>
    <row r="171" spans="2:58" ht="20.25" customHeight="1">
      <c r="B171" s="886"/>
      <c r="C171" s="787"/>
      <c r="D171" s="788"/>
      <c r="E171" s="789"/>
      <c r="F171" s="428">
        <f>C169</f>
        <v>0</v>
      </c>
      <c r="G171" s="763"/>
      <c r="H171" s="693"/>
      <c r="I171" s="694"/>
      <c r="J171" s="694"/>
      <c r="K171" s="695"/>
      <c r="L171" s="768"/>
      <c r="M171" s="769"/>
      <c r="N171" s="769"/>
      <c r="O171" s="770"/>
      <c r="P171" s="928" t="s">
        <v>527</v>
      </c>
      <c r="Q171" s="929"/>
      <c r="R171" s="930"/>
      <c r="S171" s="389" t="str">
        <f>IF(S169="","",VLOOKUP(S169,'シフト記号表（勤務時間帯）'!$C$6:$U$35,19,FALSE))</f>
        <v/>
      </c>
      <c r="T171" s="390" t="str">
        <f>IF(T169="","",VLOOKUP(T169,'シフト記号表（勤務時間帯）'!$C$6:$U$35,19,FALSE))</f>
        <v/>
      </c>
      <c r="U171" s="390" t="str">
        <f>IF(U169="","",VLOOKUP(U169,'シフト記号表（勤務時間帯）'!$C$6:$U$35,19,FALSE))</f>
        <v/>
      </c>
      <c r="V171" s="390" t="str">
        <f>IF(V169="","",VLOOKUP(V169,'シフト記号表（勤務時間帯）'!$C$6:$U$35,19,FALSE))</f>
        <v/>
      </c>
      <c r="W171" s="390" t="str">
        <f>IF(W169="","",VLOOKUP(W169,'シフト記号表（勤務時間帯）'!$C$6:$U$35,19,FALSE))</f>
        <v/>
      </c>
      <c r="X171" s="390" t="str">
        <f>IF(X169="","",VLOOKUP(X169,'シフト記号表（勤務時間帯）'!$C$6:$U$35,19,FALSE))</f>
        <v/>
      </c>
      <c r="Y171" s="391" t="str">
        <f>IF(Y169="","",VLOOKUP(Y169,'シフト記号表（勤務時間帯）'!$C$6:$U$35,19,FALSE))</f>
        <v/>
      </c>
      <c r="Z171" s="389" t="str">
        <f>IF(Z169="","",VLOOKUP(Z169,'シフト記号表（勤務時間帯）'!$C$6:$U$35,19,FALSE))</f>
        <v/>
      </c>
      <c r="AA171" s="390" t="str">
        <f>IF(AA169="","",VLOOKUP(AA169,'シフト記号表（勤務時間帯）'!$C$6:$U$35,19,FALSE))</f>
        <v/>
      </c>
      <c r="AB171" s="390" t="str">
        <f>IF(AB169="","",VLOOKUP(AB169,'シフト記号表（勤務時間帯）'!$C$6:$U$35,19,FALSE))</f>
        <v/>
      </c>
      <c r="AC171" s="390" t="str">
        <f>IF(AC169="","",VLOOKUP(AC169,'シフト記号表（勤務時間帯）'!$C$6:$U$35,19,FALSE))</f>
        <v/>
      </c>
      <c r="AD171" s="390" t="str">
        <f>IF(AD169="","",VLOOKUP(AD169,'シフト記号表（勤務時間帯）'!$C$6:$U$35,19,FALSE))</f>
        <v/>
      </c>
      <c r="AE171" s="390" t="str">
        <f>IF(AE169="","",VLOOKUP(AE169,'シフト記号表（勤務時間帯）'!$C$6:$U$35,19,FALSE))</f>
        <v/>
      </c>
      <c r="AF171" s="391" t="str">
        <f>IF(AF169="","",VLOOKUP(AF169,'シフト記号表（勤務時間帯）'!$C$6:$U$35,19,FALSE))</f>
        <v/>
      </c>
      <c r="AG171" s="389" t="str">
        <f>IF(AG169="","",VLOOKUP(AG169,'シフト記号表（勤務時間帯）'!$C$6:$U$35,19,FALSE))</f>
        <v/>
      </c>
      <c r="AH171" s="390" t="str">
        <f>IF(AH169="","",VLOOKUP(AH169,'シフト記号表（勤務時間帯）'!$C$6:$U$35,19,FALSE))</f>
        <v/>
      </c>
      <c r="AI171" s="390" t="str">
        <f>IF(AI169="","",VLOOKUP(AI169,'シフト記号表（勤務時間帯）'!$C$6:$U$35,19,FALSE))</f>
        <v/>
      </c>
      <c r="AJ171" s="390" t="str">
        <f>IF(AJ169="","",VLOOKUP(AJ169,'シフト記号表（勤務時間帯）'!$C$6:$U$35,19,FALSE))</f>
        <v/>
      </c>
      <c r="AK171" s="390" t="str">
        <f>IF(AK169="","",VLOOKUP(AK169,'シフト記号表（勤務時間帯）'!$C$6:$U$35,19,FALSE))</f>
        <v/>
      </c>
      <c r="AL171" s="390" t="str">
        <f>IF(AL169="","",VLOOKUP(AL169,'シフト記号表（勤務時間帯）'!$C$6:$U$35,19,FALSE))</f>
        <v/>
      </c>
      <c r="AM171" s="391" t="str">
        <f>IF(AM169="","",VLOOKUP(AM169,'シフト記号表（勤務時間帯）'!$C$6:$U$35,19,FALSE))</f>
        <v/>
      </c>
      <c r="AN171" s="389" t="str">
        <f>IF(AN169="","",VLOOKUP(AN169,'シフト記号表（勤務時間帯）'!$C$6:$U$35,19,FALSE))</f>
        <v/>
      </c>
      <c r="AO171" s="390" t="str">
        <f>IF(AO169="","",VLOOKUP(AO169,'シフト記号表（勤務時間帯）'!$C$6:$U$35,19,FALSE))</f>
        <v/>
      </c>
      <c r="AP171" s="390" t="str">
        <f>IF(AP169="","",VLOOKUP(AP169,'シフト記号表（勤務時間帯）'!$C$6:$U$35,19,FALSE))</f>
        <v/>
      </c>
      <c r="AQ171" s="390" t="str">
        <f>IF(AQ169="","",VLOOKUP(AQ169,'シフト記号表（勤務時間帯）'!$C$6:$U$35,19,FALSE))</f>
        <v/>
      </c>
      <c r="AR171" s="390" t="str">
        <f>IF(AR169="","",VLOOKUP(AR169,'シフト記号表（勤務時間帯）'!$C$6:$U$35,19,FALSE))</f>
        <v/>
      </c>
      <c r="AS171" s="390" t="str">
        <f>IF(AS169="","",VLOOKUP(AS169,'シフト記号表（勤務時間帯）'!$C$6:$U$35,19,FALSE))</f>
        <v/>
      </c>
      <c r="AT171" s="391" t="str">
        <f>IF(AT169="","",VLOOKUP(AT169,'シフト記号表（勤務時間帯）'!$C$6:$U$35,19,FALSE))</f>
        <v/>
      </c>
      <c r="AU171" s="389" t="str">
        <f>IF(AU169="","",VLOOKUP(AU169,'シフト記号表（勤務時間帯）'!$C$6:$U$35,19,FALSE))</f>
        <v/>
      </c>
      <c r="AV171" s="390" t="str">
        <f>IF(AV169="","",VLOOKUP(AV169,'シフト記号表（勤務時間帯）'!$C$6:$U$35,19,FALSE))</f>
        <v/>
      </c>
      <c r="AW171" s="390" t="str">
        <f>IF(AW169="","",VLOOKUP(AW169,'シフト記号表（勤務時間帯）'!$C$6:$U$35,19,FALSE))</f>
        <v/>
      </c>
      <c r="AX171" s="931">
        <f>IF($BB$3="４週",SUM(S171:AT171),IF($BB$3="暦月",SUM(S171:AW171),""))</f>
        <v>0</v>
      </c>
      <c r="AY171" s="932"/>
      <c r="AZ171" s="933">
        <f>IF($BB$3="４週",AX171/4,IF($BB$3="暦月",'地密通所（100名）'!AX171/('地密通所（100名）'!$BB$8/7),""))</f>
        <v>0</v>
      </c>
      <c r="BA171" s="934"/>
      <c r="BB171" s="800"/>
      <c r="BC171" s="769"/>
      <c r="BD171" s="769"/>
      <c r="BE171" s="769"/>
      <c r="BF171" s="770"/>
    </row>
    <row r="172" spans="2:58" ht="20.25" customHeight="1">
      <c r="B172" s="886">
        <f>B169+1</f>
        <v>51</v>
      </c>
      <c r="C172" s="781"/>
      <c r="D172" s="782"/>
      <c r="E172" s="783"/>
      <c r="F172" s="273"/>
      <c r="G172" s="762"/>
      <c r="H172" s="764"/>
      <c r="I172" s="694"/>
      <c r="J172" s="694"/>
      <c r="K172" s="695"/>
      <c r="L172" s="765"/>
      <c r="M172" s="766"/>
      <c r="N172" s="766"/>
      <c r="O172" s="767"/>
      <c r="P172" s="935" t="s">
        <v>674</v>
      </c>
      <c r="Q172" s="936"/>
      <c r="R172" s="937"/>
      <c r="S172" s="425"/>
      <c r="T172" s="426"/>
      <c r="U172" s="426"/>
      <c r="V172" s="426"/>
      <c r="W172" s="426"/>
      <c r="X172" s="426"/>
      <c r="Y172" s="427"/>
      <c r="Z172" s="425"/>
      <c r="AA172" s="426"/>
      <c r="AB172" s="426"/>
      <c r="AC172" s="426"/>
      <c r="AD172" s="426"/>
      <c r="AE172" s="426"/>
      <c r="AF172" s="427"/>
      <c r="AG172" s="425"/>
      <c r="AH172" s="426"/>
      <c r="AI172" s="426"/>
      <c r="AJ172" s="426"/>
      <c r="AK172" s="426"/>
      <c r="AL172" s="426"/>
      <c r="AM172" s="427"/>
      <c r="AN172" s="425"/>
      <c r="AO172" s="426"/>
      <c r="AP172" s="426"/>
      <c r="AQ172" s="426"/>
      <c r="AR172" s="426"/>
      <c r="AS172" s="426"/>
      <c r="AT172" s="427"/>
      <c r="AU172" s="425"/>
      <c r="AV172" s="426"/>
      <c r="AW172" s="426"/>
      <c r="AX172" s="973"/>
      <c r="AY172" s="974"/>
      <c r="AZ172" s="975"/>
      <c r="BA172" s="976"/>
      <c r="BB172" s="798"/>
      <c r="BC172" s="766"/>
      <c r="BD172" s="766"/>
      <c r="BE172" s="766"/>
      <c r="BF172" s="767"/>
    </row>
    <row r="173" spans="2:58" ht="20.25" customHeight="1">
      <c r="B173" s="886"/>
      <c r="C173" s="784"/>
      <c r="D173" s="785"/>
      <c r="E173" s="786"/>
      <c r="F173" s="265"/>
      <c r="G173" s="689"/>
      <c r="H173" s="693"/>
      <c r="I173" s="694"/>
      <c r="J173" s="694"/>
      <c r="K173" s="695"/>
      <c r="L173" s="699"/>
      <c r="M173" s="700"/>
      <c r="N173" s="700"/>
      <c r="O173" s="701"/>
      <c r="P173" s="921" t="s">
        <v>526</v>
      </c>
      <c r="Q173" s="922"/>
      <c r="R173" s="923"/>
      <c r="S173" s="386" t="str">
        <f>IF(S172="","",VLOOKUP(S172,'シフト記号表（勤務時間帯）'!$C$6:$K$35,9,FALSE))</f>
        <v/>
      </c>
      <c r="T173" s="387" t="str">
        <f>IF(T172="","",VLOOKUP(T172,'シフト記号表（勤務時間帯）'!$C$6:$K$35,9,FALSE))</f>
        <v/>
      </c>
      <c r="U173" s="387" t="str">
        <f>IF(U172="","",VLOOKUP(U172,'シフト記号表（勤務時間帯）'!$C$6:$K$35,9,FALSE))</f>
        <v/>
      </c>
      <c r="V173" s="387" t="str">
        <f>IF(V172="","",VLOOKUP(V172,'シフト記号表（勤務時間帯）'!$C$6:$K$35,9,FALSE))</f>
        <v/>
      </c>
      <c r="W173" s="387" t="str">
        <f>IF(W172="","",VLOOKUP(W172,'シフト記号表（勤務時間帯）'!$C$6:$K$35,9,FALSE))</f>
        <v/>
      </c>
      <c r="X173" s="387" t="str">
        <f>IF(X172="","",VLOOKUP(X172,'シフト記号表（勤務時間帯）'!$C$6:$K$35,9,FALSE))</f>
        <v/>
      </c>
      <c r="Y173" s="388" t="str">
        <f>IF(Y172="","",VLOOKUP(Y172,'シフト記号表（勤務時間帯）'!$C$6:$K$35,9,FALSE))</f>
        <v/>
      </c>
      <c r="Z173" s="386" t="str">
        <f>IF(Z172="","",VLOOKUP(Z172,'シフト記号表（勤務時間帯）'!$C$6:$K$35,9,FALSE))</f>
        <v/>
      </c>
      <c r="AA173" s="387" t="str">
        <f>IF(AA172="","",VLOOKUP(AA172,'シフト記号表（勤務時間帯）'!$C$6:$K$35,9,FALSE))</f>
        <v/>
      </c>
      <c r="AB173" s="387" t="str">
        <f>IF(AB172="","",VLOOKUP(AB172,'シフト記号表（勤務時間帯）'!$C$6:$K$35,9,FALSE))</f>
        <v/>
      </c>
      <c r="AC173" s="387" t="str">
        <f>IF(AC172="","",VLOOKUP(AC172,'シフト記号表（勤務時間帯）'!$C$6:$K$35,9,FALSE))</f>
        <v/>
      </c>
      <c r="AD173" s="387" t="str">
        <f>IF(AD172="","",VLOOKUP(AD172,'シフト記号表（勤務時間帯）'!$C$6:$K$35,9,FALSE))</f>
        <v/>
      </c>
      <c r="AE173" s="387" t="str">
        <f>IF(AE172="","",VLOOKUP(AE172,'シフト記号表（勤務時間帯）'!$C$6:$K$35,9,FALSE))</f>
        <v/>
      </c>
      <c r="AF173" s="388" t="str">
        <f>IF(AF172="","",VLOOKUP(AF172,'シフト記号表（勤務時間帯）'!$C$6:$K$35,9,FALSE))</f>
        <v/>
      </c>
      <c r="AG173" s="386" t="str">
        <f>IF(AG172="","",VLOOKUP(AG172,'シフト記号表（勤務時間帯）'!$C$6:$K$35,9,FALSE))</f>
        <v/>
      </c>
      <c r="AH173" s="387" t="str">
        <f>IF(AH172="","",VLOOKUP(AH172,'シフト記号表（勤務時間帯）'!$C$6:$K$35,9,FALSE))</f>
        <v/>
      </c>
      <c r="AI173" s="387" t="str">
        <f>IF(AI172="","",VLOOKUP(AI172,'シフト記号表（勤務時間帯）'!$C$6:$K$35,9,FALSE))</f>
        <v/>
      </c>
      <c r="AJ173" s="387" t="str">
        <f>IF(AJ172="","",VLOOKUP(AJ172,'シフト記号表（勤務時間帯）'!$C$6:$K$35,9,FALSE))</f>
        <v/>
      </c>
      <c r="AK173" s="387" t="str">
        <f>IF(AK172="","",VLOOKUP(AK172,'シフト記号表（勤務時間帯）'!$C$6:$K$35,9,FALSE))</f>
        <v/>
      </c>
      <c r="AL173" s="387" t="str">
        <f>IF(AL172="","",VLOOKUP(AL172,'シフト記号表（勤務時間帯）'!$C$6:$K$35,9,FALSE))</f>
        <v/>
      </c>
      <c r="AM173" s="388" t="str">
        <f>IF(AM172="","",VLOOKUP(AM172,'シフト記号表（勤務時間帯）'!$C$6:$K$35,9,FALSE))</f>
        <v/>
      </c>
      <c r="AN173" s="386" t="str">
        <f>IF(AN172="","",VLOOKUP(AN172,'シフト記号表（勤務時間帯）'!$C$6:$K$35,9,FALSE))</f>
        <v/>
      </c>
      <c r="AO173" s="387" t="str">
        <f>IF(AO172="","",VLOOKUP(AO172,'シフト記号表（勤務時間帯）'!$C$6:$K$35,9,FALSE))</f>
        <v/>
      </c>
      <c r="AP173" s="387" t="str">
        <f>IF(AP172="","",VLOOKUP(AP172,'シフト記号表（勤務時間帯）'!$C$6:$K$35,9,FALSE))</f>
        <v/>
      </c>
      <c r="AQ173" s="387" t="str">
        <f>IF(AQ172="","",VLOOKUP(AQ172,'シフト記号表（勤務時間帯）'!$C$6:$K$35,9,FALSE))</f>
        <v/>
      </c>
      <c r="AR173" s="387" t="str">
        <f>IF(AR172="","",VLOOKUP(AR172,'シフト記号表（勤務時間帯）'!$C$6:$K$35,9,FALSE))</f>
        <v/>
      </c>
      <c r="AS173" s="387" t="str">
        <f>IF(AS172="","",VLOOKUP(AS172,'シフト記号表（勤務時間帯）'!$C$6:$K$35,9,FALSE))</f>
        <v/>
      </c>
      <c r="AT173" s="388" t="str">
        <f>IF(AT172="","",VLOOKUP(AT172,'シフト記号表（勤務時間帯）'!$C$6:$K$35,9,FALSE))</f>
        <v/>
      </c>
      <c r="AU173" s="386" t="str">
        <f>IF(AU172="","",VLOOKUP(AU172,'シフト記号表（勤務時間帯）'!$C$6:$K$35,9,FALSE))</f>
        <v/>
      </c>
      <c r="AV173" s="387" t="str">
        <f>IF(AV172="","",VLOOKUP(AV172,'シフト記号表（勤務時間帯）'!$C$6:$K$35,9,FALSE))</f>
        <v/>
      </c>
      <c r="AW173" s="387" t="str">
        <f>IF(AW172="","",VLOOKUP(AW172,'シフト記号表（勤務時間帯）'!$C$6:$K$35,9,FALSE))</f>
        <v/>
      </c>
      <c r="AX173" s="924">
        <f>IF($BB$3="４週",SUM(S173:AT173),IF($BB$3="暦月",SUM(S173:AW173),""))</f>
        <v>0</v>
      </c>
      <c r="AY173" s="925"/>
      <c r="AZ173" s="926">
        <f>IF($BB$3="４週",AX173/4,IF($BB$3="暦月",'地密通所（100名）'!AX173/('地密通所（100名）'!$BB$8/7),""))</f>
        <v>0</v>
      </c>
      <c r="BA173" s="927"/>
      <c r="BB173" s="799"/>
      <c r="BC173" s="700"/>
      <c r="BD173" s="700"/>
      <c r="BE173" s="700"/>
      <c r="BF173" s="701"/>
    </row>
    <row r="174" spans="2:58" ht="20.25" customHeight="1">
      <c r="B174" s="886"/>
      <c r="C174" s="787"/>
      <c r="D174" s="788"/>
      <c r="E174" s="789"/>
      <c r="F174" s="428">
        <f>C172</f>
        <v>0</v>
      </c>
      <c r="G174" s="763"/>
      <c r="H174" s="693"/>
      <c r="I174" s="694"/>
      <c r="J174" s="694"/>
      <c r="K174" s="695"/>
      <c r="L174" s="768"/>
      <c r="M174" s="769"/>
      <c r="N174" s="769"/>
      <c r="O174" s="770"/>
      <c r="P174" s="928" t="s">
        <v>527</v>
      </c>
      <c r="Q174" s="929"/>
      <c r="R174" s="930"/>
      <c r="S174" s="389" t="str">
        <f>IF(S172="","",VLOOKUP(S172,'シフト記号表（勤務時間帯）'!$C$6:$U$35,19,FALSE))</f>
        <v/>
      </c>
      <c r="T174" s="390" t="str">
        <f>IF(T172="","",VLOOKUP(T172,'シフト記号表（勤務時間帯）'!$C$6:$U$35,19,FALSE))</f>
        <v/>
      </c>
      <c r="U174" s="390" t="str">
        <f>IF(U172="","",VLOOKUP(U172,'シフト記号表（勤務時間帯）'!$C$6:$U$35,19,FALSE))</f>
        <v/>
      </c>
      <c r="V174" s="390" t="str">
        <f>IF(V172="","",VLOOKUP(V172,'シフト記号表（勤務時間帯）'!$C$6:$U$35,19,FALSE))</f>
        <v/>
      </c>
      <c r="W174" s="390" t="str">
        <f>IF(W172="","",VLOOKUP(W172,'シフト記号表（勤務時間帯）'!$C$6:$U$35,19,FALSE))</f>
        <v/>
      </c>
      <c r="X174" s="390" t="str">
        <f>IF(X172="","",VLOOKUP(X172,'シフト記号表（勤務時間帯）'!$C$6:$U$35,19,FALSE))</f>
        <v/>
      </c>
      <c r="Y174" s="391" t="str">
        <f>IF(Y172="","",VLOOKUP(Y172,'シフト記号表（勤務時間帯）'!$C$6:$U$35,19,FALSE))</f>
        <v/>
      </c>
      <c r="Z174" s="389" t="str">
        <f>IF(Z172="","",VLOOKUP(Z172,'シフト記号表（勤務時間帯）'!$C$6:$U$35,19,FALSE))</f>
        <v/>
      </c>
      <c r="AA174" s="390" t="str">
        <f>IF(AA172="","",VLOOKUP(AA172,'シフト記号表（勤務時間帯）'!$C$6:$U$35,19,FALSE))</f>
        <v/>
      </c>
      <c r="AB174" s="390" t="str">
        <f>IF(AB172="","",VLOOKUP(AB172,'シフト記号表（勤務時間帯）'!$C$6:$U$35,19,FALSE))</f>
        <v/>
      </c>
      <c r="AC174" s="390" t="str">
        <f>IF(AC172="","",VLOOKUP(AC172,'シフト記号表（勤務時間帯）'!$C$6:$U$35,19,FALSE))</f>
        <v/>
      </c>
      <c r="AD174" s="390" t="str">
        <f>IF(AD172="","",VLOOKUP(AD172,'シフト記号表（勤務時間帯）'!$C$6:$U$35,19,FALSE))</f>
        <v/>
      </c>
      <c r="AE174" s="390" t="str">
        <f>IF(AE172="","",VLOOKUP(AE172,'シフト記号表（勤務時間帯）'!$C$6:$U$35,19,FALSE))</f>
        <v/>
      </c>
      <c r="AF174" s="391" t="str">
        <f>IF(AF172="","",VLOOKUP(AF172,'シフト記号表（勤務時間帯）'!$C$6:$U$35,19,FALSE))</f>
        <v/>
      </c>
      <c r="AG174" s="389" t="str">
        <f>IF(AG172="","",VLOOKUP(AG172,'シフト記号表（勤務時間帯）'!$C$6:$U$35,19,FALSE))</f>
        <v/>
      </c>
      <c r="AH174" s="390" t="str">
        <f>IF(AH172="","",VLOOKUP(AH172,'シフト記号表（勤務時間帯）'!$C$6:$U$35,19,FALSE))</f>
        <v/>
      </c>
      <c r="AI174" s="390" t="str">
        <f>IF(AI172="","",VLOOKUP(AI172,'シフト記号表（勤務時間帯）'!$C$6:$U$35,19,FALSE))</f>
        <v/>
      </c>
      <c r="AJ174" s="390" t="str">
        <f>IF(AJ172="","",VLOOKUP(AJ172,'シフト記号表（勤務時間帯）'!$C$6:$U$35,19,FALSE))</f>
        <v/>
      </c>
      <c r="AK174" s="390" t="str">
        <f>IF(AK172="","",VLOOKUP(AK172,'シフト記号表（勤務時間帯）'!$C$6:$U$35,19,FALSE))</f>
        <v/>
      </c>
      <c r="AL174" s="390" t="str">
        <f>IF(AL172="","",VLOOKUP(AL172,'シフト記号表（勤務時間帯）'!$C$6:$U$35,19,FALSE))</f>
        <v/>
      </c>
      <c r="AM174" s="391" t="str">
        <f>IF(AM172="","",VLOOKUP(AM172,'シフト記号表（勤務時間帯）'!$C$6:$U$35,19,FALSE))</f>
        <v/>
      </c>
      <c r="AN174" s="389" t="str">
        <f>IF(AN172="","",VLOOKUP(AN172,'シフト記号表（勤務時間帯）'!$C$6:$U$35,19,FALSE))</f>
        <v/>
      </c>
      <c r="AO174" s="390" t="str">
        <f>IF(AO172="","",VLOOKUP(AO172,'シフト記号表（勤務時間帯）'!$C$6:$U$35,19,FALSE))</f>
        <v/>
      </c>
      <c r="AP174" s="390" t="str">
        <f>IF(AP172="","",VLOOKUP(AP172,'シフト記号表（勤務時間帯）'!$C$6:$U$35,19,FALSE))</f>
        <v/>
      </c>
      <c r="AQ174" s="390" t="str">
        <f>IF(AQ172="","",VLOOKUP(AQ172,'シフト記号表（勤務時間帯）'!$C$6:$U$35,19,FALSE))</f>
        <v/>
      </c>
      <c r="AR174" s="390" t="str">
        <f>IF(AR172="","",VLOOKUP(AR172,'シフト記号表（勤務時間帯）'!$C$6:$U$35,19,FALSE))</f>
        <v/>
      </c>
      <c r="AS174" s="390" t="str">
        <f>IF(AS172="","",VLOOKUP(AS172,'シフト記号表（勤務時間帯）'!$C$6:$U$35,19,FALSE))</f>
        <v/>
      </c>
      <c r="AT174" s="391" t="str">
        <f>IF(AT172="","",VLOOKUP(AT172,'シフト記号表（勤務時間帯）'!$C$6:$U$35,19,FALSE))</f>
        <v/>
      </c>
      <c r="AU174" s="389" t="str">
        <f>IF(AU172="","",VLOOKUP(AU172,'シフト記号表（勤務時間帯）'!$C$6:$U$35,19,FALSE))</f>
        <v/>
      </c>
      <c r="AV174" s="390" t="str">
        <f>IF(AV172="","",VLOOKUP(AV172,'シフト記号表（勤務時間帯）'!$C$6:$U$35,19,FALSE))</f>
        <v/>
      </c>
      <c r="AW174" s="390" t="str">
        <f>IF(AW172="","",VLOOKUP(AW172,'シフト記号表（勤務時間帯）'!$C$6:$U$35,19,FALSE))</f>
        <v/>
      </c>
      <c r="AX174" s="931">
        <f>IF($BB$3="４週",SUM(S174:AT174),IF($BB$3="暦月",SUM(S174:AW174),""))</f>
        <v>0</v>
      </c>
      <c r="AY174" s="932"/>
      <c r="AZ174" s="933">
        <f>IF($BB$3="４週",AX174/4,IF($BB$3="暦月",'地密通所（100名）'!AX174/('地密通所（100名）'!$BB$8/7),""))</f>
        <v>0</v>
      </c>
      <c r="BA174" s="934"/>
      <c r="BB174" s="800"/>
      <c r="BC174" s="769"/>
      <c r="BD174" s="769"/>
      <c r="BE174" s="769"/>
      <c r="BF174" s="770"/>
    </row>
    <row r="175" spans="2:58" ht="20.25" customHeight="1">
      <c r="B175" s="886">
        <f>B172+1</f>
        <v>52</v>
      </c>
      <c r="C175" s="781"/>
      <c r="D175" s="782"/>
      <c r="E175" s="783"/>
      <c r="F175" s="273"/>
      <c r="G175" s="762"/>
      <c r="H175" s="764"/>
      <c r="I175" s="694"/>
      <c r="J175" s="694"/>
      <c r="K175" s="695"/>
      <c r="L175" s="765"/>
      <c r="M175" s="766"/>
      <c r="N175" s="766"/>
      <c r="O175" s="767"/>
      <c r="P175" s="935" t="s">
        <v>674</v>
      </c>
      <c r="Q175" s="936"/>
      <c r="R175" s="937"/>
      <c r="S175" s="425"/>
      <c r="T175" s="426"/>
      <c r="U175" s="426"/>
      <c r="V175" s="426"/>
      <c r="W175" s="426"/>
      <c r="X175" s="426"/>
      <c r="Y175" s="427"/>
      <c r="Z175" s="425"/>
      <c r="AA175" s="426"/>
      <c r="AB175" s="426"/>
      <c r="AC175" s="426"/>
      <c r="AD175" s="426"/>
      <c r="AE175" s="426"/>
      <c r="AF175" s="427"/>
      <c r="AG175" s="425"/>
      <c r="AH175" s="426"/>
      <c r="AI175" s="426"/>
      <c r="AJ175" s="426"/>
      <c r="AK175" s="426"/>
      <c r="AL175" s="426"/>
      <c r="AM175" s="427"/>
      <c r="AN175" s="425"/>
      <c r="AO175" s="426"/>
      <c r="AP175" s="426"/>
      <c r="AQ175" s="426"/>
      <c r="AR175" s="426"/>
      <c r="AS175" s="426"/>
      <c r="AT175" s="427"/>
      <c r="AU175" s="425"/>
      <c r="AV175" s="426"/>
      <c r="AW175" s="426"/>
      <c r="AX175" s="973"/>
      <c r="AY175" s="974"/>
      <c r="AZ175" s="975"/>
      <c r="BA175" s="976"/>
      <c r="BB175" s="798"/>
      <c r="BC175" s="766"/>
      <c r="BD175" s="766"/>
      <c r="BE175" s="766"/>
      <c r="BF175" s="767"/>
    </row>
    <row r="176" spans="2:58" ht="20.25" customHeight="1">
      <c r="B176" s="886"/>
      <c r="C176" s="784"/>
      <c r="D176" s="785"/>
      <c r="E176" s="786"/>
      <c r="F176" s="265"/>
      <c r="G176" s="689"/>
      <c r="H176" s="693"/>
      <c r="I176" s="694"/>
      <c r="J176" s="694"/>
      <c r="K176" s="695"/>
      <c r="L176" s="699"/>
      <c r="M176" s="700"/>
      <c r="N176" s="700"/>
      <c r="O176" s="701"/>
      <c r="P176" s="921" t="s">
        <v>526</v>
      </c>
      <c r="Q176" s="922"/>
      <c r="R176" s="923"/>
      <c r="S176" s="386" t="str">
        <f>IF(S175="","",VLOOKUP(S175,'シフト記号表（勤務時間帯）'!$C$6:$K$35,9,FALSE))</f>
        <v/>
      </c>
      <c r="T176" s="387" t="str">
        <f>IF(T175="","",VLOOKUP(T175,'シフト記号表（勤務時間帯）'!$C$6:$K$35,9,FALSE))</f>
        <v/>
      </c>
      <c r="U176" s="387" t="str">
        <f>IF(U175="","",VLOOKUP(U175,'シフト記号表（勤務時間帯）'!$C$6:$K$35,9,FALSE))</f>
        <v/>
      </c>
      <c r="V176" s="387" t="str">
        <f>IF(V175="","",VLOOKUP(V175,'シフト記号表（勤務時間帯）'!$C$6:$K$35,9,FALSE))</f>
        <v/>
      </c>
      <c r="W176" s="387" t="str">
        <f>IF(W175="","",VLOOKUP(W175,'シフト記号表（勤務時間帯）'!$C$6:$K$35,9,FALSE))</f>
        <v/>
      </c>
      <c r="X176" s="387" t="str">
        <f>IF(X175="","",VLOOKUP(X175,'シフト記号表（勤務時間帯）'!$C$6:$K$35,9,FALSE))</f>
        <v/>
      </c>
      <c r="Y176" s="388" t="str">
        <f>IF(Y175="","",VLOOKUP(Y175,'シフト記号表（勤務時間帯）'!$C$6:$K$35,9,FALSE))</f>
        <v/>
      </c>
      <c r="Z176" s="386" t="str">
        <f>IF(Z175="","",VLOOKUP(Z175,'シフト記号表（勤務時間帯）'!$C$6:$K$35,9,FALSE))</f>
        <v/>
      </c>
      <c r="AA176" s="387" t="str">
        <f>IF(AA175="","",VLOOKUP(AA175,'シフト記号表（勤務時間帯）'!$C$6:$K$35,9,FALSE))</f>
        <v/>
      </c>
      <c r="AB176" s="387" t="str">
        <f>IF(AB175="","",VLOOKUP(AB175,'シフト記号表（勤務時間帯）'!$C$6:$K$35,9,FALSE))</f>
        <v/>
      </c>
      <c r="AC176" s="387" t="str">
        <f>IF(AC175="","",VLOOKUP(AC175,'シフト記号表（勤務時間帯）'!$C$6:$K$35,9,FALSE))</f>
        <v/>
      </c>
      <c r="AD176" s="387" t="str">
        <f>IF(AD175="","",VLOOKUP(AD175,'シフト記号表（勤務時間帯）'!$C$6:$K$35,9,FALSE))</f>
        <v/>
      </c>
      <c r="AE176" s="387" t="str">
        <f>IF(AE175="","",VLOOKUP(AE175,'シフト記号表（勤務時間帯）'!$C$6:$K$35,9,FALSE))</f>
        <v/>
      </c>
      <c r="AF176" s="388" t="str">
        <f>IF(AF175="","",VLOOKUP(AF175,'シフト記号表（勤務時間帯）'!$C$6:$K$35,9,FALSE))</f>
        <v/>
      </c>
      <c r="AG176" s="386" t="str">
        <f>IF(AG175="","",VLOOKUP(AG175,'シフト記号表（勤務時間帯）'!$C$6:$K$35,9,FALSE))</f>
        <v/>
      </c>
      <c r="AH176" s="387" t="str">
        <f>IF(AH175="","",VLOOKUP(AH175,'シフト記号表（勤務時間帯）'!$C$6:$K$35,9,FALSE))</f>
        <v/>
      </c>
      <c r="AI176" s="387" t="str">
        <f>IF(AI175="","",VLOOKUP(AI175,'シフト記号表（勤務時間帯）'!$C$6:$K$35,9,FALSE))</f>
        <v/>
      </c>
      <c r="AJ176" s="387" t="str">
        <f>IF(AJ175="","",VLOOKUP(AJ175,'シフト記号表（勤務時間帯）'!$C$6:$K$35,9,FALSE))</f>
        <v/>
      </c>
      <c r="AK176" s="387" t="str">
        <f>IF(AK175="","",VLOOKUP(AK175,'シフト記号表（勤務時間帯）'!$C$6:$K$35,9,FALSE))</f>
        <v/>
      </c>
      <c r="AL176" s="387" t="str">
        <f>IF(AL175="","",VLOOKUP(AL175,'シフト記号表（勤務時間帯）'!$C$6:$K$35,9,FALSE))</f>
        <v/>
      </c>
      <c r="AM176" s="388" t="str">
        <f>IF(AM175="","",VLOOKUP(AM175,'シフト記号表（勤務時間帯）'!$C$6:$K$35,9,FALSE))</f>
        <v/>
      </c>
      <c r="AN176" s="386" t="str">
        <f>IF(AN175="","",VLOOKUP(AN175,'シフト記号表（勤務時間帯）'!$C$6:$K$35,9,FALSE))</f>
        <v/>
      </c>
      <c r="AO176" s="387" t="str">
        <f>IF(AO175="","",VLOOKUP(AO175,'シフト記号表（勤務時間帯）'!$C$6:$K$35,9,FALSE))</f>
        <v/>
      </c>
      <c r="AP176" s="387" t="str">
        <f>IF(AP175="","",VLOOKUP(AP175,'シフト記号表（勤務時間帯）'!$C$6:$K$35,9,FALSE))</f>
        <v/>
      </c>
      <c r="AQ176" s="387" t="str">
        <f>IF(AQ175="","",VLOOKUP(AQ175,'シフト記号表（勤務時間帯）'!$C$6:$K$35,9,FALSE))</f>
        <v/>
      </c>
      <c r="AR176" s="387" t="str">
        <f>IF(AR175="","",VLOOKUP(AR175,'シフト記号表（勤務時間帯）'!$C$6:$K$35,9,FALSE))</f>
        <v/>
      </c>
      <c r="AS176" s="387" t="str">
        <f>IF(AS175="","",VLOOKUP(AS175,'シフト記号表（勤務時間帯）'!$C$6:$K$35,9,FALSE))</f>
        <v/>
      </c>
      <c r="AT176" s="388" t="str">
        <f>IF(AT175="","",VLOOKUP(AT175,'シフト記号表（勤務時間帯）'!$C$6:$K$35,9,FALSE))</f>
        <v/>
      </c>
      <c r="AU176" s="386" t="str">
        <f>IF(AU175="","",VLOOKUP(AU175,'シフト記号表（勤務時間帯）'!$C$6:$K$35,9,FALSE))</f>
        <v/>
      </c>
      <c r="AV176" s="387" t="str">
        <f>IF(AV175="","",VLOOKUP(AV175,'シフト記号表（勤務時間帯）'!$C$6:$K$35,9,FALSE))</f>
        <v/>
      </c>
      <c r="AW176" s="387" t="str">
        <f>IF(AW175="","",VLOOKUP(AW175,'シフト記号表（勤務時間帯）'!$C$6:$K$35,9,FALSE))</f>
        <v/>
      </c>
      <c r="AX176" s="924">
        <f>IF($BB$3="４週",SUM(S176:AT176),IF($BB$3="暦月",SUM(S176:AW176),""))</f>
        <v>0</v>
      </c>
      <c r="AY176" s="925"/>
      <c r="AZ176" s="926">
        <f>IF($BB$3="４週",AX176/4,IF($BB$3="暦月",'地密通所（100名）'!AX176/('地密通所（100名）'!$BB$8/7),""))</f>
        <v>0</v>
      </c>
      <c r="BA176" s="927"/>
      <c r="BB176" s="799"/>
      <c r="BC176" s="700"/>
      <c r="BD176" s="700"/>
      <c r="BE176" s="700"/>
      <c r="BF176" s="701"/>
    </row>
    <row r="177" spans="2:58" ht="20.25" customHeight="1">
      <c r="B177" s="886"/>
      <c r="C177" s="787"/>
      <c r="D177" s="788"/>
      <c r="E177" s="789"/>
      <c r="F177" s="428">
        <f>C175</f>
        <v>0</v>
      </c>
      <c r="G177" s="763"/>
      <c r="H177" s="693"/>
      <c r="I177" s="694"/>
      <c r="J177" s="694"/>
      <c r="K177" s="695"/>
      <c r="L177" s="768"/>
      <c r="M177" s="769"/>
      <c r="N177" s="769"/>
      <c r="O177" s="770"/>
      <c r="P177" s="928" t="s">
        <v>527</v>
      </c>
      <c r="Q177" s="929"/>
      <c r="R177" s="930"/>
      <c r="S177" s="389" t="str">
        <f>IF(S175="","",VLOOKUP(S175,'シフト記号表（勤務時間帯）'!$C$6:$U$35,19,FALSE))</f>
        <v/>
      </c>
      <c r="T177" s="390" t="str">
        <f>IF(T175="","",VLOOKUP(T175,'シフト記号表（勤務時間帯）'!$C$6:$U$35,19,FALSE))</f>
        <v/>
      </c>
      <c r="U177" s="390" t="str">
        <f>IF(U175="","",VLOOKUP(U175,'シフト記号表（勤務時間帯）'!$C$6:$U$35,19,FALSE))</f>
        <v/>
      </c>
      <c r="V177" s="390" t="str">
        <f>IF(V175="","",VLOOKUP(V175,'シフト記号表（勤務時間帯）'!$C$6:$U$35,19,FALSE))</f>
        <v/>
      </c>
      <c r="W177" s="390" t="str">
        <f>IF(W175="","",VLOOKUP(W175,'シフト記号表（勤務時間帯）'!$C$6:$U$35,19,FALSE))</f>
        <v/>
      </c>
      <c r="X177" s="390" t="str">
        <f>IF(X175="","",VLOOKUP(X175,'シフト記号表（勤務時間帯）'!$C$6:$U$35,19,FALSE))</f>
        <v/>
      </c>
      <c r="Y177" s="391" t="str">
        <f>IF(Y175="","",VLOOKUP(Y175,'シフト記号表（勤務時間帯）'!$C$6:$U$35,19,FALSE))</f>
        <v/>
      </c>
      <c r="Z177" s="389" t="str">
        <f>IF(Z175="","",VLOOKUP(Z175,'シフト記号表（勤務時間帯）'!$C$6:$U$35,19,FALSE))</f>
        <v/>
      </c>
      <c r="AA177" s="390" t="str">
        <f>IF(AA175="","",VLOOKUP(AA175,'シフト記号表（勤務時間帯）'!$C$6:$U$35,19,FALSE))</f>
        <v/>
      </c>
      <c r="AB177" s="390" t="str">
        <f>IF(AB175="","",VLOOKUP(AB175,'シフト記号表（勤務時間帯）'!$C$6:$U$35,19,FALSE))</f>
        <v/>
      </c>
      <c r="AC177" s="390" t="str">
        <f>IF(AC175="","",VLOOKUP(AC175,'シフト記号表（勤務時間帯）'!$C$6:$U$35,19,FALSE))</f>
        <v/>
      </c>
      <c r="AD177" s="390" t="str">
        <f>IF(AD175="","",VLOOKUP(AD175,'シフト記号表（勤務時間帯）'!$C$6:$U$35,19,FALSE))</f>
        <v/>
      </c>
      <c r="AE177" s="390" t="str">
        <f>IF(AE175="","",VLOOKUP(AE175,'シフト記号表（勤務時間帯）'!$C$6:$U$35,19,FALSE))</f>
        <v/>
      </c>
      <c r="AF177" s="391" t="str">
        <f>IF(AF175="","",VLOOKUP(AF175,'シフト記号表（勤務時間帯）'!$C$6:$U$35,19,FALSE))</f>
        <v/>
      </c>
      <c r="AG177" s="389" t="str">
        <f>IF(AG175="","",VLOOKUP(AG175,'シフト記号表（勤務時間帯）'!$C$6:$U$35,19,FALSE))</f>
        <v/>
      </c>
      <c r="AH177" s="390" t="str">
        <f>IF(AH175="","",VLOOKUP(AH175,'シフト記号表（勤務時間帯）'!$C$6:$U$35,19,FALSE))</f>
        <v/>
      </c>
      <c r="AI177" s="390" t="str">
        <f>IF(AI175="","",VLOOKUP(AI175,'シフト記号表（勤務時間帯）'!$C$6:$U$35,19,FALSE))</f>
        <v/>
      </c>
      <c r="AJ177" s="390" t="str">
        <f>IF(AJ175="","",VLOOKUP(AJ175,'シフト記号表（勤務時間帯）'!$C$6:$U$35,19,FALSE))</f>
        <v/>
      </c>
      <c r="AK177" s="390" t="str">
        <f>IF(AK175="","",VLOOKUP(AK175,'シフト記号表（勤務時間帯）'!$C$6:$U$35,19,FALSE))</f>
        <v/>
      </c>
      <c r="AL177" s="390" t="str">
        <f>IF(AL175="","",VLOOKUP(AL175,'シフト記号表（勤務時間帯）'!$C$6:$U$35,19,FALSE))</f>
        <v/>
      </c>
      <c r="AM177" s="391" t="str">
        <f>IF(AM175="","",VLOOKUP(AM175,'シフト記号表（勤務時間帯）'!$C$6:$U$35,19,FALSE))</f>
        <v/>
      </c>
      <c r="AN177" s="389" t="str">
        <f>IF(AN175="","",VLOOKUP(AN175,'シフト記号表（勤務時間帯）'!$C$6:$U$35,19,FALSE))</f>
        <v/>
      </c>
      <c r="AO177" s="390" t="str">
        <f>IF(AO175="","",VLOOKUP(AO175,'シフト記号表（勤務時間帯）'!$C$6:$U$35,19,FALSE))</f>
        <v/>
      </c>
      <c r="AP177" s="390" t="str">
        <f>IF(AP175="","",VLOOKUP(AP175,'シフト記号表（勤務時間帯）'!$C$6:$U$35,19,FALSE))</f>
        <v/>
      </c>
      <c r="AQ177" s="390" t="str">
        <f>IF(AQ175="","",VLOOKUP(AQ175,'シフト記号表（勤務時間帯）'!$C$6:$U$35,19,FALSE))</f>
        <v/>
      </c>
      <c r="AR177" s="390" t="str">
        <f>IF(AR175="","",VLOOKUP(AR175,'シフト記号表（勤務時間帯）'!$C$6:$U$35,19,FALSE))</f>
        <v/>
      </c>
      <c r="AS177" s="390" t="str">
        <f>IF(AS175="","",VLOOKUP(AS175,'シフト記号表（勤務時間帯）'!$C$6:$U$35,19,FALSE))</f>
        <v/>
      </c>
      <c r="AT177" s="391" t="str">
        <f>IF(AT175="","",VLOOKUP(AT175,'シフト記号表（勤務時間帯）'!$C$6:$U$35,19,FALSE))</f>
        <v/>
      </c>
      <c r="AU177" s="389" t="str">
        <f>IF(AU175="","",VLOOKUP(AU175,'シフト記号表（勤務時間帯）'!$C$6:$U$35,19,FALSE))</f>
        <v/>
      </c>
      <c r="AV177" s="390" t="str">
        <f>IF(AV175="","",VLOOKUP(AV175,'シフト記号表（勤務時間帯）'!$C$6:$U$35,19,FALSE))</f>
        <v/>
      </c>
      <c r="AW177" s="390" t="str">
        <f>IF(AW175="","",VLOOKUP(AW175,'シフト記号表（勤務時間帯）'!$C$6:$U$35,19,FALSE))</f>
        <v/>
      </c>
      <c r="AX177" s="931">
        <f>IF($BB$3="４週",SUM(S177:AT177),IF($BB$3="暦月",SUM(S177:AW177),""))</f>
        <v>0</v>
      </c>
      <c r="AY177" s="932"/>
      <c r="AZ177" s="933">
        <f>IF($BB$3="４週",AX177/4,IF($BB$3="暦月",'地密通所（100名）'!AX177/('地密通所（100名）'!$BB$8/7),""))</f>
        <v>0</v>
      </c>
      <c r="BA177" s="934"/>
      <c r="BB177" s="800"/>
      <c r="BC177" s="769"/>
      <c r="BD177" s="769"/>
      <c r="BE177" s="769"/>
      <c r="BF177" s="770"/>
    </row>
    <row r="178" spans="2:58" ht="20.25" customHeight="1">
      <c r="B178" s="886">
        <f>B175+1</f>
        <v>53</v>
      </c>
      <c r="C178" s="781"/>
      <c r="D178" s="782"/>
      <c r="E178" s="783"/>
      <c r="F178" s="273"/>
      <c r="G178" s="762"/>
      <c r="H178" s="764"/>
      <c r="I178" s="694"/>
      <c r="J178" s="694"/>
      <c r="K178" s="695"/>
      <c r="L178" s="765"/>
      <c r="M178" s="766"/>
      <c r="N178" s="766"/>
      <c r="O178" s="767"/>
      <c r="P178" s="935" t="s">
        <v>674</v>
      </c>
      <c r="Q178" s="936"/>
      <c r="R178" s="937"/>
      <c r="S178" s="425"/>
      <c r="T178" s="426"/>
      <c r="U178" s="426"/>
      <c r="V178" s="426"/>
      <c r="W178" s="426"/>
      <c r="X178" s="426"/>
      <c r="Y178" s="427"/>
      <c r="Z178" s="425"/>
      <c r="AA178" s="426"/>
      <c r="AB178" s="426"/>
      <c r="AC178" s="426"/>
      <c r="AD178" s="426"/>
      <c r="AE178" s="426"/>
      <c r="AF178" s="427"/>
      <c r="AG178" s="425"/>
      <c r="AH178" s="426"/>
      <c r="AI178" s="426"/>
      <c r="AJ178" s="426"/>
      <c r="AK178" s="426"/>
      <c r="AL178" s="426"/>
      <c r="AM178" s="427"/>
      <c r="AN178" s="425"/>
      <c r="AO178" s="426"/>
      <c r="AP178" s="426"/>
      <c r="AQ178" s="426"/>
      <c r="AR178" s="426"/>
      <c r="AS178" s="426"/>
      <c r="AT178" s="427"/>
      <c r="AU178" s="425"/>
      <c r="AV178" s="426"/>
      <c r="AW178" s="426"/>
      <c r="AX178" s="973"/>
      <c r="AY178" s="974"/>
      <c r="AZ178" s="975"/>
      <c r="BA178" s="976"/>
      <c r="BB178" s="798"/>
      <c r="BC178" s="766"/>
      <c r="BD178" s="766"/>
      <c r="BE178" s="766"/>
      <c r="BF178" s="767"/>
    </row>
    <row r="179" spans="2:58" ht="20.25" customHeight="1">
      <c r="B179" s="886"/>
      <c r="C179" s="784"/>
      <c r="D179" s="785"/>
      <c r="E179" s="786"/>
      <c r="F179" s="265"/>
      <c r="G179" s="689"/>
      <c r="H179" s="693"/>
      <c r="I179" s="694"/>
      <c r="J179" s="694"/>
      <c r="K179" s="695"/>
      <c r="L179" s="699"/>
      <c r="M179" s="700"/>
      <c r="N179" s="700"/>
      <c r="O179" s="701"/>
      <c r="P179" s="921" t="s">
        <v>526</v>
      </c>
      <c r="Q179" s="922"/>
      <c r="R179" s="923"/>
      <c r="S179" s="386" t="str">
        <f>IF(S178="","",VLOOKUP(S178,'シフト記号表（勤務時間帯）'!$C$6:$K$35,9,FALSE))</f>
        <v/>
      </c>
      <c r="T179" s="387" t="str">
        <f>IF(T178="","",VLOOKUP(T178,'シフト記号表（勤務時間帯）'!$C$6:$K$35,9,FALSE))</f>
        <v/>
      </c>
      <c r="U179" s="387" t="str">
        <f>IF(U178="","",VLOOKUP(U178,'シフト記号表（勤務時間帯）'!$C$6:$K$35,9,FALSE))</f>
        <v/>
      </c>
      <c r="V179" s="387" t="str">
        <f>IF(V178="","",VLOOKUP(V178,'シフト記号表（勤務時間帯）'!$C$6:$K$35,9,FALSE))</f>
        <v/>
      </c>
      <c r="W179" s="387" t="str">
        <f>IF(W178="","",VLOOKUP(W178,'シフト記号表（勤務時間帯）'!$C$6:$K$35,9,FALSE))</f>
        <v/>
      </c>
      <c r="X179" s="387" t="str">
        <f>IF(X178="","",VLOOKUP(X178,'シフト記号表（勤務時間帯）'!$C$6:$K$35,9,FALSE))</f>
        <v/>
      </c>
      <c r="Y179" s="388" t="str">
        <f>IF(Y178="","",VLOOKUP(Y178,'シフト記号表（勤務時間帯）'!$C$6:$K$35,9,FALSE))</f>
        <v/>
      </c>
      <c r="Z179" s="386" t="str">
        <f>IF(Z178="","",VLOOKUP(Z178,'シフト記号表（勤務時間帯）'!$C$6:$K$35,9,FALSE))</f>
        <v/>
      </c>
      <c r="AA179" s="387" t="str">
        <f>IF(AA178="","",VLOOKUP(AA178,'シフト記号表（勤務時間帯）'!$C$6:$K$35,9,FALSE))</f>
        <v/>
      </c>
      <c r="AB179" s="387" t="str">
        <f>IF(AB178="","",VLOOKUP(AB178,'シフト記号表（勤務時間帯）'!$C$6:$K$35,9,FALSE))</f>
        <v/>
      </c>
      <c r="AC179" s="387" t="str">
        <f>IF(AC178="","",VLOOKUP(AC178,'シフト記号表（勤務時間帯）'!$C$6:$K$35,9,FALSE))</f>
        <v/>
      </c>
      <c r="AD179" s="387" t="str">
        <f>IF(AD178="","",VLOOKUP(AD178,'シフト記号表（勤務時間帯）'!$C$6:$K$35,9,FALSE))</f>
        <v/>
      </c>
      <c r="AE179" s="387" t="str">
        <f>IF(AE178="","",VLOOKUP(AE178,'シフト記号表（勤務時間帯）'!$C$6:$K$35,9,FALSE))</f>
        <v/>
      </c>
      <c r="AF179" s="388" t="str">
        <f>IF(AF178="","",VLOOKUP(AF178,'シフト記号表（勤務時間帯）'!$C$6:$K$35,9,FALSE))</f>
        <v/>
      </c>
      <c r="AG179" s="386" t="str">
        <f>IF(AG178="","",VLOOKUP(AG178,'シフト記号表（勤務時間帯）'!$C$6:$K$35,9,FALSE))</f>
        <v/>
      </c>
      <c r="AH179" s="387" t="str">
        <f>IF(AH178="","",VLOOKUP(AH178,'シフト記号表（勤務時間帯）'!$C$6:$K$35,9,FALSE))</f>
        <v/>
      </c>
      <c r="AI179" s="387" t="str">
        <f>IF(AI178="","",VLOOKUP(AI178,'シフト記号表（勤務時間帯）'!$C$6:$K$35,9,FALSE))</f>
        <v/>
      </c>
      <c r="AJ179" s="387" t="str">
        <f>IF(AJ178="","",VLOOKUP(AJ178,'シフト記号表（勤務時間帯）'!$C$6:$K$35,9,FALSE))</f>
        <v/>
      </c>
      <c r="AK179" s="387" t="str">
        <f>IF(AK178="","",VLOOKUP(AK178,'シフト記号表（勤務時間帯）'!$C$6:$K$35,9,FALSE))</f>
        <v/>
      </c>
      <c r="AL179" s="387" t="str">
        <f>IF(AL178="","",VLOOKUP(AL178,'シフト記号表（勤務時間帯）'!$C$6:$K$35,9,FALSE))</f>
        <v/>
      </c>
      <c r="AM179" s="388" t="str">
        <f>IF(AM178="","",VLOOKUP(AM178,'シフト記号表（勤務時間帯）'!$C$6:$K$35,9,FALSE))</f>
        <v/>
      </c>
      <c r="AN179" s="386" t="str">
        <f>IF(AN178="","",VLOOKUP(AN178,'シフト記号表（勤務時間帯）'!$C$6:$K$35,9,FALSE))</f>
        <v/>
      </c>
      <c r="AO179" s="387" t="str">
        <f>IF(AO178="","",VLOOKUP(AO178,'シフト記号表（勤務時間帯）'!$C$6:$K$35,9,FALSE))</f>
        <v/>
      </c>
      <c r="AP179" s="387" t="str">
        <f>IF(AP178="","",VLOOKUP(AP178,'シフト記号表（勤務時間帯）'!$C$6:$K$35,9,FALSE))</f>
        <v/>
      </c>
      <c r="AQ179" s="387" t="str">
        <f>IF(AQ178="","",VLOOKUP(AQ178,'シフト記号表（勤務時間帯）'!$C$6:$K$35,9,FALSE))</f>
        <v/>
      </c>
      <c r="AR179" s="387" t="str">
        <f>IF(AR178="","",VLOOKUP(AR178,'シフト記号表（勤務時間帯）'!$C$6:$K$35,9,FALSE))</f>
        <v/>
      </c>
      <c r="AS179" s="387" t="str">
        <f>IF(AS178="","",VLOOKUP(AS178,'シフト記号表（勤務時間帯）'!$C$6:$K$35,9,FALSE))</f>
        <v/>
      </c>
      <c r="AT179" s="388" t="str">
        <f>IF(AT178="","",VLOOKUP(AT178,'シフト記号表（勤務時間帯）'!$C$6:$K$35,9,FALSE))</f>
        <v/>
      </c>
      <c r="AU179" s="386" t="str">
        <f>IF(AU178="","",VLOOKUP(AU178,'シフト記号表（勤務時間帯）'!$C$6:$K$35,9,FALSE))</f>
        <v/>
      </c>
      <c r="AV179" s="387" t="str">
        <f>IF(AV178="","",VLOOKUP(AV178,'シフト記号表（勤務時間帯）'!$C$6:$K$35,9,FALSE))</f>
        <v/>
      </c>
      <c r="AW179" s="387" t="str">
        <f>IF(AW178="","",VLOOKUP(AW178,'シフト記号表（勤務時間帯）'!$C$6:$K$35,9,FALSE))</f>
        <v/>
      </c>
      <c r="AX179" s="924">
        <f>IF($BB$3="４週",SUM(S179:AT179),IF($BB$3="暦月",SUM(S179:AW179),""))</f>
        <v>0</v>
      </c>
      <c r="AY179" s="925"/>
      <c r="AZ179" s="926">
        <f>IF($BB$3="４週",AX179/4,IF($BB$3="暦月",'地密通所（100名）'!AX179/('地密通所（100名）'!$BB$8/7),""))</f>
        <v>0</v>
      </c>
      <c r="BA179" s="927"/>
      <c r="BB179" s="799"/>
      <c r="BC179" s="700"/>
      <c r="BD179" s="700"/>
      <c r="BE179" s="700"/>
      <c r="BF179" s="701"/>
    </row>
    <row r="180" spans="2:58" ht="20.25" customHeight="1">
      <c r="B180" s="886"/>
      <c r="C180" s="787"/>
      <c r="D180" s="788"/>
      <c r="E180" s="789"/>
      <c r="F180" s="428">
        <f>C178</f>
        <v>0</v>
      </c>
      <c r="G180" s="763"/>
      <c r="H180" s="693"/>
      <c r="I180" s="694"/>
      <c r="J180" s="694"/>
      <c r="K180" s="695"/>
      <c r="L180" s="768"/>
      <c r="M180" s="769"/>
      <c r="N180" s="769"/>
      <c r="O180" s="770"/>
      <c r="P180" s="928" t="s">
        <v>527</v>
      </c>
      <c r="Q180" s="929"/>
      <c r="R180" s="930"/>
      <c r="S180" s="389" t="str">
        <f>IF(S178="","",VLOOKUP(S178,'シフト記号表（勤務時間帯）'!$C$6:$U$35,19,FALSE))</f>
        <v/>
      </c>
      <c r="T180" s="390" t="str">
        <f>IF(T178="","",VLOOKUP(T178,'シフト記号表（勤務時間帯）'!$C$6:$U$35,19,FALSE))</f>
        <v/>
      </c>
      <c r="U180" s="390" t="str">
        <f>IF(U178="","",VLOOKUP(U178,'シフト記号表（勤務時間帯）'!$C$6:$U$35,19,FALSE))</f>
        <v/>
      </c>
      <c r="V180" s="390" t="str">
        <f>IF(V178="","",VLOOKUP(V178,'シフト記号表（勤務時間帯）'!$C$6:$U$35,19,FALSE))</f>
        <v/>
      </c>
      <c r="W180" s="390" t="str">
        <f>IF(W178="","",VLOOKUP(W178,'シフト記号表（勤務時間帯）'!$C$6:$U$35,19,FALSE))</f>
        <v/>
      </c>
      <c r="X180" s="390" t="str">
        <f>IF(X178="","",VLOOKUP(X178,'シフト記号表（勤務時間帯）'!$C$6:$U$35,19,FALSE))</f>
        <v/>
      </c>
      <c r="Y180" s="391" t="str">
        <f>IF(Y178="","",VLOOKUP(Y178,'シフト記号表（勤務時間帯）'!$C$6:$U$35,19,FALSE))</f>
        <v/>
      </c>
      <c r="Z180" s="389" t="str">
        <f>IF(Z178="","",VLOOKUP(Z178,'シフト記号表（勤務時間帯）'!$C$6:$U$35,19,FALSE))</f>
        <v/>
      </c>
      <c r="AA180" s="390" t="str">
        <f>IF(AA178="","",VLOOKUP(AA178,'シフト記号表（勤務時間帯）'!$C$6:$U$35,19,FALSE))</f>
        <v/>
      </c>
      <c r="AB180" s="390" t="str">
        <f>IF(AB178="","",VLOOKUP(AB178,'シフト記号表（勤務時間帯）'!$C$6:$U$35,19,FALSE))</f>
        <v/>
      </c>
      <c r="AC180" s="390" t="str">
        <f>IF(AC178="","",VLOOKUP(AC178,'シフト記号表（勤務時間帯）'!$C$6:$U$35,19,FALSE))</f>
        <v/>
      </c>
      <c r="AD180" s="390" t="str">
        <f>IF(AD178="","",VLOOKUP(AD178,'シフト記号表（勤務時間帯）'!$C$6:$U$35,19,FALSE))</f>
        <v/>
      </c>
      <c r="AE180" s="390" t="str">
        <f>IF(AE178="","",VLOOKUP(AE178,'シフト記号表（勤務時間帯）'!$C$6:$U$35,19,FALSE))</f>
        <v/>
      </c>
      <c r="AF180" s="391" t="str">
        <f>IF(AF178="","",VLOOKUP(AF178,'シフト記号表（勤務時間帯）'!$C$6:$U$35,19,FALSE))</f>
        <v/>
      </c>
      <c r="AG180" s="389" t="str">
        <f>IF(AG178="","",VLOOKUP(AG178,'シフト記号表（勤務時間帯）'!$C$6:$U$35,19,FALSE))</f>
        <v/>
      </c>
      <c r="AH180" s="390" t="str">
        <f>IF(AH178="","",VLOOKUP(AH178,'シフト記号表（勤務時間帯）'!$C$6:$U$35,19,FALSE))</f>
        <v/>
      </c>
      <c r="AI180" s="390" t="str">
        <f>IF(AI178="","",VLOOKUP(AI178,'シフト記号表（勤務時間帯）'!$C$6:$U$35,19,FALSE))</f>
        <v/>
      </c>
      <c r="AJ180" s="390" t="str">
        <f>IF(AJ178="","",VLOOKUP(AJ178,'シフト記号表（勤務時間帯）'!$C$6:$U$35,19,FALSE))</f>
        <v/>
      </c>
      <c r="AK180" s="390" t="str">
        <f>IF(AK178="","",VLOOKUP(AK178,'シフト記号表（勤務時間帯）'!$C$6:$U$35,19,FALSE))</f>
        <v/>
      </c>
      <c r="AL180" s="390" t="str">
        <f>IF(AL178="","",VLOOKUP(AL178,'シフト記号表（勤務時間帯）'!$C$6:$U$35,19,FALSE))</f>
        <v/>
      </c>
      <c r="AM180" s="391" t="str">
        <f>IF(AM178="","",VLOOKUP(AM178,'シフト記号表（勤務時間帯）'!$C$6:$U$35,19,FALSE))</f>
        <v/>
      </c>
      <c r="AN180" s="389" t="str">
        <f>IF(AN178="","",VLOOKUP(AN178,'シフト記号表（勤務時間帯）'!$C$6:$U$35,19,FALSE))</f>
        <v/>
      </c>
      <c r="AO180" s="390" t="str">
        <f>IF(AO178="","",VLOOKUP(AO178,'シフト記号表（勤務時間帯）'!$C$6:$U$35,19,FALSE))</f>
        <v/>
      </c>
      <c r="AP180" s="390" t="str">
        <f>IF(AP178="","",VLOOKUP(AP178,'シフト記号表（勤務時間帯）'!$C$6:$U$35,19,FALSE))</f>
        <v/>
      </c>
      <c r="AQ180" s="390" t="str">
        <f>IF(AQ178="","",VLOOKUP(AQ178,'シフト記号表（勤務時間帯）'!$C$6:$U$35,19,FALSE))</f>
        <v/>
      </c>
      <c r="AR180" s="390" t="str">
        <f>IF(AR178="","",VLOOKUP(AR178,'シフト記号表（勤務時間帯）'!$C$6:$U$35,19,FALSE))</f>
        <v/>
      </c>
      <c r="AS180" s="390" t="str">
        <f>IF(AS178="","",VLOOKUP(AS178,'シフト記号表（勤務時間帯）'!$C$6:$U$35,19,FALSE))</f>
        <v/>
      </c>
      <c r="AT180" s="391" t="str">
        <f>IF(AT178="","",VLOOKUP(AT178,'シフト記号表（勤務時間帯）'!$C$6:$U$35,19,FALSE))</f>
        <v/>
      </c>
      <c r="AU180" s="389" t="str">
        <f>IF(AU178="","",VLOOKUP(AU178,'シフト記号表（勤務時間帯）'!$C$6:$U$35,19,FALSE))</f>
        <v/>
      </c>
      <c r="AV180" s="390" t="str">
        <f>IF(AV178="","",VLOOKUP(AV178,'シフト記号表（勤務時間帯）'!$C$6:$U$35,19,FALSE))</f>
        <v/>
      </c>
      <c r="AW180" s="390" t="str">
        <f>IF(AW178="","",VLOOKUP(AW178,'シフト記号表（勤務時間帯）'!$C$6:$U$35,19,FALSE))</f>
        <v/>
      </c>
      <c r="AX180" s="931">
        <f>IF($BB$3="４週",SUM(S180:AT180),IF($BB$3="暦月",SUM(S180:AW180),""))</f>
        <v>0</v>
      </c>
      <c r="AY180" s="932"/>
      <c r="AZ180" s="933">
        <f>IF($BB$3="４週",AX180/4,IF($BB$3="暦月",'地密通所（100名）'!AX180/('地密通所（100名）'!$BB$8/7),""))</f>
        <v>0</v>
      </c>
      <c r="BA180" s="934"/>
      <c r="BB180" s="800"/>
      <c r="BC180" s="769"/>
      <c r="BD180" s="769"/>
      <c r="BE180" s="769"/>
      <c r="BF180" s="770"/>
    </row>
    <row r="181" spans="2:58" ht="20.25" customHeight="1">
      <c r="B181" s="886">
        <f>B178+1</f>
        <v>54</v>
      </c>
      <c r="C181" s="781"/>
      <c r="D181" s="782"/>
      <c r="E181" s="783"/>
      <c r="F181" s="273"/>
      <c r="G181" s="762"/>
      <c r="H181" s="764"/>
      <c r="I181" s="694"/>
      <c r="J181" s="694"/>
      <c r="K181" s="695"/>
      <c r="L181" s="765"/>
      <c r="M181" s="766"/>
      <c r="N181" s="766"/>
      <c r="O181" s="767"/>
      <c r="P181" s="935" t="s">
        <v>674</v>
      </c>
      <c r="Q181" s="936"/>
      <c r="R181" s="937"/>
      <c r="S181" s="425"/>
      <c r="T181" s="426"/>
      <c r="U181" s="426"/>
      <c r="V181" s="426"/>
      <c r="W181" s="426"/>
      <c r="X181" s="426"/>
      <c r="Y181" s="427"/>
      <c r="Z181" s="425"/>
      <c r="AA181" s="426"/>
      <c r="AB181" s="426"/>
      <c r="AC181" s="426"/>
      <c r="AD181" s="426"/>
      <c r="AE181" s="426"/>
      <c r="AF181" s="427"/>
      <c r="AG181" s="425"/>
      <c r="AH181" s="426"/>
      <c r="AI181" s="426"/>
      <c r="AJ181" s="426"/>
      <c r="AK181" s="426"/>
      <c r="AL181" s="426"/>
      <c r="AM181" s="427"/>
      <c r="AN181" s="425"/>
      <c r="AO181" s="426"/>
      <c r="AP181" s="426"/>
      <c r="AQ181" s="426"/>
      <c r="AR181" s="426"/>
      <c r="AS181" s="426"/>
      <c r="AT181" s="427"/>
      <c r="AU181" s="425"/>
      <c r="AV181" s="426"/>
      <c r="AW181" s="426"/>
      <c r="AX181" s="973"/>
      <c r="AY181" s="974"/>
      <c r="AZ181" s="975"/>
      <c r="BA181" s="976"/>
      <c r="BB181" s="798"/>
      <c r="BC181" s="766"/>
      <c r="BD181" s="766"/>
      <c r="BE181" s="766"/>
      <c r="BF181" s="767"/>
    </row>
    <row r="182" spans="2:58" ht="20.25" customHeight="1">
      <c r="B182" s="886"/>
      <c r="C182" s="784"/>
      <c r="D182" s="785"/>
      <c r="E182" s="786"/>
      <c r="F182" s="265"/>
      <c r="G182" s="689"/>
      <c r="H182" s="693"/>
      <c r="I182" s="694"/>
      <c r="J182" s="694"/>
      <c r="K182" s="695"/>
      <c r="L182" s="699"/>
      <c r="M182" s="700"/>
      <c r="N182" s="700"/>
      <c r="O182" s="701"/>
      <c r="P182" s="921" t="s">
        <v>526</v>
      </c>
      <c r="Q182" s="922"/>
      <c r="R182" s="923"/>
      <c r="S182" s="386" t="str">
        <f>IF(S181="","",VLOOKUP(S181,'シフト記号表（勤務時間帯）'!$C$6:$K$35,9,FALSE))</f>
        <v/>
      </c>
      <c r="T182" s="387" t="str">
        <f>IF(T181="","",VLOOKUP(T181,'シフト記号表（勤務時間帯）'!$C$6:$K$35,9,FALSE))</f>
        <v/>
      </c>
      <c r="U182" s="387" t="str">
        <f>IF(U181="","",VLOOKUP(U181,'シフト記号表（勤務時間帯）'!$C$6:$K$35,9,FALSE))</f>
        <v/>
      </c>
      <c r="V182" s="387" t="str">
        <f>IF(V181="","",VLOOKUP(V181,'シフト記号表（勤務時間帯）'!$C$6:$K$35,9,FALSE))</f>
        <v/>
      </c>
      <c r="W182" s="387" t="str">
        <f>IF(W181="","",VLOOKUP(W181,'シフト記号表（勤務時間帯）'!$C$6:$K$35,9,FALSE))</f>
        <v/>
      </c>
      <c r="X182" s="387" t="str">
        <f>IF(X181="","",VLOOKUP(X181,'シフト記号表（勤務時間帯）'!$C$6:$K$35,9,FALSE))</f>
        <v/>
      </c>
      <c r="Y182" s="388" t="str">
        <f>IF(Y181="","",VLOOKUP(Y181,'シフト記号表（勤務時間帯）'!$C$6:$K$35,9,FALSE))</f>
        <v/>
      </c>
      <c r="Z182" s="386" t="str">
        <f>IF(Z181="","",VLOOKUP(Z181,'シフト記号表（勤務時間帯）'!$C$6:$K$35,9,FALSE))</f>
        <v/>
      </c>
      <c r="AA182" s="387" t="str">
        <f>IF(AA181="","",VLOOKUP(AA181,'シフト記号表（勤務時間帯）'!$C$6:$K$35,9,FALSE))</f>
        <v/>
      </c>
      <c r="AB182" s="387" t="str">
        <f>IF(AB181="","",VLOOKUP(AB181,'シフト記号表（勤務時間帯）'!$C$6:$K$35,9,FALSE))</f>
        <v/>
      </c>
      <c r="AC182" s="387" t="str">
        <f>IF(AC181="","",VLOOKUP(AC181,'シフト記号表（勤務時間帯）'!$C$6:$K$35,9,FALSE))</f>
        <v/>
      </c>
      <c r="AD182" s="387" t="str">
        <f>IF(AD181="","",VLOOKUP(AD181,'シフト記号表（勤務時間帯）'!$C$6:$K$35,9,FALSE))</f>
        <v/>
      </c>
      <c r="AE182" s="387" t="str">
        <f>IF(AE181="","",VLOOKUP(AE181,'シフト記号表（勤務時間帯）'!$C$6:$K$35,9,FALSE))</f>
        <v/>
      </c>
      <c r="AF182" s="388" t="str">
        <f>IF(AF181="","",VLOOKUP(AF181,'シフト記号表（勤務時間帯）'!$C$6:$K$35,9,FALSE))</f>
        <v/>
      </c>
      <c r="AG182" s="386" t="str">
        <f>IF(AG181="","",VLOOKUP(AG181,'シフト記号表（勤務時間帯）'!$C$6:$K$35,9,FALSE))</f>
        <v/>
      </c>
      <c r="AH182" s="387" t="str">
        <f>IF(AH181="","",VLOOKUP(AH181,'シフト記号表（勤務時間帯）'!$C$6:$K$35,9,FALSE))</f>
        <v/>
      </c>
      <c r="AI182" s="387" t="str">
        <f>IF(AI181="","",VLOOKUP(AI181,'シフト記号表（勤務時間帯）'!$C$6:$K$35,9,FALSE))</f>
        <v/>
      </c>
      <c r="AJ182" s="387" t="str">
        <f>IF(AJ181="","",VLOOKUP(AJ181,'シフト記号表（勤務時間帯）'!$C$6:$K$35,9,FALSE))</f>
        <v/>
      </c>
      <c r="AK182" s="387" t="str">
        <f>IF(AK181="","",VLOOKUP(AK181,'シフト記号表（勤務時間帯）'!$C$6:$K$35,9,FALSE))</f>
        <v/>
      </c>
      <c r="AL182" s="387" t="str">
        <f>IF(AL181="","",VLOOKUP(AL181,'シフト記号表（勤務時間帯）'!$C$6:$K$35,9,FALSE))</f>
        <v/>
      </c>
      <c r="AM182" s="388" t="str">
        <f>IF(AM181="","",VLOOKUP(AM181,'シフト記号表（勤務時間帯）'!$C$6:$K$35,9,FALSE))</f>
        <v/>
      </c>
      <c r="AN182" s="386" t="str">
        <f>IF(AN181="","",VLOOKUP(AN181,'シフト記号表（勤務時間帯）'!$C$6:$K$35,9,FALSE))</f>
        <v/>
      </c>
      <c r="AO182" s="387" t="str">
        <f>IF(AO181="","",VLOOKUP(AO181,'シフト記号表（勤務時間帯）'!$C$6:$K$35,9,FALSE))</f>
        <v/>
      </c>
      <c r="AP182" s="387" t="str">
        <f>IF(AP181="","",VLOOKUP(AP181,'シフト記号表（勤務時間帯）'!$C$6:$K$35,9,FALSE))</f>
        <v/>
      </c>
      <c r="AQ182" s="387" t="str">
        <f>IF(AQ181="","",VLOOKUP(AQ181,'シフト記号表（勤務時間帯）'!$C$6:$K$35,9,FALSE))</f>
        <v/>
      </c>
      <c r="AR182" s="387" t="str">
        <f>IF(AR181="","",VLOOKUP(AR181,'シフト記号表（勤務時間帯）'!$C$6:$K$35,9,FALSE))</f>
        <v/>
      </c>
      <c r="AS182" s="387" t="str">
        <f>IF(AS181="","",VLOOKUP(AS181,'シフト記号表（勤務時間帯）'!$C$6:$K$35,9,FALSE))</f>
        <v/>
      </c>
      <c r="AT182" s="388" t="str">
        <f>IF(AT181="","",VLOOKUP(AT181,'シフト記号表（勤務時間帯）'!$C$6:$K$35,9,FALSE))</f>
        <v/>
      </c>
      <c r="AU182" s="386" t="str">
        <f>IF(AU181="","",VLOOKUP(AU181,'シフト記号表（勤務時間帯）'!$C$6:$K$35,9,FALSE))</f>
        <v/>
      </c>
      <c r="AV182" s="387" t="str">
        <f>IF(AV181="","",VLOOKUP(AV181,'シフト記号表（勤務時間帯）'!$C$6:$K$35,9,FALSE))</f>
        <v/>
      </c>
      <c r="AW182" s="387" t="str">
        <f>IF(AW181="","",VLOOKUP(AW181,'シフト記号表（勤務時間帯）'!$C$6:$K$35,9,FALSE))</f>
        <v/>
      </c>
      <c r="AX182" s="924">
        <f>IF($BB$3="４週",SUM(S182:AT182),IF($BB$3="暦月",SUM(S182:AW182),""))</f>
        <v>0</v>
      </c>
      <c r="AY182" s="925"/>
      <c r="AZ182" s="926">
        <f>IF($BB$3="４週",AX182/4,IF($BB$3="暦月",'地密通所（100名）'!AX182/('地密通所（100名）'!$BB$8/7),""))</f>
        <v>0</v>
      </c>
      <c r="BA182" s="927"/>
      <c r="BB182" s="799"/>
      <c r="BC182" s="700"/>
      <c r="BD182" s="700"/>
      <c r="BE182" s="700"/>
      <c r="BF182" s="701"/>
    </row>
    <row r="183" spans="2:58" ht="20.25" customHeight="1">
      <c r="B183" s="886"/>
      <c r="C183" s="787"/>
      <c r="D183" s="788"/>
      <c r="E183" s="789"/>
      <c r="F183" s="428">
        <f>C181</f>
        <v>0</v>
      </c>
      <c r="G183" s="763"/>
      <c r="H183" s="693"/>
      <c r="I183" s="694"/>
      <c r="J183" s="694"/>
      <c r="K183" s="695"/>
      <c r="L183" s="768"/>
      <c r="M183" s="769"/>
      <c r="N183" s="769"/>
      <c r="O183" s="770"/>
      <c r="P183" s="928" t="s">
        <v>527</v>
      </c>
      <c r="Q183" s="929"/>
      <c r="R183" s="930"/>
      <c r="S183" s="389" t="str">
        <f>IF(S181="","",VLOOKUP(S181,'シフト記号表（勤務時間帯）'!$C$6:$U$35,19,FALSE))</f>
        <v/>
      </c>
      <c r="T183" s="390" t="str">
        <f>IF(T181="","",VLOOKUP(T181,'シフト記号表（勤務時間帯）'!$C$6:$U$35,19,FALSE))</f>
        <v/>
      </c>
      <c r="U183" s="390" t="str">
        <f>IF(U181="","",VLOOKUP(U181,'シフト記号表（勤務時間帯）'!$C$6:$U$35,19,FALSE))</f>
        <v/>
      </c>
      <c r="V183" s="390" t="str">
        <f>IF(V181="","",VLOOKUP(V181,'シフト記号表（勤務時間帯）'!$C$6:$U$35,19,FALSE))</f>
        <v/>
      </c>
      <c r="W183" s="390" t="str">
        <f>IF(W181="","",VLOOKUP(W181,'シフト記号表（勤務時間帯）'!$C$6:$U$35,19,FALSE))</f>
        <v/>
      </c>
      <c r="X183" s="390" t="str">
        <f>IF(X181="","",VLOOKUP(X181,'シフト記号表（勤務時間帯）'!$C$6:$U$35,19,FALSE))</f>
        <v/>
      </c>
      <c r="Y183" s="391" t="str">
        <f>IF(Y181="","",VLOOKUP(Y181,'シフト記号表（勤務時間帯）'!$C$6:$U$35,19,FALSE))</f>
        <v/>
      </c>
      <c r="Z183" s="389" t="str">
        <f>IF(Z181="","",VLOOKUP(Z181,'シフト記号表（勤務時間帯）'!$C$6:$U$35,19,FALSE))</f>
        <v/>
      </c>
      <c r="AA183" s="390" t="str">
        <f>IF(AA181="","",VLOOKUP(AA181,'シフト記号表（勤務時間帯）'!$C$6:$U$35,19,FALSE))</f>
        <v/>
      </c>
      <c r="AB183" s="390" t="str">
        <f>IF(AB181="","",VLOOKUP(AB181,'シフト記号表（勤務時間帯）'!$C$6:$U$35,19,FALSE))</f>
        <v/>
      </c>
      <c r="AC183" s="390" t="str">
        <f>IF(AC181="","",VLOOKUP(AC181,'シフト記号表（勤務時間帯）'!$C$6:$U$35,19,FALSE))</f>
        <v/>
      </c>
      <c r="AD183" s="390" t="str">
        <f>IF(AD181="","",VLOOKUP(AD181,'シフト記号表（勤務時間帯）'!$C$6:$U$35,19,FALSE))</f>
        <v/>
      </c>
      <c r="AE183" s="390" t="str">
        <f>IF(AE181="","",VLOOKUP(AE181,'シフト記号表（勤務時間帯）'!$C$6:$U$35,19,FALSE))</f>
        <v/>
      </c>
      <c r="AF183" s="391" t="str">
        <f>IF(AF181="","",VLOOKUP(AF181,'シフト記号表（勤務時間帯）'!$C$6:$U$35,19,FALSE))</f>
        <v/>
      </c>
      <c r="AG183" s="389" t="str">
        <f>IF(AG181="","",VLOOKUP(AG181,'シフト記号表（勤務時間帯）'!$C$6:$U$35,19,FALSE))</f>
        <v/>
      </c>
      <c r="AH183" s="390" t="str">
        <f>IF(AH181="","",VLOOKUP(AH181,'シフト記号表（勤務時間帯）'!$C$6:$U$35,19,FALSE))</f>
        <v/>
      </c>
      <c r="AI183" s="390" t="str">
        <f>IF(AI181="","",VLOOKUP(AI181,'シフト記号表（勤務時間帯）'!$C$6:$U$35,19,FALSE))</f>
        <v/>
      </c>
      <c r="AJ183" s="390" t="str">
        <f>IF(AJ181="","",VLOOKUP(AJ181,'シフト記号表（勤務時間帯）'!$C$6:$U$35,19,FALSE))</f>
        <v/>
      </c>
      <c r="AK183" s="390" t="str">
        <f>IF(AK181="","",VLOOKUP(AK181,'シフト記号表（勤務時間帯）'!$C$6:$U$35,19,FALSE))</f>
        <v/>
      </c>
      <c r="AL183" s="390" t="str">
        <f>IF(AL181="","",VLOOKUP(AL181,'シフト記号表（勤務時間帯）'!$C$6:$U$35,19,FALSE))</f>
        <v/>
      </c>
      <c r="AM183" s="391" t="str">
        <f>IF(AM181="","",VLOOKUP(AM181,'シフト記号表（勤務時間帯）'!$C$6:$U$35,19,FALSE))</f>
        <v/>
      </c>
      <c r="AN183" s="389" t="str">
        <f>IF(AN181="","",VLOOKUP(AN181,'シフト記号表（勤務時間帯）'!$C$6:$U$35,19,FALSE))</f>
        <v/>
      </c>
      <c r="AO183" s="390" t="str">
        <f>IF(AO181="","",VLOOKUP(AO181,'シフト記号表（勤務時間帯）'!$C$6:$U$35,19,FALSE))</f>
        <v/>
      </c>
      <c r="AP183" s="390" t="str">
        <f>IF(AP181="","",VLOOKUP(AP181,'シフト記号表（勤務時間帯）'!$C$6:$U$35,19,FALSE))</f>
        <v/>
      </c>
      <c r="AQ183" s="390" t="str">
        <f>IF(AQ181="","",VLOOKUP(AQ181,'シフト記号表（勤務時間帯）'!$C$6:$U$35,19,FALSE))</f>
        <v/>
      </c>
      <c r="AR183" s="390" t="str">
        <f>IF(AR181="","",VLOOKUP(AR181,'シフト記号表（勤務時間帯）'!$C$6:$U$35,19,FALSE))</f>
        <v/>
      </c>
      <c r="AS183" s="390" t="str">
        <f>IF(AS181="","",VLOOKUP(AS181,'シフト記号表（勤務時間帯）'!$C$6:$U$35,19,FALSE))</f>
        <v/>
      </c>
      <c r="AT183" s="391" t="str">
        <f>IF(AT181="","",VLOOKUP(AT181,'シフト記号表（勤務時間帯）'!$C$6:$U$35,19,FALSE))</f>
        <v/>
      </c>
      <c r="AU183" s="389" t="str">
        <f>IF(AU181="","",VLOOKUP(AU181,'シフト記号表（勤務時間帯）'!$C$6:$U$35,19,FALSE))</f>
        <v/>
      </c>
      <c r="AV183" s="390" t="str">
        <f>IF(AV181="","",VLOOKUP(AV181,'シフト記号表（勤務時間帯）'!$C$6:$U$35,19,FALSE))</f>
        <v/>
      </c>
      <c r="AW183" s="390" t="str">
        <f>IF(AW181="","",VLOOKUP(AW181,'シフト記号表（勤務時間帯）'!$C$6:$U$35,19,FALSE))</f>
        <v/>
      </c>
      <c r="AX183" s="931">
        <f>IF($BB$3="４週",SUM(S183:AT183),IF($BB$3="暦月",SUM(S183:AW183),""))</f>
        <v>0</v>
      </c>
      <c r="AY183" s="932"/>
      <c r="AZ183" s="933">
        <f>IF($BB$3="４週",AX183/4,IF($BB$3="暦月",'地密通所（100名）'!AX183/('地密通所（100名）'!$BB$8/7),""))</f>
        <v>0</v>
      </c>
      <c r="BA183" s="934"/>
      <c r="BB183" s="800"/>
      <c r="BC183" s="769"/>
      <c r="BD183" s="769"/>
      <c r="BE183" s="769"/>
      <c r="BF183" s="770"/>
    </row>
    <row r="184" spans="2:58" ht="20.25" customHeight="1">
      <c r="B184" s="886">
        <f>B181+1</f>
        <v>55</v>
      </c>
      <c r="C184" s="781"/>
      <c r="D184" s="782"/>
      <c r="E184" s="783"/>
      <c r="F184" s="273"/>
      <c r="G184" s="762"/>
      <c r="H184" s="764"/>
      <c r="I184" s="694"/>
      <c r="J184" s="694"/>
      <c r="K184" s="695"/>
      <c r="L184" s="765"/>
      <c r="M184" s="766"/>
      <c r="N184" s="766"/>
      <c r="O184" s="767"/>
      <c r="P184" s="935" t="s">
        <v>674</v>
      </c>
      <c r="Q184" s="936"/>
      <c r="R184" s="937"/>
      <c r="S184" s="425"/>
      <c r="T184" s="426"/>
      <c r="U184" s="426"/>
      <c r="V184" s="426"/>
      <c r="W184" s="426"/>
      <c r="X184" s="426"/>
      <c r="Y184" s="427"/>
      <c r="Z184" s="425"/>
      <c r="AA184" s="426"/>
      <c r="AB184" s="426"/>
      <c r="AC184" s="426"/>
      <c r="AD184" s="426"/>
      <c r="AE184" s="426"/>
      <c r="AF184" s="427"/>
      <c r="AG184" s="425"/>
      <c r="AH184" s="426"/>
      <c r="AI184" s="426"/>
      <c r="AJ184" s="426"/>
      <c r="AK184" s="426"/>
      <c r="AL184" s="426"/>
      <c r="AM184" s="427"/>
      <c r="AN184" s="425"/>
      <c r="AO184" s="426"/>
      <c r="AP184" s="426"/>
      <c r="AQ184" s="426"/>
      <c r="AR184" s="426"/>
      <c r="AS184" s="426"/>
      <c r="AT184" s="427"/>
      <c r="AU184" s="425"/>
      <c r="AV184" s="426"/>
      <c r="AW184" s="426"/>
      <c r="AX184" s="973"/>
      <c r="AY184" s="974"/>
      <c r="AZ184" s="975"/>
      <c r="BA184" s="976"/>
      <c r="BB184" s="798"/>
      <c r="BC184" s="766"/>
      <c r="BD184" s="766"/>
      <c r="BE184" s="766"/>
      <c r="BF184" s="767"/>
    </row>
    <row r="185" spans="2:58" ht="20.25" customHeight="1">
      <c r="B185" s="886"/>
      <c r="C185" s="784"/>
      <c r="D185" s="785"/>
      <c r="E185" s="786"/>
      <c r="F185" s="265"/>
      <c r="G185" s="689"/>
      <c r="H185" s="693"/>
      <c r="I185" s="694"/>
      <c r="J185" s="694"/>
      <c r="K185" s="695"/>
      <c r="L185" s="699"/>
      <c r="M185" s="700"/>
      <c r="N185" s="700"/>
      <c r="O185" s="701"/>
      <c r="P185" s="921" t="s">
        <v>526</v>
      </c>
      <c r="Q185" s="922"/>
      <c r="R185" s="923"/>
      <c r="S185" s="386" t="str">
        <f>IF(S184="","",VLOOKUP(S184,'シフト記号表（勤務時間帯）'!$C$6:$K$35,9,FALSE))</f>
        <v/>
      </c>
      <c r="T185" s="387" t="str">
        <f>IF(T184="","",VLOOKUP(T184,'シフト記号表（勤務時間帯）'!$C$6:$K$35,9,FALSE))</f>
        <v/>
      </c>
      <c r="U185" s="387" t="str">
        <f>IF(U184="","",VLOOKUP(U184,'シフト記号表（勤務時間帯）'!$C$6:$K$35,9,FALSE))</f>
        <v/>
      </c>
      <c r="V185" s="387" t="str">
        <f>IF(V184="","",VLOOKUP(V184,'シフト記号表（勤務時間帯）'!$C$6:$K$35,9,FALSE))</f>
        <v/>
      </c>
      <c r="W185" s="387" t="str">
        <f>IF(W184="","",VLOOKUP(W184,'シフト記号表（勤務時間帯）'!$C$6:$K$35,9,FALSE))</f>
        <v/>
      </c>
      <c r="X185" s="387" t="str">
        <f>IF(X184="","",VLOOKUP(X184,'シフト記号表（勤務時間帯）'!$C$6:$K$35,9,FALSE))</f>
        <v/>
      </c>
      <c r="Y185" s="388" t="str">
        <f>IF(Y184="","",VLOOKUP(Y184,'シフト記号表（勤務時間帯）'!$C$6:$K$35,9,FALSE))</f>
        <v/>
      </c>
      <c r="Z185" s="386" t="str">
        <f>IF(Z184="","",VLOOKUP(Z184,'シフト記号表（勤務時間帯）'!$C$6:$K$35,9,FALSE))</f>
        <v/>
      </c>
      <c r="AA185" s="387" t="str">
        <f>IF(AA184="","",VLOOKUP(AA184,'シフト記号表（勤務時間帯）'!$C$6:$K$35,9,FALSE))</f>
        <v/>
      </c>
      <c r="AB185" s="387" t="str">
        <f>IF(AB184="","",VLOOKUP(AB184,'シフト記号表（勤務時間帯）'!$C$6:$K$35,9,FALSE))</f>
        <v/>
      </c>
      <c r="AC185" s="387" t="str">
        <f>IF(AC184="","",VLOOKUP(AC184,'シフト記号表（勤務時間帯）'!$C$6:$K$35,9,FALSE))</f>
        <v/>
      </c>
      <c r="AD185" s="387" t="str">
        <f>IF(AD184="","",VLOOKUP(AD184,'シフト記号表（勤務時間帯）'!$C$6:$K$35,9,FALSE))</f>
        <v/>
      </c>
      <c r="AE185" s="387" t="str">
        <f>IF(AE184="","",VLOOKUP(AE184,'シフト記号表（勤務時間帯）'!$C$6:$K$35,9,FALSE))</f>
        <v/>
      </c>
      <c r="AF185" s="388" t="str">
        <f>IF(AF184="","",VLOOKUP(AF184,'シフト記号表（勤務時間帯）'!$C$6:$K$35,9,FALSE))</f>
        <v/>
      </c>
      <c r="AG185" s="386" t="str">
        <f>IF(AG184="","",VLOOKUP(AG184,'シフト記号表（勤務時間帯）'!$C$6:$K$35,9,FALSE))</f>
        <v/>
      </c>
      <c r="AH185" s="387" t="str">
        <f>IF(AH184="","",VLOOKUP(AH184,'シフト記号表（勤務時間帯）'!$C$6:$K$35,9,FALSE))</f>
        <v/>
      </c>
      <c r="AI185" s="387" t="str">
        <f>IF(AI184="","",VLOOKUP(AI184,'シフト記号表（勤務時間帯）'!$C$6:$K$35,9,FALSE))</f>
        <v/>
      </c>
      <c r="AJ185" s="387" t="str">
        <f>IF(AJ184="","",VLOOKUP(AJ184,'シフト記号表（勤務時間帯）'!$C$6:$K$35,9,FALSE))</f>
        <v/>
      </c>
      <c r="AK185" s="387" t="str">
        <f>IF(AK184="","",VLOOKUP(AK184,'シフト記号表（勤務時間帯）'!$C$6:$K$35,9,FALSE))</f>
        <v/>
      </c>
      <c r="AL185" s="387" t="str">
        <f>IF(AL184="","",VLOOKUP(AL184,'シフト記号表（勤務時間帯）'!$C$6:$K$35,9,FALSE))</f>
        <v/>
      </c>
      <c r="AM185" s="388" t="str">
        <f>IF(AM184="","",VLOOKUP(AM184,'シフト記号表（勤務時間帯）'!$C$6:$K$35,9,FALSE))</f>
        <v/>
      </c>
      <c r="AN185" s="386" t="str">
        <f>IF(AN184="","",VLOOKUP(AN184,'シフト記号表（勤務時間帯）'!$C$6:$K$35,9,FALSE))</f>
        <v/>
      </c>
      <c r="AO185" s="387" t="str">
        <f>IF(AO184="","",VLOOKUP(AO184,'シフト記号表（勤務時間帯）'!$C$6:$K$35,9,FALSE))</f>
        <v/>
      </c>
      <c r="AP185" s="387" t="str">
        <f>IF(AP184="","",VLOOKUP(AP184,'シフト記号表（勤務時間帯）'!$C$6:$K$35,9,FALSE))</f>
        <v/>
      </c>
      <c r="AQ185" s="387" t="str">
        <f>IF(AQ184="","",VLOOKUP(AQ184,'シフト記号表（勤務時間帯）'!$C$6:$K$35,9,FALSE))</f>
        <v/>
      </c>
      <c r="AR185" s="387" t="str">
        <f>IF(AR184="","",VLOOKUP(AR184,'シフト記号表（勤務時間帯）'!$C$6:$K$35,9,FALSE))</f>
        <v/>
      </c>
      <c r="AS185" s="387" t="str">
        <f>IF(AS184="","",VLOOKUP(AS184,'シフト記号表（勤務時間帯）'!$C$6:$K$35,9,FALSE))</f>
        <v/>
      </c>
      <c r="AT185" s="388" t="str">
        <f>IF(AT184="","",VLOOKUP(AT184,'シフト記号表（勤務時間帯）'!$C$6:$K$35,9,FALSE))</f>
        <v/>
      </c>
      <c r="AU185" s="386" t="str">
        <f>IF(AU184="","",VLOOKUP(AU184,'シフト記号表（勤務時間帯）'!$C$6:$K$35,9,FALSE))</f>
        <v/>
      </c>
      <c r="AV185" s="387" t="str">
        <f>IF(AV184="","",VLOOKUP(AV184,'シフト記号表（勤務時間帯）'!$C$6:$K$35,9,FALSE))</f>
        <v/>
      </c>
      <c r="AW185" s="387" t="str">
        <f>IF(AW184="","",VLOOKUP(AW184,'シフト記号表（勤務時間帯）'!$C$6:$K$35,9,FALSE))</f>
        <v/>
      </c>
      <c r="AX185" s="924">
        <f>IF($BB$3="４週",SUM(S185:AT185),IF($BB$3="暦月",SUM(S185:AW185),""))</f>
        <v>0</v>
      </c>
      <c r="AY185" s="925"/>
      <c r="AZ185" s="926">
        <f>IF($BB$3="４週",AX185/4,IF($BB$3="暦月",'地密通所（100名）'!AX185/('地密通所（100名）'!$BB$8/7),""))</f>
        <v>0</v>
      </c>
      <c r="BA185" s="927"/>
      <c r="BB185" s="799"/>
      <c r="BC185" s="700"/>
      <c r="BD185" s="700"/>
      <c r="BE185" s="700"/>
      <c r="BF185" s="701"/>
    </row>
    <row r="186" spans="2:58" ht="20.25" customHeight="1">
      <c r="B186" s="886"/>
      <c r="C186" s="787"/>
      <c r="D186" s="788"/>
      <c r="E186" s="789"/>
      <c r="F186" s="428">
        <f>C184</f>
        <v>0</v>
      </c>
      <c r="G186" s="763"/>
      <c r="H186" s="693"/>
      <c r="I186" s="694"/>
      <c r="J186" s="694"/>
      <c r="K186" s="695"/>
      <c r="L186" s="768"/>
      <c r="M186" s="769"/>
      <c r="N186" s="769"/>
      <c r="O186" s="770"/>
      <c r="P186" s="928" t="s">
        <v>527</v>
      </c>
      <c r="Q186" s="929"/>
      <c r="R186" s="930"/>
      <c r="S186" s="389" t="str">
        <f>IF(S184="","",VLOOKUP(S184,'シフト記号表（勤務時間帯）'!$C$6:$U$35,19,FALSE))</f>
        <v/>
      </c>
      <c r="T186" s="390" t="str">
        <f>IF(T184="","",VLOOKUP(T184,'シフト記号表（勤務時間帯）'!$C$6:$U$35,19,FALSE))</f>
        <v/>
      </c>
      <c r="U186" s="390" t="str">
        <f>IF(U184="","",VLOOKUP(U184,'シフト記号表（勤務時間帯）'!$C$6:$U$35,19,FALSE))</f>
        <v/>
      </c>
      <c r="V186" s="390" t="str">
        <f>IF(V184="","",VLOOKUP(V184,'シフト記号表（勤務時間帯）'!$C$6:$U$35,19,FALSE))</f>
        <v/>
      </c>
      <c r="W186" s="390" t="str">
        <f>IF(W184="","",VLOOKUP(W184,'シフト記号表（勤務時間帯）'!$C$6:$U$35,19,FALSE))</f>
        <v/>
      </c>
      <c r="X186" s="390" t="str">
        <f>IF(X184="","",VLOOKUP(X184,'シフト記号表（勤務時間帯）'!$C$6:$U$35,19,FALSE))</f>
        <v/>
      </c>
      <c r="Y186" s="391" t="str">
        <f>IF(Y184="","",VLOOKUP(Y184,'シフト記号表（勤務時間帯）'!$C$6:$U$35,19,FALSE))</f>
        <v/>
      </c>
      <c r="Z186" s="389" t="str">
        <f>IF(Z184="","",VLOOKUP(Z184,'シフト記号表（勤務時間帯）'!$C$6:$U$35,19,FALSE))</f>
        <v/>
      </c>
      <c r="AA186" s="390" t="str">
        <f>IF(AA184="","",VLOOKUP(AA184,'シフト記号表（勤務時間帯）'!$C$6:$U$35,19,FALSE))</f>
        <v/>
      </c>
      <c r="AB186" s="390" t="str">
        <f>IF(AB184="","",VLOOKUP(AB184,'シフト記号表（勤務時間帯）'!$C$6:$U$35,19,FALSE))</f>
        <v/>
      </c>
      <c r="AC186" s="390" t="str">
        <f>IF(AC184="","",VLOOKUP(AC184,'シフト記号表（勤務時間帯）'!$C$6:$U$35,19,FALSE))</f>
        <v/>
      </c>
      <c r="AD186" s="390" t="str">
        <f>IF(AD184="","",VLOOKUP(AD184,'シフト記号表（勤務時間帯）'!$C$6:$U$35,19,FALSE))</f>
        <v/>
      </c>
      <c r="AE186" s="390" t="str">
        <f>IF(AE184="","",VLOOKUP(AE184,'シフト記号表（勤務時間帯）'!$C$6:$U$35,19,FALSE))</f>
        <v/>
      </c>
      <c r="AF186" s="391" t="str">
        <f>IF(AF184="","",VLOOKUP(AF184,'シフト記号表（勤務時間帯）'!$C$6:$U$35,19,FALSE))</f>
        <v/>
      </c>
      <c r="AG186" s="389" t="str">
        <f>IF(AG184="","",VLOOKUP(AG184,'シフト記号表（勤務時間帯）'!$C$6:$U$35,19,FALSE))</f>
        <v/>
      </c>
      <c r="AH186" s="390" t="str">
        <f>IF(AH184="","",VLOOKUP(AH184,'シフト記号表（勤務時間帯）'!$C$6:$U$35,19,FALSE))</f>
        <v/>
      </c>
      <c r="AI186" s="390" t="str">
        <f>IF(AI184="","",VLOOKUP(AI184,'シフト記号表（勤務時間帯）'!$C$6:$U$35,19,FALSE))</f>
        <v/>
      </c>
      <c r="AJ186" s="390" t="str">
        <f>IF(AJ184="","",VLOOKUP(AJ184,'シフト記号表（勤務時間帯）'!$C$6:$U$35,19,FALSE))</f>
        <v/>
      </c>
      <c r="AK186" s="390" t="str">
        <f>IF(AK184="","",VLOOKUP(AK184,'シフト記号表（勤務時間帯）'!$C$6:$U$35,19,FALSE))</f>
        <v/>
      </c>
      <c r="AL186" s="390" t="str">
        <f>IF(AL184="","",VLOOKUP(AL184,'シフト記号表（勤務時間帯）'!$C$6:$U$35,19,FALSE))</f>
        <v/>
      </c>
      <c r="AM186" s="391" t="str">
        <f>IF(AM184="","",VLOOKUP(AM184,'シフト記号表（勤務時間帯）'!$C$6:$U$35,19,FALSE))</f>
        <v/>
      </c>
      <c r="AN186" s="389" t="str">
        <f>IF(AN184="","",VLOOKUP(AN184,'シフト記号表（勤務時間帯）'!$C$6:$U$35,19,FALSE))</f>
        <v/>
      </c>
      <c r="AO186" s="390" t="str">
        <f>IF(AO184="","",VLOOKUP(AO184,'シフト記号表（勤務時間帯）'!$C$6:$U$35,19,FALSE))</f>
        <v/>
      </c>
      <c r="AP186" s="390" t="str">
        <f>IF(AP184="","",VLOOKUP(AP184,'シフト記号表（勤務時間帯）'!$C$6:$U$35,19,FALSE))</f>
        <v/>
      </c>
      <c r="AQ186" s="390" t="str">
        <f>IF(AQ184="","",VLOOKUP(AQ184,'シフト記号表（勤務時間帯）'!$C$6:$U$35,19,FALSE))</f>
        <v/>
      </c>
      <c r="AR186" s="390" t="str">
        <f>IF(AR184="","",VLOOKUP(AR184,'シフト記号表（勤務時間帯）'!$C$6:$U$35,19,FALSE))</f>
        <v/>
      </c>
      <c r="AS186" s="390" t="str">
        <f>IF(AS184="","",VLOOKUP(AS184,'シフト記号表（勤務時間帯）'!$C$6:$U$35,19,FALSE))</f>
        <v/>
      </c>
      <c r="AT186" s="391" t="str">
        <f>IF(AT184="","",VLOOKUP(AT184,'シフト記号表（勤務時間帯）'!$C$6:$U$35,19,FALSE))</f>
        <v/>
      </c>
      <c r="AU186" s="389" t="str">
        <f>IF(AU184="","",VLOOKUP(AU184,'シフト記号表（勤務時間帯）'!$C$6:$U$35,19,FALSE))</f>
        <v/>
      </c>
      <c r="AV186" s="390" t="str">
        <f>IF(AV184="","",VLOOKUP(AV184,'シフト記号表（勤務時間帯）'!$C$6:$U$35,19,FALSE))</f>
        <v/>
      </c>
      <c r="AW186" s="390" t="str">
        <f>IF(AW184="","",VLOOKUP(AW184,'シフト記号表（勤務時間帯）'!$C$6:$U$35,19,FALSE))</f>
        <v/>
      </c>
      <c r="AX186" s="931">
        <f>IF($BB$3="４週",SUM(S186:AT186),IF($BB$3="暦月",SUM(S186:AW186),""))</f>
        <v>0</v>
      </c>
      <c r="AY186" s="932"/>
      <c r="AZ186" s="933">
        <f>IF($BB$3="４週",AX186/4,IF($BB$3="暦月",'地密通所（100名）'!AX186/('地密通所（100名）'!$BB$8/7),""))</f>
        <v>0</v>
      </c>
      <c r="BA186" s="934"/>
      <c r="BB186" s="800"/>
      <c r="BC186" s="769"/>
      <c r="BD186" s="769"/>
      <c r="BE186" s="769"/>
      <c r="BF186" s="770"/>
    </row>
    <row r="187" spans="2:58" ht="20.25" customHeight="1">
      <c r="B187" s="886">
        <f>B184+1</f>
        <v>56</v>
      </c>
      <c r="C187" s="781"/>
      <c r="D187" s="782"/>
      <c r="E187" s="783"/>
      <c r="F187" s="273"/>
      <c r="G187" s="762"/>
      <c r="H187" s="764"/>
      <c r="I187" s="694"/>
      <c r="J187" s="694"/>
      <c r="K187" s="695"/>
      <c r="L187" s="765"/>
      <c r="M187" s="766"/>
      <c r="N187" s="766"/>
      <c r="O187" s="767"/>
      <c r="P187" s="935" t="s">
        <v>674</v>
      </c>
      <c r="Q187" s="936"/>
      <c r="R187" s="937"/>
      <c r="S187" s="425"/>
      <c r="T187" s="426"/>
      <c r="U187" s="426"/>
      <c r="V187" s="426"/>
      <c r="W187" s="426"/>
      <c r="X187" s="426"/>
      <c r="Y187" s="427"/>
      <c r="Z187" s="425"/>
      <c r="AA187" s="426"/>
      <c r="AB187" s="426"/>
      <c r="AC187" s="426"/>
      <c r="AD187" s="426"/>
      <c r="AE187" s="426"/>
      <c r="AF187" s="427"/>
      <c r="AG187" s="425"/>
      <c r="AH187" s="426"/>
      <c r="AI187" s="426"/>
      <c r="AJ187" s="426"/>
      <c r="AK187" s="426"/>
      <c r="AL187" s="426"/>
      <c r="AM187" s="427"/>
      <c r="AN187" s="425"/>
      <c r="AO187" s="426"/>
      <c r="AP187" s="426"/>
      <c r="AQ187" s="426"/>
      <c r="AR187" s="426"/>
      <c r="AS187" s="426"/>
      <c r="AT187" s="427"/>
      <c r="AU187" s="425"/>
      <c r="AV187" s="426"/>
      <c r="AW187" s="426"/>
      <c r="AX187" s="973"/>
      <c r="AY187" s="974"/>
      <c r="AZ187" s="975"/>
      <c r="BA187" s="976"/>
      <c r="BB187" s="798"/>
      <c r="BC187" s="766"/>
      <c r="BD187" s="766"/>
      <c r="BE187" s="766"/>
      <c r="BF187" s="767"/>
    </row>
    <row r="188" spans="2:58" ht="20.25" customHeight="1">
      <c r="B188" s="886"/>
      <c r="C188" s="784"/>
      <c r="D188" s="785"/>
      <c r="E188" s="786"/>
      <c r="F188" s="265"/>
      <c r="G188" s="689"/>
      <c r="H188" s="693"/>
      <c r="I188" s="694"/>
      <c r="J188" s="694"/>
      <c r="K188" s="695"/>
      <c r="L188" s="699"/>
      <c r="M188" s="700"/>
      <c r="N188" s="700"/>
      <c r="O188" s="701"/>
      <c r="P188" s="921" t="s">
        <v>526</v>
      </c>
      <c r="Q188" s="922"/>
      <c r="R188" s="923"/>
      <c r="S188" s="386" t="str">
        <f>IF(S187="","",VLOOKUP(S187,'シフト記号表（勤務時間帯）'!$C$6:$K$35,9,FALSE))</f>
        <v/>
      </c>
      <c r="T188" s="387" t="str">
        <f>IF(T187="","",VLOOKUP(T187,'シフト記号表（勤務時間帯）'!$C$6:$K$35,9,FALSE))</f>
        <v/>
      </c>
      <c r="U188" s="387" t="str">
        <f>IF(U187="","",VLOOKUP(U187,'シフト記号表（勤務時間帯）'!$C$6:$K$35,9,FALSE))</f>
        <v/>
      </c>
      <c r="V188" s="387" t="str">
        <f>IF(V187="","",VLOOKUP(V187,'シフト記号表（勤務時間帯）'!$C$6:$K$35,9,FALSE))</f>
        <v/>
      </c>
      <c r="W188" s="387" t="str">
        <f>IF(W187="","",VLOOKUP(W187,'シフト記号表（勤務時間帯）'!$C$6:$K$35,9,FALSE))</f>
        <v/>
      </c>
      <c r="X188" s="387" t="str">
        <f>IF(X187="","",VLOOKUP(X187,'シフト記号表（勤務時間帯）'!$C$6:$K$35,9,FALSE))</f>
        <v/>
      </c>
      <c r="Y188" s="388" t="str">
        <f>IF(Y187="","",VLOOKUP(Y187,'シフト記号表（勤務時間帯）'!$C$6:$K$35,9,FALSE))</f>
        <v/>
      </c>
      <c r="Z188" s="386" t="str">
        <f>IF(Z187="","",VLOOKUP(Z187,'シフト記号表（勤務時間帯）'!$C$6:$K$35,9,FALSE))</f>
        <v/>
      </c>
      <c r="AA188" s="387" t="str">
        <f>IF(AA187="","",VLOOKUP(AA187,'シフト記号表（勤務時間帯）'!$C$6:$K$35,9,FALSE))</f>
        <v/>
      </c>
      <c r="AB188" s="387" t="str">
        <f>IF(AB187="","",VLOOKUP(AB187,'シフト記号表（勤務時間帯）'!$C$6:$K$35,9,FALSE))</f>
        <v/>
      </c>
      <c r="AC188" s="387" t="str">
        <f>IF(AC187="","",VLOOKUP(AC187,'シフト記号表（勤務時間帯）'!$C$6:$K$35,9,FALSE))</f>
        <v/>
      </c>
      <c r="AD188" s="387" t="str">
        <f>IF(AD187="","",VLOOKUP(AD187,'シフト記号表（勤務時間帯）'!$C$6:$K$35,9,FALSE))</f>
        <v/>
      </c>
      <c r="AE188" s="387" t="str">
        <f>IF(AE187="","",VLOOKUP(AE187,'シフト記号表（勤務時間帯）'!$C$6:$K$35,9,FALSE))</f>
        <v/>
      </c>
      <c r="AF188" s="388" t="str">
        <f>IF(AF187="","",VLOOKUP(AF187,'シフト記号表（勤務時間帯）'!$C$6:$K$35,9,FALSE))</f>
        <v/>
      </c>
      <c r="AG188" s="386" t="str">
        <f>IF(AG187="","",VLOOKUP(AG187,'シフト記号表（勤務時間帯）'!$C$6:$K$35,9,FALSE))</f>
        <v/>
      </c>
      <c r="AH188" s="387" t="str">
        <f>IF(AH187="","",VLOOKUP(AH187,'シフト記号表（勤務時間帯）'!$C$6:$K$35,9,FALSE))</f>
        <v/>
      </c>
      <c r="AI188" s="387" t="str">
        <f>IF(AI187="","",VLOOKUP(AI187,'シフト記号表（勤務時間帯）'!$C$6:$K$35,9,FALSE))</f>
        <v/>
      </c>
      <c r="AJ188" s="387" t="str">
        <f>IF(AJ187="","",VLOOKUP(AJ187,'シフト記号表（勤務時間帯）'!$C$6:$K$35,9,FALSE))</f>
        <v/>
      </c>
      <c r="AK188" s="387" t="str">
        <f>IF(AK187="","",VLOOKUP(AK187,'シフト記号表（勤務時間帯）'!$C$6:$K$35,9,FALSE))</f>
        <v/>
      </c>
      <c r="AL188" s="387" t="str">
        <f>IF(AL187="","",VLOOKUP(AL187,'シフト記号表（勤務時間帯）'!$C$6:$K$35,9,FALSE))</f>
        <v/>
      </c>
      <c r="AM188" s="388" t="str">
        <f>IF(AM187="","",VLOOKUP(AM187,'シフト記号表（勤務時間帯）'!$C$6:$K$35,9,FALSE))</f>
        <v/>
      </c>
      <c r="AN188" s="386" t="str">
        <f>IF(AN187="","",VLOOKUP(AN187,'シフト記号表（勤務時間帯）'!$C$6:$K$35,9,FALSE))</f>
        <v/>
      </c>
      <c r="AO188" s="387" t="str">
        <f>IF(AO187="","",VLOOKUP(AO187,'シフト記号表（勤務時間帯）'!$C$6:$K$35,9,FALSE))</f>
        <v/>
      </c>
      <c r="AP188" s="387" t="str">
        <f>IF(AP187="","",VLOOKUP(AP187,'シフト記号表（勤務時間帯）'!$C$6:$K$35,9,FALSE))</f>
        <v/>
      </c>
      <c r="AQ188" s="387" t="str">
        <f>IF(AQ187="","",VLOOKUP(AQ187,'シフト記号表（勤務時間帯）'!$C$6:$K$35,9,FALSE))</f>
        <v/>
      </c>
      <c r="AR188" s="387" t="str">
        <f>IF(AR187="","",VLOOKUP(AR187,'シフト記号表（勤務時間帯）'!$C$6:$K$35,9,FALSE))</f>
        <v/>
      </c>
      <c r="AS188" s="387" t="str">
        <f>IF(AS187="","",VLOOKUP(AS187,'シフト記号表（勤務時間帯）'!$C$6:$K$35,9,FALSE))</f>
        <v/>
      </c>
      <c r="AT188" s="388" t="str">
        <f>IF(AT187="","",VLOOKUP(AT187,'シフト記号表（勤務時間帯）'!$C$6:$K$35,9,FALSE))</f>
        <v/>
      </c>
      <c r="AU188" s="386" t="str">
        <f>IF(AU187="","",VLOOKUP(AU187,'シフト記号表（勤務時間帯）'!$C$6:$K$35,9,FALSE))</f>
        <v/>
      </c>
      <c r="AV188" s="387" t="str">
        <f>IF(AV187="","",VLOOKUP(AV187,'シフト記号表（勤務時間帯）'!$C$6:$K$35,9,FALSE))</f>
        <v/>
      </c>
      <c r="AW188" s="387" t="str">
        <f>IF(AW187="","",VLOOKUP(AW187,'シフト記号表（勤務時間帯）'!$C$6:$K$35,9,FALSE))</f>
        <v/>
      </c>
      <c r="AX188" s="924">
        <f>IF($BB$3="４週",SUM(S188:AT188),IF($BB$3="暦月",SUM(S188:AW188),""))</f>
        <v>0</v>
      </c>
      <c r="AY188" s="925"/>
      <c r="AZ188" s="926">
        <f>IF($BB$3="４週",AX188/4,IF($BB$3="暦月",'地密通所（100名）'!AX188/('地密通所（100名）'!$BB$8/7),""))</f>
        <v>0</v>
      </c>
      <c r="BA188" s="927"/>
      <c r="BB188" s="799"/>
      <c r="BC188" s="700"/>
      <c r="BD188" s="700"/>
      <c r="BE188" s="700"/>
      <c r="BF188" s="701"/>
    </row>
    <row r="189" spans="2:58" ht="20.25" customHeight="1">
      <c r="B189" s="886"/>
      <c r="C189" s="787"/>
      <c r="D189" s="788"/>
      <c r="E189" s="789"/>
      <c r="F189" s="428">
        <f>C187</f>
        <v>0</v>
      </c>
      <c r="G189" s="763"/>
      <c r="H189" s="693"/>
      <c r="I189" s="694"/>
      <c r="J189" s="694"/>
      <c r="K189" s="695"/>
      <c r="L189" s="768"/>
      <c r="M189" s="769"/>
      <c r="N189" s="769"/>
      <c r="O189" s="770"/>
      <c r="P189" s="928" t="s">
        <v>527</v>
      </c>
      <c r="Q189" s="929"/>
      <c r="R189" s="930"/>
      <c r="S189" s="389" t="str">
        <f>IF(S187="","",VLOOKUP(S187,'シフト記号表（勤務時間帯）'!$C$6:$U$35,19,FALSE))</f>
        <v/>
      </c>
      <c r="T189" s="390" t="str">
        <f>IF(T187="","",VLOOKUP(T187,'シフト記号表（勤務時間帯）'!$C$6:$U$35,19,FALSE))</f>
        <v/>
      </c>
      <c r="U189" s="390" t="str">
        <f>IF(U187="","",VLOOKUP(U187,'シフト記号表（勤務時間帯）'!$C$6:$U$35,19,FALSE))</f>
        <v/>
      </c>
      <c r="V189" s="390" t="str">
        <f>IF(V187="","",VLOOKUP(V187,'シフト記号表（勤務時間帯）'!$C$6:$U$35,19,FALSE))</f>
        <v/>
      </c>
      <c r="W189" s="390" t="str">
        <f>IF(W187="","",VLOOKUP(W187,'シフト記号表（勤務時間帯）'!$C$6:$U$35,19,FALSE))</f>
        <v/>
      </c>
      <c r="X189" s="390" t="str">
        <f>IF(X187="","",VLOOKUP(X187,'シフト記号表（勤務時間帯）'!$C$6:$U$35,19,FALSE))</f>
        <v/>
      </c>
      <c r="Y189" s="391" t="str">
        <f>IF(Y187="","",VLOOKUP(Y187,'シフト記号表（勤務時間帯）'!$C$6:$U$35,19,FALSE))</f>
        <v/>
      </c>
      <c r="Z189" s="389" t="str">
        <f>IF(Z187="","",VLOOKUP(Z187,'シフト記号表（勤務時間帯）'!$C$6:$U$35,19,FALSE))</f>
        <v/>
      </c>
      <c r="AA189" s="390" t="str">
        <f>IF(AA187="","",VLOOKUP(AA187,'シフト記号表（勤務時間帯）'!$C$6:$U$35,19,FALSE))</f>
        <v/>
      </c>
      <c r="AB189" s="390" t="str">
        <f>IF(AB187="","",VLOOKUP(AB187,'シフト記号表（勤務時間帯）'!$C$6:$U$35,19,FALSE))</f>
        <v/>
      </c>
      <c r="AC189" s="390" t="str">
        <f>IF(AC187="","",VLOOKUP(AC187,'シフト記号表（勤務時間帯）'!$C$6:$U$35,19,FALSE))</f>
        <v/>
      </c>
      <c r="AD189" s="390" t="str">
        <f>IF(AD187="","",VLOOKUP(AD187,'シフト記号表（勤務時間帯）'!$C$6:$U$35,19,FALSE))</f>
        <v/>
      </c>
      <c r="AE189" s="390" t="str">
        <f>IF(AE187="","",VLOOKUP(AE187,'シフト記号表（勤務時間帯）'!$C$6:$U$35,19,FALSE))</f>
        <v/>
      </c>
      <c r="AF189" s="391" t="str">
        <f>IF(AF187="","",VLOOKUP(AF187,'シフト記号表（勤務時間帯）'!$C$6:$U$35,19,FALSE))</f>
        <v/>
      </c>
      <c r="AG189" s="389" t="str">
        <f>IF(AG187="","",VLOOKUP(AG187,'シフト記号表（勤務時間帯）'!$C$6:$U$35,19,FALSE))</f>
        <v/>
      </c>
      <c r="AH189" s="390" t="str">
        <f>IF(AH187="","",VLOOKUP(AH187,'シフト記号表（勤務時間帯）'!$C$6:$U$35,19,FALSE))</f>
        <v/>
      </c>
      <c r="AI189" s="390" t="str">
        <f>IF(AI187="","",VLOOKUP(AI187,'シフト記号表（勤務時間帯）'!$C$6:$U$35,19,FALSE))</f>
        <v/>
      </c>
      <c r="AJ189" s="390" t="str">
        <f>IF(AJ187="","",VLOOKUP(AJ187,'シフト記号表（勤務時間帯）'!$C$6:$U$35,19,FALSE))</f>
        <v/>
      </c>
      <c r="AK189" s="390" t="str">
        <f>IF(AK187="","",VLOOKUP(AK187,'シフト記号表（勤務時間帯）'!$C$6:$U$35,19,FALSE))</f>
        <v/>
      </c>
      <c r="AL189" s="390" t="str">
        <f>IF(AL187="","",VLOOKUP(AL187,'シフト記号表（勤務時間帯）'!$C$6:$U$35,19,FALSE))</f>
        <v/>
      </c>
      <c r="AM189" s="391" t="str">
        <f>IF(AM187="","",VLOOKUP(AM187,'シフト記号表（勤務時間帯）'!$C$6:$U$35,19,FALSE))</f>
        <v/>
      </c>
      <c r="AN189" s="389" t="str">
        <f>IF(AN187="","",VLOOKUP(AN187,'シフト記号表（勤務時間帯）'!$C$6:$U$35,19,FALSE))</f>
        <v/>
      </c>
      <c r="AO189" s="390" t="str">
        <f>IF(AO187="","",VLOOKUP(AO187,'シフト記号表（勤務時間帯）'!$C$6:$U$35,19,FALSE))</f>
        <v/>
      </c>
      <c r="AP189" s="390" t="str">
        <f>IF(AP187="","",VLOOKUP(AP187,'シフト記号表（勤務時間帯）'!$C$6:$U$35,19,FALSE))</f>
        <v/>
      </c>
      <c r="AQ189" s="390" t="str">
        <f>IF(AQ187="","",VLOOKUP(AQ187,'シフト記号表（勤務時間帯）'!$C$6:$U$35,19,FALSE))</f>
        <v/>
      </c>
      <c r="AR189" s="390" t="str">
        <f>IF(AR187="","",VLOOKUP(AR187,'シフト記号表（勤務時間帯）'!$C$6:$U$35,19,FALSE))</f>
        <v/>
      </c>
      <c r="AS189" s="390" t="str">
        <f>IF(AS187="","",VLOOKUP(AS187,'シフト記号表（勤務時間帯）'!$C$6:$U$35,19,FALSE))</f>
        <v/>
      </c>
      <c r="AT189" s="391" t="str">
        <f>IF(AT187="","",VLOOKUP(AT187,'シフト記号表（勤務時間帯）'!$C$6:$U$35,19,FALSE))</f>
        <v/>
      </c>
      <c r="AU189" s="389" t="str">
        <f>IF(AU187="","",VLOOKUP(AU187,'シフト記号表（勤務時間帯）'!$C$6:$U$35,19,FALSE))</f>
        <v/>
      </c>
      <c r="AV189" s="390" t="str">
        <f>IF(AV187="","",VLOOKUP(AV187,'シフト記号表（勤務時間帯）'!$C$6:$U$35,19,FALSE))</f>
        <v/>
      </c>
      <c r="AW189" s="390" t="str">
        <f>IF(AW187="","",VLOOKUP(AW187,'シフト記号表（勤務時間帯）'!$C$6:$U$35,19,FALSE))</f>
        <v/>
      </c>
      <c r="AX189" s="931">
        <f>IF($BB$3="４週",SUM(S189:AT189),IF($BB$3="暦月",SUM(S189:AW189),""))</f>
        <v>0</v>
      </c>
      <c r="AY189" s="932"/>
      <c r="AZ189" s="933">
        <f>IF($BB$3="４週",AX189/4,IF($BB$3="暦月",'地密通所（100名）'!AX189/('地密通所（100名）'!$BB$8/7),""))</f>
        <v>0</v>
      </c>
      <c r="BA189" s="934"/>
      <c r="BB189" s="800"/>
      <c r="BC189" s="769"/>
      <c r="BD189" s="769"/>
      <c r="BE189" s="769"/>
      <c r="BF189" s="770"/>
    </row>
    <row r="190" spans="2:58" ht="20.25" customHeight="1">
      <c r="B190" s="886">
        <f>B187+1</f>
        <v>57</v>
      </c>
      <c r="C190" s="781"/>
      <c r="D190" s="782"/>
      <c r="E190" s="783"/>
      <c r="F190" s="273"/>
      <c r="G190" s="762"/>
      <c r="H190" s="764"/>
      <c r="I190" s="694"/>
      <c r="J190" s="694"/>
      <c r="K190" s="695"/>
      <c r="L190" s="765"/>
      <c r="M190" s="766"/>
      <c r="N190" s="766"/>
      <c r="O190" s="767"/>
      <c r="P190" s="935" t="s">
        <v>674</v>
      </c>
      <c r="Q190" s="936"/>
      <c r="R190" s="937"/>
      <c r="S190" s="425"/>
      <c r="T190" s="426"/>
      <c r="U190" s="426"/>
      <c r="V190" s="426"/>
      <c r="W190" s="426"/>
      <c r="X190" s="426"/>
      <c r="Y190" s="427"/>
      <c r="Z190" s="425"/>
      <c r="AA190" s="426"/>
      <c r="AB190" s="426"/>
      <c r="AC190" s="426"/>
      <c r="AD190" s="426"/>
      <c r="AE190" s="426"/>
      <c r="AF190" s="427"/>
      <c r="AG190" s="425"/>
      <c r="AH190" s="426"/>
      <c r="AI190" s="426"/>
      <c r="AJ190" s="426"/>
      <c r="AK190" s="426"/>
      <c r="AL190" s="426"/>
      <c r="AM190" s="427"/>
      <c r="AN190" s="425"/>
      <c r="AO190" s="426"/>
      <c r="AP190" s="426"/>
      <c r="AQ190" s="426"/>
      <c r="AR190" s="426"/>
      <c r="AS190" s="426"/>
      <c r="AT190" s="427"/>
      <c r="AU190" s="425"/>
      <c r="AV190" s="426"/>
      <c r="AW190" s="426"/>
      <c r="AX190" s="973"/>
      <c r="AY190" s="974"/>
      <c r="AZ190" s="975"/>
      <c r="BA190" s="976"/>
      <c r="BB190" s="798"/>
      <c r="BC190" s="766"/>
      <c r="BD190" s="766"/>
      <c r="BE190" s="766"/>
      <c r="BF190" s="767"/>
    </row>
    <row r="191" spans="2:58" ht="20.25" customHeight="1">
      <c r="B191" s="886"/>
      <c r="C191" s="784"/>
      <c r="D191" s="785"/>
      <c r="E191" s="786"/>
      <c r="F191" s="265"/>
      <c r="G191" s="689"/>
      <c r="H191" s="693"/>
      <c r="I191" s="694"/>
      <c r="J191" s="694"/>
      <c r="K191" s="695"/>
      <c r="L191" s="699"/>
      <c r="M191" s="700"/>
      <c r="N191" s="700"/>
      <c r="O191" s="701"/>
      <c r="P191" s="921" t="s">
        <v>526</v>
      </c>
      <c r="Q191" s="922"/>
      <c r="R191" s="923"/>
      <c r="S191" s="386" t="str">
        <f>IF(S190="","",VLOOKUP(S190,'シフト記号表（勤務時間帯）'!$C$6:$K$35,9,FALSE))</f>
        <v/>
      </c>
      <c r="T191" s="387" t="str">
        <f>IF(T190="","",VLOOKUP(T190,'シフト記号表（勤務時間帯）'!$C$6:$K$35,9,FALSE))</f>
        <v/>
      </c>
      <c r="U191" s="387" t="str">
        <f>IF(U190="","",VLOOKUP(U190,'シフト記号表（勤務時間帯）'!$C$6:$K$35,9,FALSE))</f>
        <v/>
      </c>
      <c r="V191" s="387" t="str">
        <f>IF(V190="","",VLOOKUP(V190,'シフト記号表（勤務時間帯）'!$C$6:$K$35,9,FALSE))</f>
        <v/>
      </c>
      <c r="W191" s="387" t="str">
        <f>IF(W190="","",VLOOKUP(W190,'シフト記号表（勤務時間帯）'!$C$6:$K$35,9,FALSE))</f>
        <v/>
      </c>
      <c r="X191" s="387" t="str">
        <f>IF(X190="","",VLOOKUP(X190,'シフト記号表（勤務時間帯）'!$C$6:$K$35,9,FALSE))</f>
        <v/>
      </c>
      <c r="Y191" s="388" t="str">
        <f>IF(Y190="","",VLOOKUP(Y190,'シフト記号表（勤務時間帯）'!$C$6:$K$35,9,FALSE))</f>
        <v/>
      </c>
      <c r="Z191" s="386" t="str">
        <f>IF(Z190="","",VLOOKUP(Z190,'シフト記号表（勤務時間帯）'!$C$6:$K$35,9,FALSE))</f>
        <v/>
      </c>
      <c r="AA191" s="387" t="str">
        <f>IF(AA190="","",VLOOKUP(AA190,'シフト記号表（勤務時間帯）'!$C$6:$K$35,9,FALSE))</f>
        <v/>
      </c>
      <c r="AB191" s="387" t="str">
        <f>IF(AB190="","",VLOOKUP(AB190,'シフト記号表（勤務時間帯）'!$C$6:$K$35,9,FALSE))</f>
        <v/>
      </c>
      <c r="AC191" s="387" t="str">
        <f>IF(AC190="","",VLOOKUP(AC190,'シフト記号表（勤務時間帯）'!$C$6:$K$35,9,FALSE))</f>
        <v/>
      </c>
      <c r="AD191" s="387" t="str">
        <f>IF(AD190="","",VLOOKUP(AD190,'シフト記号表（勤務時間帯）'!$C$6:$K$35,9,FALSE))</f>
        <v/>
      </c>
      <c r="AE191" s="387" t="str">
        <f>IF(AE190="","",VLOOKUP(AE190,'シフト記号表（勤務時間帯）'!$C$6:$K$35,9,FALSE))</f>
        <v/>
      </c>
      <c r="AF191" s="388" t="str">
        <f>IF(AF190="","",VLOOKUP(AF190,'シフト記号表（勤務時間帯）'!$C$6:$K$35,9,FALSE))</f>
        <v/>
      </c>
      <c r="AG191" s="386" t="str">
        <f>IF(AG190="","",VLOOKUP(AG190,'シフト記号表（勤務時間帯）'!$C$6:$K$35,9,FALSE))</f>
        <v/>
      </c>
      <c r="AH191" s="387" t="str">
        <f>IF(AH190="","",VLOOKUP(AH190,'シフト記号表（勤務時間帯）'!$C$6:$K$35,9,FALSE))</f>
        <v/>
      </c>
      <c r="AI191" s="387" t="str">
        <f>IF(AI190="","",VLOOKUP(AI190,'シフト記号表（勤務時間帯）'!$C$6:$K$35,9,FALSE))</f>
        <v/>
      </c>
      <c r="AJ191" s="387" t="str">
        <f>IF(AJ190="","",VLOOKUP(AJ190,'シフト記号表（勤務時間帯）'!$C$6:$K$35,9,FALSE))</f>
        <v/>
      </c>
      <c r="AK191" s="387" t="str">
        <f>IF(AK190="","",VLOOKUP(AK190,'シフト記号表（勤務時間帯）'!$C$6:$K$35,9,FALSE))</f>
        <v/>
      </c>
      <c r="AL191" s="387" t="str">
        <f>IF(AL190="","",VLOOKUP(AL190,'シフト記号表（勤務時間帯）'!$C$6:$K$35,9,FALSE))</f>
        <v/>
      </c>
      <c r="AM191" s="388" t="str">
        <f>IF(AM190="","",VLOOKUP(AM190,'シフト記号表（勤務時間帯）'!$C$6:$K$35,9,FALSE))</f>
        <v/>
      </c>
      <c r="AN191" s="386" t="str">
        <f>IF(AN190="","",VLOOKUP(AN190,'シフト記号表（勤務時間帯）'!$C$6:$K$35,9,FALSE))</f>
        <v/>
      </c>
      <c r="AO191" s="387" t="str">
        <f>IF(AO190="","",VLOOKUP(AO190,'シフト記号表（勤務時間帯）'!$C$6:$K$35,9,FALSE))</f>
        <v/>
      </c>
      <c r="AP191" s="387" t="str">
        <f>IF(AP190="","",VLOOKUP(AP190,'シフト記号表（勤務時間帯）'!$C$6:$K$35,9,FALSE))</f>
        <v/>
      </c>
      <c r="AQ191" s="387" t="str">
        <f>IF(AQ190="","",VLOOKUP(AQ190,'シフト記号表（勤務時間帯）'!$C$6:$K$35,9,FALSE))</f>
        <v/>
      </c>
      <c r="AR191" s="387" t="str">
        <f>IF(AR190="","",VLOOKUP(AR190,'シフト記号表（勤務時間帯）'!$C$6:$K$35,9,FALSE))</f>
        <v/>
      </c>
      <c r="AS191" s="387" t="str">
        <f>IF(AS190="","",VLOOKUP(AS190,'シフト記号表（勤務時間帯）'!$C$6:$K$35,9,FALSE))</f>
        <v/>
      </c>
      <c r="AT191" s="388" t="str">
        <f>IF(AT190="","",VLOOKUP(AT190,'シフト記号表（勤務時間帯）'!$C$6:$K$35,9,FALSE))</f>
        <v/>
      </c>
      <c r="AU191" s="386" t="str">
        <f>IF(AU190="","",VLOOKUP(AU190,'シフト記号表（勤務時間帯）'!$C$6:$K$35,9,FALSE))</f>
        <v/>
      </c>
      <c r="AV191" s="387" t="str">
        <f>IF(AV190="","",VLOOKUP(AV190,'シフト記号表（勤務時間帯）'!$C$6:$K$35,9,FALSE))</f>
        <v/>
      </c>
      <c r="AW191" s="387" t="str">
        <f>IF(AW190="","",VLOOKUP(AW190,'シフト記号表（勤務時間帯）'!$C$6:$K$35,9,FALSE))</f>
        <v/>
      </c>
      <c r="AX191" s="924">
        <f>IF($BB$3="４週",SUM(S191:AT191),IF($BB$3="暦月",SUM(S191:AW191),""))</f>
        <v>0</v>
      </c>
      <c r="AY191" s="925"/>
      <c r="AZ191" s="926">
        <f>IF($BB$3="４週",AX191/4,IF($BB$3="暦月",'地密通所（100名）'!AX191/('地密通所（100名）'!$BB$8/7),""))</f>
        <v>0</v>
      </c>
      <c r="BA191" s="927"/>
      <c r="BB191" s="799"/>
      <c r="BC191" s="700"/>
      <c r="BD191" s="700"/>
      <c r="BE191" s="700"/>
      <c r="BF191" s="701"/>
    </row>
    <row r="192" spans="2:58" ht="20.25" customHeight="1">
      <c r="B192" s="886"/>
      <c r="C192" s="787"/>
      <c r="D192" s="788"/>
      <c r="E192" s="789"/>
      <c r="F192" s="428">
        <f>C190</f>
        <v>0</v>
      </c>
      <c r="G192" s="763"/>
      <c r="H192" s="693"/>
      <c r="I192" s="694"/>
      <c r="J192" s="694"/>
      <c r="K192" s="695"/>
      <c r="L192" s="768"/>
      <c r="M192" s="769"/>
      <c r="N192" s="769"/>
      <c r="O192" s="770"/>
      <c r="P192" s="928" t="s">
        <v>527</v>
      </c>
      <c r="Q192" s="929"/>
      <c r="R192" s="930"/>
      <c r="S192" s="389" t="str">
        <f>IF(S190="","",VLOOKUP(S190,'シフト記号表（勤務時間帯）'!$C$6:$U$35,19,FALSE))</f>
        <v/>
      </c>
      <c r="T192" s="390" t="str">
        <f>IF(T190="","",VLOOKUP(T190,'シフト記号表（勤務時間帯）'!$C$6:$U$35,19,FALSE))</f>
        <v/>
      </c>
      <c r="U192" s="390" t="str">
        <f>IF(U190="","",VLOOKUP(U190,'シフト記号表（勤務時間帯）'!$C$6:$U$35,19,FALSE))</f>
        <v/>
      </c>
      <c r="V192" s="390" t="str">
        <f>IF(V190="","",VLOOKUP(V190,'シフト記号表（勤務時間帯）'!$C$6:$U$35,19,FALSE))</f>
        <v/>
      </c>
      <c r="W192" s="390" t="str">
        <f>IF(W190="","",VLOOKUP(W190,'シフト記号表（勤務時間帯）'!$C$6:$U$35,19,FALSE))</f>
        <v/>
      </c>
      <c r="X192" s="390" t="str">
        <f>IF(X190="","",VLOOKUP(X190,'シフト記号表（勤務時間帯）'!$C$6:$U$35,19,FALSE))</f>
        <v/>
      </c>
      <c r="Y192" s="391" t="str">
        <f>IF(Y190="","",VLOOKUP(Y190,'シフト記号表（勤務時間帯）'!$C$6:$U$35,19,FALSE))</f>
        <v/>
      </c>
      <c r="Z192" s="389" t="str">
        <f>IF(Z190="","",VLOOKUP(Z190,'シフト記号表（勤務時間帯）'!$C$6:$U$35,19,FALSE))</f>
        <v/>
      </c>
      <c r="AA192" s="390" t="str">
        <f>IF(AA190="","",VLOOKUP(AA190,'シフト記号表（勤務時間帯）'!$C$6:$U$35,19,FALSE))</f>
        <v/>
      </c>
      <c r="AB192" s="390" t="str">
        <f>IF(AB190="","",VLOOKUP(AB190,'シフト記号表（勤務時間帯）'!$C$6:$U$35,19,FALSE))</f>
        <v/>
      </c>
      <c r="AC192" s="390" t="str">
        <f>IF(AC190="","",VLOOKUP(AC190,'シフト記号表（勤務時間帯）'!$C$6:$U$35,19,FALSE))</f>
        <v/>
      </c>
      <c r="AD192" s="390" t="str">
        <f>IF(AD190="","",VLOOKUP(AD190,'シフト記号表（勤務時間帯）'!$C$6:$U$35,19,FALSE))</f>
        <v/>
      </c>
      <c r="AE192" s="390" t="str">
        <f>IF(AE190="","",VLOOKUP(AE190,'シフト記号表（勤務時間帯）'!$C$6:$U$35,19,FALSE))</f>
        <v/>
      </c>
      <c r="AF192" s="391" t="str">
        <f>IF(AF190="","",VLOOKUP(AF190,'シフト記号表（勤務時間帯）'!$C$6:$U$35,19,FALSE))</f>
        <v/>
      </c>
      <c r="AG192" s="389" t="str">
        <f>IF(AG190="","",VLOOKUP(AG190,'シフト記号表（勤務時間帯）'!$C$6:$U$35,19,FALSE))</f>
        <v/>
      </c>
      <c r="AH192" s="390" t="str">
        <f>IF(AH190="","",VLOOKUP(AH190,'シフト記号表（勤務時間帯）'!$C$6:$U$35,19,FALSE))</f>
        <v/>
      </c>
      <c r="AI192" s="390" t="str">
        <f>IF(AI190="","",VLOOKUP(AI190,'シフト記号表（勤務時間帯）'!$C$6:$U$35,19,FALSE))</f>
        <v/>
      </c>
      <c r="AJ192" s="390" t="str">
        <f>IF(AJ190="","",VLOOKUP(AJ190,'シフト記号表（勤務時間帯）'!$C$6:$U$35,19,FALSE))</f>
        <v/>
      </c>
      <c r="AK192" s="390" t="str">
        <f>IF(AK190="","",VLOOKUP(AK190,'シフト記号表（勤務時間帯）'!$C$6:$U$35,19,FALSE))</f>
        <v/>
      </c>
      <c r="AL192" s="390" t="str">
        <f>IF(AL190="","",VLOOKUP(AL190,'シフト記号表（勤務時間帯）'!$C$6:$U$35,19,FALSE))</f>
        <v/>
      </c>
      <c r="AM192" s="391" t="str">
        <f>IF(AM190="","",VLOOKUP(AM190,'シフト記号表（勤務時間帯）'!$C$6:$U$35,19,FALSE))</f>
        <v/>
      </c>
      <c r="AN192" s="389" t="str">
        <f>IF(AN190="","",VLOOKUP(AN190,'シフト記号表（勤務時間帯）'!$C$6:$U$35,19,FALSE))</f>
        <v/>
      </c>
      <c r="AO192" s="390" t="str">
        <f>IF(AO190="","",VLOOKUP(AO190,'シフト記号表（勤務時間帯）'!$C$6:$U$35,19,FALSE))</f>
        <v/>
      </c>
      <c r="AP192" s="390" t="str">
        <f>IF(AP190="","",VLOOKUP(AP190,'シフト記号表（勤務時間帯）'!$C$6:$U$35,19,FALSE))</f>
        <v/>
      </c>
      <c r="AQ192" s="390" t="str">
        <f>IF(AQ190="","",VLOOKUP(AQ190,'シフト記号表（勤務時間帯）'!$C$6:$U$35,19,FALSE))</f>
        <v/>
      </c>
      <c r="AR192" s="390" t="str">
        <f>IF(AR190="","",VLOOKUP(AR190,'シフト記号表（勤務時間帯）'!$C$6:$U$35,19,FALSE))</f>
        <v/>
      </c>
      <c r="AS192" s="390" t="str">
        <f>IF(AS190="","",VLOOKUP(AS190,'シフト記号表（勤務時間帯）'!$C$6:$U$35,19,FALSE))</f>
        <v/>
      </c>
      <c r="AT192" s="391" t="str">
        <f>IF(AT190="","",VLOOKUP(AT190,'シフト記号表（勤務時間帯）'!$C$6:$U$35,19,FALSE))</f>
        <v/>
      </c>
      <c r="AU192" s="389" t="str">
        <f>IF(AU190="","",VLOOKUP(AU190,'シフト記号表（勤務時間帯）'!$C$6:$U$35,19,FALSE))</f>
        <v/>
      </c>
      <c r="AV192" s="390" t="str">
        <f>IF(AV190="","",VLOOKUP(AV190,'シフト記号表（勤務時間帯）'!$C$6:$U$35,19,FALSE))</f>
        <v/>
      </c>
      <c r="AW192" s="390" t="str">
        <f>IF(AW190="","",VLOOKUP(AW190,'シフト記号表（勤務時間帯）'!$C$6:$U$35,19,FALSE))</f>
        <v/>
      </c>
      <c r="AX192" s="931">
        <f>IF($BB$3="４週",SUM(S192:AT192),IF($BB$3="暦月",SUM(S192:AW192),""))</f>
        <v>0</v>
      </c>
      <c r="AY192" s="932"/>
      <c r="AZ192" s="933">
        <f>IF($BB$3="４週",AX192/4,IF($BB$3="暦月",'地密通所（100名）'!AX192/('地密通所（100名）'!$BB$8/7),""))</f>
        <v>0</v>
      </c>
      <c r="BA192" s="934"/>
      <c r="BB192" s="800"/>
      <c r="BC192" s="769"/>
      <c r="BD192" s="769"/>
      <c r="BE192" s="769"/>
      <c r="BF192" s="770"/>
    </row>
    <row r="193" spans="2:58" ht="20.25" customHeight="1">
      <c r="B193" s="886">
        <f>B190+1</f>
        <v>58</v>
      </c>
      <c r="C193" s="781"/>
      <c r="D193" s="782"/>
      <c r="E193" s="783"/>
      <c r="F193" s="273"/>
      <c r="G193" s="762"/>
      <c r="H193" s="764"/>
      <c r="I193" s="694"/>
      <c r="J193" s="694"/>
      <c r="K193" s="695"/>
      <c r="L193" s="765"/>
      <c r="M193" s="766"/>
      <c r="N193" s="766"/>
      <c r="O193" s="767"/>
      <c r="P193" s="935" t="s">
        <v>674</v>
      </c>
      <c r="Q193" s="936"/>
      <c r="R193" s="937"/>
      <c r="S193" s="425"/>
      <c r="T193" s="426"/>
      <c r="U193" s="426"/>
      <c r="V193" s="426"/>
      <c r="W193" s="426"/>
      <c r="X193" s="426"/>
      <c r="Y193" s="427"/>
      <c r="Z193" s="425"/>
      <c r="AA193" s="426"/>
      <c r="AB193" s="426"/>
      <c r="AC193" s="426"/>
      <c r="AD193" s="426"/>
      <c r="AE193" s="426"/>
      <c r="AF193" s="427"/>
      <c r="AG193" s="425"/>
      <c r="AH193" s="426"/>
      <c r="AI193" s="426"/>
      <c r="AJ193" s="426"/>
      <c r="AK193" s="426"/>
      <c r="AL193" s="426"/>
      <c r="AM193" s="427"/>
      <c r="AN193" s="425"/>
      <c r="AO193" s="426"/>
      <c r="AP193" s="426"/>
      <c r="AQ193" s="426"/>
      <c r="AR193" s="426"/>
      <c r="AS193" s="426"/>
      <c r="AT193" s="427"/>
      <c r="AU193" s="425"/>
      <c r="AV193" s="426"/>
      <c r="AW193" s="426"/>
      <c r="AX193" s="973"/>
      <c r="AY193" s="974"/>
      <c r="AZ193" s="975"/>
      <c r="BA193" s="976"/>
      <c r="BB193" s="798"/>
      <c r="BC193" s="766"/>
      <c r="BD193" s="766"/>
      <c r="BE193" s="766"/>
      <c r="BF193" s="767"/>
    </row>
    <row r="194" spans="2:58" ht="20.25" customHeight="1">
      <c r="B194" s="886"/>
      <c r="C194" s="784"/>
      <c r="D194" s="785"/>
      <c r="E194" s="786"/>
      <c r="F194" s="265"/>
      <c r="G194" s="689"/>
      <c r="H194" s="693"/>
      <c r="I194" s="694"/>
      <c r="J194" s="694"/>
      <c r="K194" s="695"/>
      <c r="L194" s="699"/>
      <c r="M194" s="700"/>
      <c r="N194" s="700"/>
      <c r="O194" s="701"/>
      <c r="P194" s="921" t="s">
        <v>526</v>
      </c>
      <c r="Q194" s="922"/>
      <c r="R194" s="923"/>
      <c r="S194" s="386" t="str">
        <f>IF(S193="","",VLOOKUP(S193,'シフト記号表（勤務時間帯）'!$C$6:$K$35,9,FALSE))</f>
        <v/>
      </c>
      <c r="T194" s="387" t="str">
        <f>IF(T193="","",VLOOKUP(T193,'シフト記号表（勤務時間帯）'!$C$6:$K$35,9,FALSE))</f>
        <v/>
      </c>
      <c r="U194" s="387" t="str">
        <f>IF(U193="","",VLOOKUP(U193,'シフト記号表（勤務時間帯）'!$C$6:$K$35,9,FALSE))</f>
        <v/>
      </c>
      <c r="V194" s="387" t="str">
        <f>IF(V193="","",VLOOKUP(V193,'シフト記号表（勤務時間帯）'!$C$6:$K$35,9,FALSE))</f>
        <v/>
      </c>
      <c r="W194" s="387" t="str">
        <f>IF(W193="","",VLOOKUP(W193,'シフト記号表（勤務時間帯）'!$C$6:$K$35,9,FALSE))</f>
        <v/>
      </c>
      <c r="X194" s="387" t="str">
        <f>IF(X193="","",VLOOKUP(X193,'シフト記号表（勤務時間帯）'!$C$6:$K$35,9,FALSE))</f>
        <v/>
      </c>
      <c r="Y194" s="388" t="str">
        <f>IF(Y193="","",VLOOKUP(Y193,'シフト記号表（勤務時間帯）'!$C$6:$K$35,9,FALSE))</f>
        <v/>
      </c>
      <c r="Z194" s="386" t="str">
        <f>IF(Z193="","",VLOOKUP(Z193,'シフト記号表（勤務時間帯）'!$C$6:$K$35,9,FALSE))</f>
        <v/>
      </c>
      <c r="AA194" s="387" t="str">
        <f>IF(AA193="","",VLOOKUP(AA193,'シフト記号表（勤務時間帯）'!$C$6:$K$35,9,FALSE))</f>
        <v/>
      </c>
      <c r="AB194" s="387" t="str">
        <f>IF(AB193="","",VLOOKUP(AB193,'シフト記号表（勤務時間帯）'!$C$6:$K$35,9,FALSE))</f>
        <v/>
      </c>
      <c r="AC194" s="387" t="str">
        <f>IF(AC193="","",VLOOKUP(AC193,'シフト記号表（勤務時間帯）'!$C$6:$K$35,9,FALSE))</f>
        <v/>
      </c>
      <c r="AD194" s="387" t="str">
        <f>IF(AD193="","",VLOOKUP(AD193,'シフト記号表（勤務時間帯）'!$C$6:$K$35,9,FALSE))</f>
        <v/>
      </c>
      <c r="AE194" s="387" t="str">
        <f>IF(AE193="","",VLOOKUP(AE193,'シフト記号表（勤務時間帯）'!$C$6:$K$35,9,FALSE))</f>
        <v/>
      </c>
      <c r="AF194" s="388" t="str">
        <f>IF(AF193="","",VLOOKUP(AF193,'シフト記号表（勤務時間帯）'!$C$6:$K$35,9,FALSE))</f>
        <v/>
      </c>
      <c r="AG194" s="386" t="str">
        <f>IF(AG193="","",VLOOKUP(AG193,'シフト記号表（勤務時間帯）'!$C$6:$K$35,9,FALSE))</f>
        <v/>
      </c>
      <c r="AH194" s="387" t="str">
        <f>IF(AH193="","",VLOOKUP(AH193,'シフト記号表（勤務時間帯）'!$C$6:$K$35,9,FALSE))</f>
        <v/>
      </c>
      <c r="AI194" s="387" t="str">
        <f>IF(AI193="","",VLOOKUP(AI193,'シフト記号表（勤務時間帯）'!$C$6:$K$35,9,FALSE))</f>
        <v/>
      </c>
      <c r="AJ194" s="387" t="str">
        <f>IF(AJ193="","",VLOOKUP(AJ193,'シフト記号表（勤務時間帯）'!$C$6:$K$35,9,FALSE))</f>
        <v/>
      </c>
      <c r="AK194" s="387" t="str">
        <f>IF(AK193="","",VLOOKUP(AK193,'シフト記号表（勤務時間帯）'!$C$6:$K$35,9,FALSE))</f>
        <v/>
      </c>
      <c r="AL194" s="387" t="str">
        <f>IF(AL193="","",VLOOKUP(AL193,'シフト記号表（勤務時間帯）'!$C$6:$K$35,9,FALSE))</f>
        <v/>
      </c>
      <c r="AM194" s="388" t="str">
        <f>IF(AM193="","",VLOOKUP(AM193,'シフト記号表（勤務時間帯）'!$C$6:$K$35,9,FALSE))</f>
        <v/>
      </c>
      <c r="AN194" s="386" t="str">
        <f>IF(AN193="","",VLOOKUP(AN193,'シフト記号表（勤務時間帯）'!$C$6:$K$35,9,FALSE))</f>
        <v/>
      </c>
      <c r="AO194" s="387" t="str">
        <f>IF(AO193="","",VLOOKUP(AO193,'シフト記号表（勤務時間帯）'!$C$6:$K$35,9,FALSE))</f>
        <v/>
      </c>
      <c r="AP194" s="387" t="str">
        <f>IF(AP193="","",VLOOKUP(AP193,'シフト記号表（勤務時間帯）'!$C$6:$K$35,9,FALSE))</f>
        <v/>
      </c>
      <c r="AQ194" s="387" t="str">
        <f>IF(AQ193="","",VLOOKUP(AQ193,'シフト記号表（勤務時間帯）'!$C$6:$K$35,9,FALSE))</f>
        <v/>
      </c>
      <c r="AR194" s="387" t="str">
        <f>IF(AR193="","",VLOOKUP(AR193,'シフト記号表（勤務時間帯）'!$C$6:$K$35,9,FALSE))</f>
        <v/>
      </c>
      <c r="AS194" s="387" t="str">
        <f>IF(AS193="","",VLOOKUP(AS193,'シフト記号表（勤務時間帯）'!$C$6:$K$35,9,FALSE))</f>
        <v/>
      </c>
      <c r="AT194" s="388" t="str">
        <f>IF(AT193="","",VLOOKUP(AT193,'シフト記号表（勤務時間帯）'!$C$6:$K$35,9,FALSE))</f>
        <v/>
      </c>
      <c r="AU194" s="386" t="str">
        <f>IF(AU193="","",VLOOKUP(AU193,'シフト記号表（勤務時間帯）'!$C$6:$K$35,9,FALSE))</f>
        <v/>
      </c>
      <c r="AV194" s="387" t="str">
        <f>IF(AV193="","",VLOOKUP(AV193,'シフト記号表（勤務時間帯）'!$C$6:$K$35,9,FALSE))</f>
        <v/>
      </c>
      <c r="AW194" s="387" t="str">
        <f>IF(AW193="","",VLOOKUP(AW193,'シフト記号表（勤務時間帯）'!$C$6:$K$35,9,FALSE))</f>
        <v/>
      </c>
      <c r="AX194" s="924">
        <f>IF($BB$3="４週",SUM(S194:AT194),IF($BB$3="暦月",SUM(S194:AW194),""))</f>
        <v>0</v>
      </c>
      <c r="AY194" s="925"/>
      <c r="AZ194" s="926">
        <f>IF($BB$3="４週",AX194/4,IF($BB$3="暦月",'地密通所（100名）'!AX194/('地密通所（100名）'!$BB$8/7),""))</f>
        <v>0</v>
      </c>
      <c r="BA194" s="927"/>
      <c r="BB194" s="799"/>
      <c r="BC194" s="700"/>
      <c r="BD194" s="700"/>
      <c r="BE194" s="700"/>
      <c r="BF194" s="701"/>
    </row>
    <row r="195" spans="2:58" ht="20.25" customHeight="1">
      <c r="B195" s="886"/>
      <c r="C195" s="787"/>
      <c r="D195" s="788"/>
      <c r="E195" s="789"/>
      <c r="F195" s="428">
        <f>C193</f>
        <v>0</v>
      </c>
      <c r="G195" s="763"/>
      <c r="H195" s="693"/>
      <c r="I195" s="694"/>
      <c r="J195" s="694"/>
      <c r="K195" s="695"/>
      <c r="L195" s="768"/>
      <c r="M195" s="769"/>
      <c r="N195" s="769"/>
      <c r="O195" s="770"/>
      <c r="P195" s="928" t="s">
        <v>527</v>
      </c>
      <c r="Q195" s="929"/>
      <c r="R195" s="930"/>
      <c r="S195" s="389" t="str">
        <f>IF(S193="","",VLOOKUP(S193,'シフト記号表（勤務時間帯）'!$C$6:$U$35,19,FALSE))</f>
        <v/>
      </c>
      <c r="T195" s="390" t="str">
        <f>IF(T193="","",VLOOKUP(T193,'シフト記号表（勤務時間帯）'!$C$6:$U$35,19,FALSE))</f>
        <v/>
      </c>
      <c r="U195" s="390" t="str">
        <f>IF(U193="","",VLOOKUP(U193,'シフト記号表（勤務時間帯）'!$C$6:$U$35,19,FALSE))</f>
        <v/>
      </c>
      <c r="V195" s="390" t="str">
        <f>IF(V193="","",VLOOKUP(V193,'シフト記号表（勤務時間帯）'!$C$6:$U$35,19,FALSE))</f>
        <v/>
      </c>
      <c r="W195" s="390" t="str">
        <f>IF(W193="","",VLOOKUP(W193,'シフト記号表（勤務時間帯）'!$C$6:$U$35,19,FALSE))</f>
        <v/>
      </c>
      <c r="X195" s="390" t="str">
        <f>IF(X193="","",VLOOKUP(X193,'シフト記号表（勤務時間帯）'!$C$6:$U$35,19,FALSE))</f>
        <v/>
      </c>
      <c r="Y195" s="391" t="str">
        <f>IF(Y193="","",VLOOKUP(Y193,'シフト記号表（勤務時間帯）'!$C$6:$U$35,19,FALSE))</f>
        <v/>
      </c>
      <c r="Z195" s="389" t="str">
        <f>IF(Z193="","",VLOOKUP(Z193,'シフト記号表（勤務時間帯）'!$C$6:$U$35,19,FALSE))</f>
        <v/>
      </c>
      <c r="AA195" s="390" t="str">
        <f>IF(AA193="","",VLOOKUP(AA193,'シフト記号表（勤務時間帯）'!$C$6:$U$35,19,FALSE))</f>
        <v/>
      </c>
      <c r="AB195" s="390" t="str">
        <f>IF(AB193="","",VLOOKUP(AB193,'シフト記号表（勤務時間帯）'!$C$6:$U$35,19,FALSE))</f>
        <v/>
      </c>
      <c r="AC195" s="390" t="str">
        <f>IF(AC193="","",VLOOKUP(AC193,'シフト記号表（勤務時間帯）'!$C$6:$U$35,19,FALSE))</f>
        <v/>
      </c>
      <c r="AD195" s="390" t="str">
        <f>IF(AD193="","",VLOOKUP(AD193,'シフト記号表（勤務時間帯）'!$C$6:$U$35,19,FALSE))</f>
        <v/>
      </c>
      <c r="AE195" s="390" t="str">
        <f>IF(AE193="","",VLOOKUP(AE193,'シフト記号表（勤務時間帯）'!$C$6:$U$35,19,FALSE))</f>
        <v/>
      </c>
      <c r="AF195" s="391" t="str">
        <f>IF(AF193="","",VLOOKUP(AF193,'シフト記号表（勤務時間帯）'!$C$6:$U$35,19,FALSE))</f>
        <v/>
      </c>
      <c r="AG195" s="389" t="str">
        <f>IF(AG193="","",VLOOKUP(AG193,'シフト記号表（勤務時間帯）'!$C$6:$U$35,19,FALSE))</f>
        <v/>
      </c>
      <c r="AH195" s="390" t="str">
        <f>IF(AH193="","",VLOOKUP(AH193,'シフト記号表（勤務時間帯）'!$C$6:$U$35,19,FALSE))</f>
        <v/>
      </c>
      <c r="AI195" s="390" t="str">
        <f>IF(AI193="","",VLOOKUP(AI193,'シフト記号表（勤務時間帯）'!$C$6:$U$35,19,FALSE))</f>
        <v/>
      </c>
      <c r="AJ195" s="390" t="str">
        <f>IF(AJ193="","",VLOOKUP(AJ193,'シフト記号表（勤務時間帯）'!$C$6:$U$35,19,FALSE))</f>
        <v/>
      </c>
      <c r="AK195" s="390" t="str">
        <f>IF(AK193="","",VLOOKUP(AK193,'シフト記号表（勤務時間帯）'!$C$6:$U$35,19,FALSE))</f>
        <v/>
      </c>
      <c r="AL195" s="390" t="str">
        <f>IF(AL193="","",VLOOKUP(AL193,'シフト記号表（勤務時間帯）'!$C$6:$U$35,19,FALSE))</f>
        <v/>
      </c>
      <c r="AM195" s="391" t="str">
        <f>IF(AM193="","",VLOOKUP(AM193,'シフト記号表（勤務時間帯）'!$C$6:$U$35,19,FALSE))</f>
        <v/>
      </c>
      <c r="AN195" s="389" t="str">
        <f>IF(AN193="","",VLOOKUP(AN193,'シフト記号表（勤務時間帯）'!$C$6:$U$35,19,FALSE))</f>
        <v/>
      </c>
      <c r="AO195" s="390" t="str">
        <f>IF(AO193="","",VLOOKUP(AO193,'シフト記号表（勤務時間帯）'!$C$6:$U$35,19,FALSE))</f>
        <v/>
      </c>
      <c r="AP195" s="390" t="str">
        <f>IF(AP193="","",VLOOKUP(AP193,'シフト記号表（勤務時間帯）'!$C$6:$U$35,19,FALSE))</f>
        <v/>
      </c>
      <c r="AQ195" s="390" t="str">
        <f>IF(AQ193="","",VLOOKUP(AQ193,'シフト記号表（勤務時間帯）'!$C$6:$U$35,19,FALSE))</f>
        <v/>
      </c>
      <c r="AR195" s="390" t="str">
        <f>IF(AR193="","",VLOOKUP(AR193,'シフト記号表（勤務時間帯）'!$C$6:$U$35,19,FALSE))</f>
        <v/>
      </c>
      <c r="AS195" s="390" t="str">
        <f>IF(AS193="","",VLOOKUP(AS193,'シフト記号表（勤務時間帯）'!$C$6:$U$35,19,FALSE))</f>
        <v/>
      </c>
      <c r="AT195" s="391" t="str">
        <f>IF(AT193="","",VLOOKUP(AT193,'シフト記号表（勤務時間帯）'!$C$6:$U$35,19,FALSE))</f>
        <v/>
      </c>
      <c r="AU195" s="389" t="str">
        <f>IF(AU193="","",VLOOKUP(AU193,'シフト記号表（勤務時間帯）'!$C$6:$U$35,19,FALSE))</f>
        <v/>
      </c>
      <c r="AV195" s="390" t="str">
        <f>IF(AV193="","",VLOOKUP(AV193,'シフト記号表（勤務時間帯）'!$C$6:$U$35,19,FALSE))</f>
        <v/>
      </c>
      <c r="AW195" s="390" t="str">
        <f>IF(AW193="","",VLOOKUP(AW193,'シフト記号表（勤務時間帯）'!$C$6:$U$35,19,FALSE))</f>
        <v/>
      </c>
      <c r="AX195" s="931">
        <f>IF($BB$3="４週",SUM(S195:AT195),IF($BB$3="暦月",SUM(S195:AW195),""))</f>
        <v>0</v>
      </c>
      <c r="AY195" s="932"/>
      <c r="AZ195" s="933">
        <f>IF($BB$3="４週",AX195/4,IF($BB$3="暦月",'地密通所（100名）'!AX195/('地密通所（100名）'!$BB$8/7),""))</f>
        <v>0</v>
      </c>
      <c r="BA195" s="934"/>
      <c r="BB195" s="800"/>
      <c r="BC195" s="769"/>
      <c r="BD195" s="769"/>
      <c r="BE195" s="769"/>
      <c r="BF195" s="770"/>
    </row>
    <row r="196" spans="2:58" ht="20.25" customHeight="1">
      <c r="B196" s="886">
        <f>B193+1</f>
        <v>59</v>
      </c>
      <c r="C196" s="781"/>
      <c r="D196" s="782"/>
      <c r="E196" s="783"/>
      <c r="F196" s="273"/>
      <c r="G196" s="762"/>
      <c r="H196" s="764"/>
      <c r="I196" s="694"/>
      <c r="J196" s="694"/>
      <c r="K196" s="695"/>
      <c r="L196" s="765"/>
      <c r="M196" s="766"/>
      <c r="N196" s="766"/>
      <c r="O196" s="767"/>
      <c r="P196" s="935" t="s">
        <v>674</v>
      </c>
      <c r="Q196" s="936"/>
      <c r="R196" s="937"/>
      <c r="S196" s="425"/>
      <c r="T196" s="426"/>
      <c r="U196" s="426"/>
      <c r="V196" s="426"/>
      <c r="W196" s="426"/>
      <c r="X196" s="426"/>
      <c r="Y196" s="427"/>
      <c r="Z196" s="425"/>
      <c r="AA196" s="426"/>
      <c r="AB196" s="426"/>
      <c r="AC196" s="426"/>
      <c r="AD196" s="426"/>
      <c r="AE196" s="426"/>
      <c r="AF196" s="427"/>
      <c r="AG196" s="425"/>
      <c r="AH196" s="426"/>
      <c r="AI196" s="426"/>
      <c r="AJ196" s="426"/>
      <c r="AK196" s="426"/>
      <c r="AL196" s="426"/>
      <c r="AM196" s="427"/>
      <c r="AN196" s="425"/>
      <c r="AO196" s="426"/>
      <c r="AP196" s="426"/>
      <c r="AQ196" s="426"/>
      <c r="AR196" s="426"/>
      <c r="AS196" s="426"/>
      <c r="AT196" s="427"/>
      <c r="AU196" s="425"/>
      <c r="AV196" s="426"/>
      <c r="AW196" s="426"/>
      <c r="AX196" s="973"/>
      <c r="AY196" s="974"/>
      <c r="AZ196" s="975"/>
      <c r="BA196" s="976"/>
      <c r="BB196" s="798"/>
      <c r="BC196" s="766"/>
      <c r="BD196" s="766"/>
      <c r="BE196" s="766"/>
      <c r="BF196" s="767"/>
    </row>
    <row r="197" spans="2:58" ht="20.25" customHeight="1">
      <c r="B197" s="886"/>
      <c r="C197" s="784"/>
      <c r="D197" s="785"/>
      <c r="E197" s="786"/>
      <c r="F197" s="265"/>
      <c r="G197" s="689"/>
      <c r="H197" s="693"/>
      <c r="I197" s="694"/>
      <c r="J197" s="694"/>
      <c r="K197" s="695"/>
      <c r="L197" s="699"/>
      <c r="M197" s="700"/>
      <c r="N197" s="700"/>
      <c r="O197" s="701"/>
      <c r="P197" s="921" t="s">
        <v>526</v>
      </c>
      <c r="Q197" s="922"/>
      <c r="R197" s="923"/>
      <c r="S197" s="386" t="str">
        <f>IF(S196="","",VLOOKUP(S196,'シフト記号表（勤務時間帯）'!$C$6:$K$35,9,FALSE))</f>
        <v/>
      </c>
      <c r="T197" s="387" t="str">
        <f>IF(T196="","",VLOOKUP(T196,'シフト記号表（勤務時間帯）'!$C$6:$K$35,9,FALSE))</f>
        <v/>
      </c>
      <c r="U197" s="387" t="str">
        <f>IF(U196="","",VLOOKUP(U196,'シフト記号表（勤務時間帯）'!$C$6:$K$35,9,FALSE))</f>
        <v/>
      </c>
      <c r="V197" s="387" t="str">
        <f>IF(V196="","",VLOOKUP(V196,'シフト記号表（勤務時間帯）'!$C$6:$K$35,9,FALSE))</f>
        <v/>
      </c>
      <c r="W197" s="387" t="str">
        <f>IF(W196="","",VLOOKUP(W196,'シフト記号表（勤務時間帯）'!$C$6:$K$35,9,FALSE))</f>
        <v/>
      </c>
      <c r="X197" s="387" t="str">
        <f>IF(X196="","",VLOOKUP(X196,'シフト記号表（勤務時間帯）'!$C$6:$K$35,9,FALSE))</f>
        <v/>
      </c>
      <c r="Y197" s="388" t="str">
        <f>IF(Y196="","",VLOOKUP(Y196,'シフト記号表（勤務時間帯）'!$C$6:$K$35,9,FALSE))</f>
        <v/>
      </c>
      <c r="Z197" s="386" t="str">
        <f>IF(Z196="","",VLOOKUP(Z196,'シフト記号表（勤務時間帯）'!$C$6:$K$35,9,FALSE))</f>
        <v/>
      </c>
      <c r="AA197" s="387" t="str">
        <f>IF(AA196="","",VLOOKUP(AA196,'シフト記号表（勤務時間帯）'!$C$6:$K$35,9,FALSE))</f>
        <v/>
      </c>
      <c r="AB197" s="387" t="str">
        <f>IF(AB196="","",VLOOKUP(AB196,'シフト記号表（勤務時間帯）'!$C$6:$K$35,9,FALSE))</f>
        <v/>
      </c>
      <c r="AC197" s="387" t="str">
        <f>IF(AC196="","",VLOOKUP(AC196,'シフト記号表（勤務時間帯）'!$C$6:$K$35,9,FALSE))</f>
        <v/>
      </c>
      <c r="AD197" s="387" t="str">
        <f>IF(AD196="","",VLOOKUP(AD196,'シフト記号表（勤務時間帯）'!$C$6:$K$35,9,FALSE))</f>
        <v/>
      </c>
      <c r="AE197" s="387" t="str">
        <f>IF(AE196="","",VLOOKUP(AE196,'シフト記号表（勤務時間帯）'!$C$6:$K$35,9,FALSE))</f>
        <v/>
      </c>
      <c r="AF197" s="388" t="str">
        <f>IF(AF196="","",VLOOKUP(AF196,'シフト記号表（勤務時間帯）'!$C$6:$K$35,9,FALSE))</f>
        <v/>
      </c>
      <c r="AG197" s="386" t="str">
        <f>IF(AG196="","",VLOOKUP(AG196,'シフト記号表（勤務時間帯）'!$C$6:$K$35,9,FALSE))</f>
        <v/>
      </c>
      <c r="AH197" s="387" t="str">
        <f>IF(AH196="","",VLOOKUP(AH196,'シフト記号表（勤務時間帯）'!$C$6:$K$35,9,FALSE))</f>
        <v/>
      </c>
      <c r="AI197" s="387" t="str">
        <f>IF(AI196="","",VLOOKUP(AI196,'シフト記号表（勤務時間帯）'!$C$6:$K$35,9,FALSE))</f>
        <v/>
      </c>
      <c r="AJ197" s="387" t="str">
        <f>IF(AJ196="","",VLOOKUP(AJ196,'シフト記号表（勤務時間帯）'!$C$6:$K$35,9,FALSE))</f>
        <v/>
      </c>
      <c r="AK197" s="387" t="str">
        <f>IF(AK196="","",VLOOKUP(AK196,'シフト記号表（勤務時間帯）'!$C$6:$K$35,9,FALSE))</f>
        <v/>
      </c>
      <c r="AL197" s="387" t="str">
        <f>IF(AL196="","",VLOOKUP(AL196,'シフト記号表（勤務時間帯）'!$C$6:$K$35,9,FALSE))</f>
        <v/>
      </c>
      <c r="AM197" s="388" t="str">
        <f>IF(AM196="","",VLOOKUP(AM196,'シフト記号表（勤務時間帯）'!$C$6:$K$35,9,FALSE))</f>
        <v/>
      </c>
      <c r="AN197" s="386" t="str">
        <f>IF(AN196="","",VLOOKUP(AN196,'シフト記号表（勤務時間帯）'!$C$6:$K$35,9,FALSE))</f>
        <v/>
      </c>
      <c r="AO197" s="387" t="str">
        <f>IF(AO196="","",VLOOKUP(AO196,'シフト記号表（勤務時間帯）'!$C$6:$K$35,9,FALSE))</f>
        <v/>
      </c>
      <c r="AP197" s="387" t="str">
        <f>IF(AP196="","",VLOOKUP(AP196,'シフト記号表（勤務時間帯）'!$C$6:$K$35,9,FALSE))</f>
        <v/>
      </c>
      <c r="AQ197" s="387" t="str">
        <f>IF(AQ196="","",VLOOKUP(AQ196,'シフト記号表（勤務時間帯）'!$C$6:$K$35,9,FALSE))</f>
        <v/>
      </c>
      <c r="AR197" s="387" t="str">
        <f>IF(AR196="","",VLOOKUP(AR196,'シフト記号表（勤務時間帯）'!$C$6:$K$35,9,FALSE))</f>
        <v/>
      </c>
      <c r="AS197" s="387" t="str">
        <f>IF(AS196="","",VLOOKUP(AS196,'シフト記号表（勤務時間帯）'!$C$6:$K$35,9,FALSE))</f>
        <v/>
      </c>
      <c r="AT197" s="388" t="str">
        <f>IF(AT196="","",VLOOKUP(AT196,'シフト記号表（勤務時間帯）'!$C$6:$K$35,9,FALSE))</f>
        <v/>
      </c>
      <c r="AU197" s="386" t="str">
        <f>IF(AU196="","",VLOOKUP(AU196,'シフト記号表（勤務時間帯）'!$C$6:$K$35,9,FALSE))</f>
        <v/>
      </c>
      <c r="AV197" s="387" t="str">
        <f>IF(AV196="","",VLOOKUP(AV196,'シフト記号表（勤務時間帯）'!$C$6:$K$35,9,FALSE))</f>
        <v/>
      </c>
      <c r="AW197" s="387" t="str">
        <f>IF(AW196="","",VLOOKUP(AW196,'シフト記号表（勤務時間帯）'!$C$6:$K$35,9,FALSE))</f>
        <v/>
      </c>
      <c r="AX197" s="924">
        <f>IF($BB$3="４週",SUM(S197:AT197),IF($BB$3="暦月",SUM(S197:AW197),""))</f>
        <v>0</v>
      </c>
      <c r="AY197" s="925"/>
      <c r="AZ197" s="926">
        <f>IF($BB$3="４週",AX197/4,IF($BB$3="暦月",'地密通所（100名）'!AX197/('地密通所（100名）'!$BB$8/7),""))</f>
        <v>0</v>
      </c>
      <c r="BA197" s="927"/>
      <c r="BB197" s="799"/>
      <c r="BC197" s="700"/>
      <c r="BD197" s="700"/>
      <c r="BE197" s="700"/>
      <c r="BF197" s="701"/>
    </row>
    <row r="198" spans="2:58" ht="20.25" customHeight="1">
      <c r="B198" s="886"/>
      <c r="C198" s="787"/>
      <c r="D198" s="788"/>
      <c r="E198" s="789"/>
      <c r="F198" s="428">
        <f>C196</f>
        <v>0</v>
      </c>
      <c r="G198" s="763"/>
      <c r="H198" s="693"/>
      <c r="I198" s="694"/>
      <c r="J198" s="694"/>
      <c r="K198" s="695"/>
      <c r="L198" s="768"/>
      <c r="M198" s="769"/>
      <c r="N198" s="769"/>
      <c r="O198" s="770"/>
      <c r="P198" s="928" t="s">
        <v>527</v>
      </c>
      <c r="Q198" s="929"/>
      <c r="R198" s="930"/>
      <c r="S198" s="389" t="str">
        <f>IF(S196="","",VLOOKUP(S196,'シフト記号表（勤務時間帯）'!$C$6:$U$35,19,FALSE))</f>
        <v/>
      </c>
      <c r="T198" s="390" t="str">
        <f>IF(T196="","",VLOOKUP(T196,'シフト記号表（勤務時間帯）'!$C$6:$U$35,19,FALSE))</f>
        <v/>
      </c>
      <c r="U198" s="390" t="str">
        <f>IF(U196="","",VLOOKUP(U196,'シフト記号表（勤務時間帯）'!$C$6:$U$35,19,FALSE))</f>
        <v/>
      </c>
      <c r="V198" s="390" t="str">
        <f>IF(V196="","",VLOOKUP(V196,'シフト記号表（勤務時間帯）'!$C$6:$U$35,19,FALSE))</f>
        <v/>
      </c>
      <c r="W198" s="390" t="str">
        <f>IF(W196="","",VLOOKUP(W196,'シフト記号表（勤務時間帯）'!$C$6:$U$35,19,FALSE))</f>
        <v/>
      </c>
      <c r="X198" s="390" t="str">
        <f>IF(X196="","",VLOOKUP(X196,'シフト記号表（勤務時間帯）'!$C$6:$U$35,19,FALSE))</f>
        <v/>
      </c>
      <c r="Y198" s="391" t="str">
        <f>IF(Y196="","",VLOOKUP(Y196,'シフト記号表（勤務時間帯）'!$C$6:$U$35,19,FALSE))</f>
        <v/>
      </c>
      <c r="Z198" s="389" t="str">
        <f>IF(Z196="","",VLOOKUP(Z196,'シフト記号表（勤務時間帯）'!$C$6:$U$35,19,FALSE))</f>
        <v/>
      </c>
      <c r="AA198" s="390" t="str">
        <f>IF(AA196="","",VLOOKUP(AA196,'シフト記号表（勤務時間帯）'!$C$6:$U$35,19,FALSE))</f>
        <v/>
      </c>
      <c r="AB198" s="390" t="str">
        <f>IF(AB196="","",VLOOKUP(AB196,'シフト記号表（勤務時間帯）'!$C$6:$U$35,19,FALSE))</f>
        <v/>
      </c>
      <c r="AC198" s="390" t="str">
        <f>IF(AC196="","",VLOOKUP(AC196,'シフト記号表（勤務時間帯）'!$C$6:$U$35,19,FALSE))</f>
        <v/>
      </c>
      <c r="AD198" s="390" t="str">
        <f>IF(AD196="","",VLOOKUP(AD196,'シフト記号表（勤務時間帯）'!$C$6:$U$35,19,FALSE))</f>
        <v/>
      </c>
      <c r="AE198" s="390" t="str">
        <f>IF(AE196="","",VLOOKUP(AE196,'シフト記号表（勤務時間帯）'!$C$6:$U$35,19,FALSE))</f>
        <v/>
      </c>
      <c r="AF198" s="391" t="str">
        <f>IF(AF196="","",VLOOKUP(AF196,'シフト記号表（勤務時間帯）'!$C$6:$U$35,19,FALSE))</f>
        <v/>
      </c>
      <c r="AG198" s="389" t="str">
        <f>IF(AG196="","",VLOOKUP(AG196,'シフト記号表（勤務時間帯）'!$C$6:$U$35,19,FALSE))</f>
        <v/>
      </c>
      <c r="AH198" s="390" t="str">
        <f>IF(AH196="","",VLOOKUP(AH196,'シフト記号表（勤務時間帯）'!$C$6:$U$35,19,FALSE))</f>
        <v/>
      </c>
      <c r="AI198" s="390" t="str">
        <f>IF(AI196="","",VLOOKUP(AI196,'シフト記号表（勤務時間帯）'!$C$6:$U$35,19,FALSE))</f>
        <v/>
      </c>
      <c r="AJ198" s="390" t="str">
        <f>IF(AJ196="","",VLOOKUP(AJ196,'シフト記号表（勤務時間帯）'!$C$6:$U$35,19,FALSE))</f>
        <v/>
      </c>
      <c r="AK198" s="390" t="str">
        <f>IF(AK196="","",VLOOKUP(AK196,'シフト記号表（勤務時間帯）'!$C$6:$U$35,19,FALSE))</f>
        <v/>
      </c>
      <c r="AL198" s="390" t="str">
        <f>IF(AL196="","",VLOOKUP(AL196,'シフト記号表（勤務時間帯）'!$C$6:$U$35,19,FALSE))</f>
        <v/>
      </c>
      <c r="AM198" s="391" t="str">
        <f>IF(AM196="","",VLOOKUP(AM196,'シフト記号表（勤務時間帯）'!$C$6:$U$35,19,FALSE))</f>
        <v/>
      </c>
      <c r="AN198" s="389" t="str">
        <f>IF(AN196="","",VLOOKUP(AN196,'シフト記号表（勤務時間帯）'!$C$6:$U$35,19,FALSE))</f>
        <v/>
      </c>
      <c r="AO198" s="390" t="str">
        <f>IF(AO196="","",VLOOKUP(AO196,'シフト記号表（勤務時間帯）'!$C$6:$U$35,19,FALSE))</f>
        <v/>
      </c>
      <c r="AP198" s="390" t="str">
        <f>IF(AP196="","",VLOOKUP(AP196,'シフト記号表（勤務時間帯）'!$C$6:$U$35,19,FALSE))</f>
        <v/>
      </c>
      <c r="AQ198" s="390" t="str">
        <f>IF(AQ196="","",VLOOKUP(AQ196,'シフト記号表（勤務時間帯）'!$C$6:$U$35,19,FALSE))</f>
        <v/>
      </c>
      <c r="AR198" s="390" t="str">
        <f>IF(AR196="","",VLOOKUP(AR196,'シフト記号表（勤務時間帯）'!$C$6:$U$35,19,FALSE))</f>
        <v/>
      </c>
      <c r="AS198" s="390" t="str">
        <f>IF(AS196="","",VLOOKUP(AS196,'シフト記号表（勤務時間帯）'!$C$6:$U$35,19,FALSE))</f>
        <v/>
      </c>
      <c r="AT198" s="391" t="str">
        <f>IF(AT196="","",VLOOKUP(AT196,'シフト記号表（勤務時間帯）'!$C$6:$U$35,19,FALSE))</f>
        <v/>
      </c>
      <c r="AU198" s="389" t="str">
        <f>IF(AU196="","",VLOOKUP(AU196,'シフト記号表（勤務時間帯）'!$C$6:$U$35,19,FALSE))</f>
        <v/>
      </c>
      <c r="AV198" s="390" t="str">
        <f>IF(AV196="","",VLOOKUP(AV196,'シフト記号表（勤務時間帯）'!$C$6:$U$35,19,FALSE))</f>
        <v/>
      </c>
      <c r="AW198" s="390" t="str">
        <f>IF(AW196="","",VLOOKUP(AW196,'シフト記号表（勤務時間帯）'!$C$6:$U$35,19,FALSE))</f>
        <v/>
      </c>
      <c r="AX198" s="931">
        <f>IF($BB$3="４週",SUM(S198:AT198),IF($BB$3="暦月",SUM(S198:AW198),""))</f>
        <v>0</v>
      </c>
      <c r="AY198" s="932"/>
      <c r="AZ198" s="933">
        <f>IF($BB$3="４週",AX198/4,IF($BB$3="暦月",'地密通所（100名）'!AX198/('地密通所（100名）'!$BB$8/7),""))</f>
        <v>0</v>
      </c>
      <c r="BA198" s="934"/>
      <c r="BB198" s="800"/>
      <c r="BC198" s="769"/>
      <c r="BD198" s="769"/>
      <c r="BE198" s="769"/>
      <c r="BF198" s="770"/>
    </row>
    <row r="199" spans="2:58" ht="20.25" customHeight="1">
      <c r="B199" s="886">
        <f>B196+1</f>
        <v>60</v>
      </c>
      <c r="C199" s="781"/>
      <c r="D199" s="782"/>
      <c r="E199" s="783"/>
      <c r="F199" s="273"/>
      <c r="G199" s="762"/>
      <c r="H199" s="764"/>
      <c r="I199" s="694"/>
      <c r="J199" s="694"/>
      <c r="K199" s="695"/>
      <c r="L199" s="765"/>
      <c r="M199" s="766"/>
      <c r="N199" s="766"/>
      <c r="O199" s="767"/>
      <c r="P199" s="935" t="s">
        <v>674</v>
      </c>
      <c r="Q199" s="936"/>
      <c r="R199" s="937"/>
      <c r="S199" s="425"/>
      <c r="T199" s="426"/>
      <c r="U199" s="426"/>
      <c r="V199" s="426"/>
      <c r="W199" s="426"/>
      <c r="X199" s="426"/>
      <c r="Y199" s="427"/>
      <c r="Z199" s="425"/>
      <c r="AA199" s="426"/>
      <c r="AB199" s="426"/>
      <c r="AC199" s="426"/>
      <c r="AD199" s="426"/>
      <c r="AE199" s="426"/>
      <c r="AF199" s="427"/>
      <c r="AG199" s="425"/>
      <c r="AH199" s="426"/>
      <c r="AI199" s="426"/>
      <c r="AJ199" s="426"/>
      <c r="AK199" s="426"/>
      <c r="AL199" s="426"/>
      <c r="AM199" s="427"/>
      <c r="AN199" s="425"/>
      <c r="AO199" s="426"/>
      <c r="AP199" s="426"/>
      <c r="AQ199" s="426"/>
      <c r="AR199" s="426"/>
      <c r="AS199" s="426"/>
      <c r="AT199" s="427"/>
      <c r="AU199" s="425"/>
      <c r="AV199" s="426"/>
      <c r="AW199" s="426"/>
      <c r="AX199" s="973"/>
      <c r="AY199" s="974"/>
      <c r="AZ199" s="975"/>
      <c r="BA199" s="976"/>
      <c r="BB199" s="798"/>
      <c r="BC199" s="766"/>
      <c r="BD199" s="766"/>
      <c r="BE199" s="766"/>
      <c r="BF199" s="767"/>
    </row>
    <row r="200" spans="2:58" ht="20.25" customHeight="1">
      <c r="B200" s="886"/>
      <c r="C200" s="784"/>
      <c r="D200" s="785"/>
      <c r="E200" s="786"/>
      <c r="F200" s="265"/>
      <c r="G200" s="689"/>
      <c r="H200" s="693"/>
      <c r="I200" s="694"/>
      <c r="J200" s="694"/>
      <c r="K200" s="695"/>
      <c r="L200" s="699"/>
      <c r="M200" s="700"/>
      <c r="N200" s="700"/>
      <c r="O200" s="701"/>
      <c r="P200" s="921" t="s">
        <v>526</v>
      </c>
      <c r="Q200" s="922"/>
      <c r="R200" s="923"/>
      <c r="S200" s="386" t="str">
        <f>IF(S199="","",VLOOKUP(S199,'シフト記号表（勤務時間帯）'!$C$6:$K$35,9,FALSE))</f>
        <v/>
      </c>
      <c r="T200" s="387" t="str">
        <f>IF(T199="","",VLOOKUP(T199,'シフト記号表（勤務時間帯）'!$C$6:$K$35,9,FALSE))</f>
        <v/>
      </c>
      <c r="U200" s="387" t="str">
        <f>IF(U199="","",VLOOKUP(U199,'シフト記号表（勤務時間帯）'!$C$6:$K$35,9,FALSE))</f>
        <v/>
      </c>
      <c r="V200" s="387" t="str">
        <f>IF(V199="","",VLOOKUP(V199,'シフト記号表（勤務時間帯）'!$C$6:$K$35,9,FALSE))</f>
        <v/>
      </c>
      <c r="W200" s="387" t="str">
        <f>IF(W199="","",VLOOKUP(W199,'シフト記号表（勤務時間帯）'!$C$6:$K$35,9,FALSE))</f>
        <v/>
      </c>
      <c r="X200" s="387" t="str">
        <f>IF(X199="","",VLOOKUP(X199,'シフト記号表（勤務時間帯）'!$C$6:$K$35,9,FALSE))</f>
        <v/>
      </c>
      <c r="Y200" s="388" t="str">
        <f>IF(Y199="","",VLOOKUP(Y199,'シフト記号表（勤務時間帯）'!$C$6:$K$35,9,FALSE))</f>
        <v/>
      </c>
      <c r="Z200" s="386" t="str">
        <f>IF(Z199="","",VLOOKUP(Z199,'シフト記号表（勤務時間帯）'!$C$6:$K$35,9,FALSE))</f>
        <v/>
      </c>
      <c r="AA200" s="387" t="str">
        <f>IF(AA199="","",VLOOKUP(AA199,'シフト記号表（勤務時間帯）'!$C$6:$K$35,9,FALSE))</f>
        <v/>
      </c>
      <c r="AB200" s="387" t="str">
        <f>IF(AB199="","",VLOOKUP(AB199,'シフト記号表（勤務時間帯）'!$C$6:$K$35,9,FALSE))</f>
        <v/>
      </c>
      <c r="AC200" s="387" t="str">
        <f>IF(AC199="","",VLOOKUP(AC199,'シフト記号表（勤務時間帯）'!$C$6:$K$35,9,FALSE))</f>
        <v/>
      </c>
      <c r="AD200" s="387" t="str">
        <f>IF(AD199="","",VLOOKUP(AD199,'シフト記号表（勤務時間帯）'!$C$6:$K$35,9,FALSE))</f>
        <v/>
      </c>
      <c r="AE200" s="387" t="str">
        <f>IF(AE199="","",VLOOKUP(AE199,'シフト記号表（勤務時間帯）'!$C$6:$K$35,9,FALSE))</f>
        <v/>
      </c>
      <c r="AF200" s="388" t="str">
        <f>IF(AF199="","",VLOOKUP(AF199,'シフト記号表（勤務時間帯）'!$C$6:$K$35,9,FALSE))</f>
        <v/>
      </c>
      <c r="AG200" s="386" t="str">
        <f>IF(AG199="","",VLOOKUP(AG199,'シフト記号表（勤務時間帯）'!$C$6:$K$35,9,FALSE))</f>
        <v/>
      </c>
      <c r="AH200" s="387" t="str">
        <f>IF(AH199="","",VLOOKUP(AH199,'シフト記号表（勤務時間帯）'!$C$6:$K$35,9,FALSE))</f>
        <v/>
      </c>
      <c r="AI200" s="387" t="str">
        <f>IF(AI199="","",VLOOKUP(AI199,'シフト記号表（勤務時間帯）'!$C$6:$K$35,9,FALSE))</f>
        <v/>
      </c>
      <c r="AJ200" s="387" t="str">
        <f>IF(AJ199="","",VLOOKUP(AJ199,'シフト記号表（勤務時間帯）'!$C$6:$K$35,9,FALSE))</f>
        <v/>
      </c>
      <c r="AK200" s="387" t="str">
        <f>IF(AK199="","",VLOOKUP(AK199,'シフト記号表（勤務時間帯）'!$C$6:$K$35,9,FALSE))</f>
        <v/>
      </c>
      <c r="AL200" s="387" t="str">
        <f>IF(AL199="","",VLOOKUP(AL199,'シフト記号表（勤務時間帯）'!$C$6:$K$35,9,FALSE))</f>
        <v/>
      </c>
      <c r="AM200" s="388" t="str">
        <f>IF(AM199="","",VLOOKUP(AM199,'シフト記号表（勤務時間帯）'!$C$6:$K$35,9,FALSE))</f>
        <v/>
      </c>
      <c r="AN200" s="386" t="str">
        <f>IF(AN199="","",VLOOKUP(AN199,'シフト記号表（勤務時間帯）'!$C$6:$K$35,9,FALSE))</f>
        <v/>
      </c>
      <c r="AO200" s="387" t="str">
        <f>IF(AO199="","",VLOOKUP(AO199,'シフト記号表（勤務時間帯）'!$C$6:$K$35,9,FALSE))</f>
        <v/>
      </c>
      <c r="AP200" s="387" t="str">
        <f>IF(AP199="","",VLOOKUP(AP199,'シフト記号表（勤務時間帯）'!$C$6:$K$35,9,FALSE))</f>
        <v/>
      </c>
      <c r="AQ200" s="387" t="str">
        <f>IF(AQ199="","",VLOOKUP(AQ199,'シフト記号表（勤務時間帯）'!$C$6:$K$35,9,FALSE))</f>
        <v/>
      </c>
      <c r="AR200" s="387" t="str">
        <f>IF(AR199="","",VLOOKUP(AR199,'シフト記号表（勤務時間帯）'!$C$6:$K$35,9,FALSE))</f>
        <v/>
      </c>
      <c r="AS200" s="387" t="str">
        <f>IF(AS199="","",VLOOKUP(AS199,'シフト記号表（勤務時間帯）'!$C$6:$K$35,9,FALSE))</f>
        <v/>
      </c>
      <c r="AT200" s="388" t="str">
        <f>IF(AT199="","",VLOOKUP(AT199,'シフト記号表（勤務時間帯）'!$C$6:$K$35,9,FALSE))</f>
        <v/>
      </c>
      <c r="AU200" s="386" t="str">
        <f>IF(AU199="","",VLOOKUP(AU199,'シフト記号表（勤務時間帯）'!$C$6:$K$35,9,FALSE))</f>
        <v/>
      </c>
      <c r="AV200" s="387" t="str">
        <f>IF(AV199="","",VLOOKUP(AV199,'シフト記号表（勤務時間帯）'!$C$6:$K$35,9,FALSE))</f>
        <v/>
      </c>
      <c r="AW200" s="387" t="str">
        <f>IF(AW199="","",VLOOKUP(AW199,'シフト記号表（勤務時間帯）'!$C$6:$K$35,9,FALSE))</f>
        <v/>
      </c>
      <c r="AX200" s="924">
        <f>IF($BB$3="４週",SUM(S200:AT200),IF($BB$3="暦月",SUM(S200:AW200),""))</f>
        <v>0</v>
      </c>
      <c r="AY200" s="925"/>
      <c r="AZ200" s="926">
        <f>IF($BB$3="４週",AX200/4,IF($BB$3="暦月",'地密通所（100名）'!AX200/('地密通所（100名）'!$BB$8/7),""))</f>
        <v>0</v>
      </c>
      <c r="BA200" s="927"/>
      <c r="BB200" s="799"/>
      <c r="BC200" s="700"/>
      <c r="BD200" s="700"/>
      <c r="BE200" s="700"/>
      <c r="BF200" s="701"/>
    </row>
    <row r="201" spans="2:58" ht="20.25" customHeight="1">
      <c r="B201" s="886"/>
      <c r="C201" s="787"/>
      <c r="D201" s="788"/>
      <c r="E201" s="789"/>
      <c r="F201" s="428">
        <f>C199</f>
        <v>0</v>
      </c>
      <c r="G201" s="763"/>
      <c r="H201" s="693"/>
      <c r="I201" s="694"/>
      <c r="J201" s="694"/>
      <c r="K201" s="695"/>
      <c r="L201" s="768"/>
      <c r="M201" s="769"/>
      <c r="N201" s="769"/>
      <c r="O201" s="770"/>
      <c r="P201" s="928" t="s">
        <v>527</v>
      </c>
      <c r="Q201" s="929"/>
      <c r="R201" s="930"/>
      <c r="S201" s="389" t="str">
        <f>IF(S199="","",VLOOKUP(S199,'シフト記号表（勤務時間帯）'!$C$6:$U$35,19,FALSE))</f>
        <v/>
      </c>
      <c r="T201" s="390" t="str">
        <f>IF(T199="","",VLOOKUP(T199,'シフト記号表（勤務時間帯）'!$C$6:$U$35,19,FALSE))</f>
        <v/>
      </c>
      <c r="U201" s="390" t="str">
        <f>IF(U199="","",VLOOKUP(U199,'シフト記号表（勤務時間帯）'!$C$6:$U$35,19,FALSE))</f>
        <v/>
      </c>
      <c r="V201" s="390" t="str">
        <f>IF(V199="","",VLOOKUP(V199,'シフト記号表（勤務時間帯）'!$C$6:$U$35,19,FALSE))</f>
        <v/>
      </c>
      <c r="W201" s="390" t="str">
        <f>IF(W199="","",VLOOKUP(W199,'シフト記号表（勤務時間帯）'!$C$6:$U$35,19,FALSE))</f>
        <v/>
      </c>
      <c r="X201" s="390" t="str">
        <f>IF(X199="","",VLOOKUP(X199,'シフト記号表（勤務時間帯）'!$C$6:$U$35,19,FALSE))</f>
        <v/>
      </c>
      <c r="Y201" s="391" t="str">
        <f>IF(Y199="","",VLOOKUP(Y199,'シフト記号表（勤務時間帯）'!$C$6:$U$35,19,FALSE))</f>
        <v/>
      </c>
      <c r="Z201" s="389" t="str">
        <f>IF(Z199="","",VLOOKUP(Z199,'シフト記号表（勤務時間帯）'!$C$6:$U$35,19,FALSE))</f>
        <v/>
      </c>
      <c r="AA201" s="390" t="str">
        <f>IF(AA199="","",VLOOKUP(AA199,'シフト記号表（勤務時間帯）'!$C$6:$U$35,19,FALSE))</f>
        <v/>
      </c>
      <c r="AB201" s="390" t="str">
        <f>IF(AB199="","",VLOOKUP(AB199,'シフト記号表（勤務時間帯）'!$C$6:$U$35,19,FALSE))</f>
        <v/>
      </c>
      <c r="AC201" s="390" t="str">
        <f>IF(AC199="","",VLOOKUP(AC199,'シフト記号表（勤務時間帯）'!$C$6:$U$35,19,FALSE))</f>
        <v/>
      </c>
      <c r="AD201" s="390" t="str">
        <f>IF(AD199="","",VLOOKUP(AD199,'シフト記号表（勤務時間帯）'!$C$6:$U$35,19,FALSE))</f>
        <v/>
      </c>
      <c r="AE201" s="390" t="str">
        <f>IF(AE199="","",VLOOKUP(AE199,'シフト記号表（勤務時間帯）'!$C$6:$U$35,19,FALSE))</f>
        <v/>
      </c>
      <c r="AF201" s="391" t="str">
        <f>IF(AF199="","",VLOOKUP(AF199,'シフト記号表（勤務時間帯）'!$C$6:$U$35,19,FALSE))</f>
        <v/>
      </c>
      <c r="AG201" s="389" t="str">
        <f>IF(AG199="","",VLOOKUP(AG199,'シフト記号表（勤務時間帯）'!$C$6:$U$35,19,FALSE))</f>
        <v/>
      </c>
      <c r="AH201" s="390" t="str">
        <f>IF(AH199="","",VLOOKUP(AH199,'シフト記号表（勤務時間帯）'!$C$6:$U$35,19,FALSE))</f>
        <v/>
      </c>
      <c r="AI201" s="390" t="str">
        <f>IF(AI199="","",VLOOKUP(AI199,'シフト記号表（勤務時間帯）'!$C$6:$U$35,19,FALSE))</f>
        <v/>
      </c>
      <c r="AJ201" s="390" t="str">
        <f>IF(AJ199="","",VLOOKUP(AJ199,'シフト記号表（勤務時間帯）'!$C$6:$U$35,19,FALSE))</f>
        <v/>
      </c>
      <c r="AK201" s="390" t="str">
        <f>IF(AK199="","",VLOOKUP(AK199,'シフト記号表（勤務時間帯）'!$C$6:$U$35,19,FALSE))</f>
        <v/>
      </c>
      <c r="AL201" s="390" t="str">
        <f>IF(AL199="","",VLOOKUP(AL199,'シフト記号表（勤務時間帯）'!$C$6:$U$35,19,FALSE))</f>
        <v/>
      </c>
      <c r="AM201" s="391" t="str">
        <f>IF(AM199="","",VLOOKUP(AM199,'シフト記号表（勤務時間帯）'!$C$6:$U$35,19,FALSE))</f>
        <v/>
      </c>
      <c r="AN201" s="389" t="str">
        <f>IF(AN199="","",VLOOKUP(AN199,'シフト記号表（勤務時間帯）'!$C$6:$U$35,19,FALSE))</f>
        <v/>
      </c>
      <c r="AO201" s="390" t="str">
        <f>IF(AO199="","",VLOOKUP(AO199,'シフト記号表（勤務時間帯）'!$C$6:$U$35,19,FALSE))</f>
        <v/>
      </c>
      <c r="AP201" s="390" t="str">
        <f>IF(AP199="","",VLOOKUP(AP199,'シフト記号表（勤務時間帯）'!$C$6:$U$35,19,FALSE))</f>
        <v/>
      </c>
      <c r="AQ201" s="390" t="str">
        <f>IF(AQ199="","",VLOOKUP(AQ199,'シフト記号表（勤務時間帯）'!$C$6:$U$35,19,FALSE))</f>
        <v/>
      </c>
      <c r="AR201" s="390" t="str">
        <f>IF(AR199="","",VLOOKUP(AR199,'シフト記号表（勤務時間帯）'!$C$6:$U$35,19,FALSE))</f>
        <v/>
      </c>
      <c r="AS201" s="390" t="str">
        <f>IF(AS199="","",VLOOKUP(AS199,'シフト記号表（勤務時間帯）'!$C$6:$U$35,19,FALSE))</f>
        <v/>
      </c>
      <c r="AT201" s="391" t="str">
        <f>IF(AT199="","",VLOOKUP(AT199,'シフト記号表（勤務時間帯）'!$C$6:$U$35,19,FALSE))</f>
        <v/>
      </c>
      <c r="AU201" s="389" t="str">
        <f>IF(AU199="","",VLOOKUP(AU199,'シフト記号表（勤務時間帯）'!$C$6:$U$35,19,FALSE))</f>
        <v/>
      </c>
      <c r="AV201" s="390" t="str">
        <f>IF(AV199="","",VLOOKUP(AV199,'シフト記号表（勤務時間帯）'!$C$6:$U$35,19,FALSE))</f>
        <v/>
      </c>
      <c r="AW201" s="390" t="str">
        <f>IF(AW199="","",VLOOKUP(AW199,'シフト記号表（勤務時間帯）'!$C$6:$U$35,19,FALSE))</f>
        <v/>
      </c>
      <c r="AX201" s="931">
        <f>IF($BB$3="４週",SUM(S201:AT201),IF($BB$3="暦月",SUM(S201:AW201),""))</f>
        <v>0</v>
      </c>
      <c r="AY201" s="932"/>
      <c r="AZ201" s="933">
        <f>IF($BB$3="４週",AX201/4,IF($BB$3="暦月",'地密通所（100名）'!AX201/('地密通所（100名）'!$BB$8/7),""))</f>
        <v>0</v>
      </c>
      <c r="BA201" s="934"/>
      <c r="BB201" s="800"/>
      <c r="BC201" s="769"/>
      <c r="BD201" s="769"/>
      <c r="BE201" s="769"/>
      <c r="BF201" s="770"/>
    </row>
    <row r="202" spans="2:58" ht="20.25" customHeight="1">
      <c r="B202" s="886">
        <f>B199+1</f>
        <v>61</v>
      </c>
      <c r="C202" s="781"/>
      <c r="D202" s="782"/>
      <c r="E202" s="783"/>
      <c r="F202" s="273"/>
      <c r="G202" s="762"/>
      <c r="H202" s="764"/>
      <c r="I202" s="694"/>
      <c r="J202" s="694"/>
      <c r="K202" s="695"/>
      <c r="L202" s="765"/>
      <c r="M202" s="766"/>
      <c r="N202" s="766"/>
      <c r="O202" s="767"/>
      <c r="P202" s="935" t="s">
        <v>535</v>
      </c>
      <c r="Q202" s="936"/>
      <c r="R202" s="937"/>
      <c r="S202" s="425"/>
      <c r="T202" s="426"/>
      <c r="U202" s="426"/>
      <c r="V202" s="426"/>
      <c r="W202" s="426"/>
      <c r="X202" s="426"/>
      <c r="Y202" s="427"/>
      <c r="Z202" s="425"/>
      <c r="AA202" s="426"/>
      <c r="AB202" s="426"/>
      <c r="AC202" s="426"/>
      <c r="AD202" s="426"/>
      <c r="AE202" s="426"/>
      <c r="AF202" s="427"/>
      <c r="AG202" s="425"/>
      <c r="AH202" s="426"/>
      <c r="AI202" s="426"/>
      <c r="AJ202" s="426"/>
      <c r="AK202" s="426"/>
      <c r="AL202" s="426"/>
      <c r="AM202" s="427"/>
      <c r="AN202" s="425"/>
      <c r="AO202" s="426"/>
      <c r="AP202" s="426"/>
      <c r="AQ202" s="426"/>
      <c r="AR202" s="426"/>
      <c r="AS202" s="426"/>
      <c r="AT202" s="427"/>
      <c r="AU202" s="425"/>
      <c r="AV202" s="426"/>
      <c r="AW202" s="426"/>
      <c r="AX202" s="973"/>
      <c r="AY202" s="974"/>
      <c r="AZ202" s="975"/>
      <c r="BA202" s="976"/>
      <c r="BB202" s="798"/>
      <c r="BC202" s="766"/>
      <c r="BD202" s="766"/>
      <c r="BE202" s="766"/>
      <c r="BF202" s="767"/>
    </row>
    <row r="203" spans="2:58" ht="20.25" customHeight="1">
      <c r="B203" s="886"/>
      <c r="C203" s="784"/>
      <c r="D203" s="785"/>
      <c r="E203" s="786"/>
      <c r="F203" s="265"/>
      <c r="G203" s="689"/>
      <c r="H203" s="693"/>
      <c r="I203" s="694"/>
      <c r="J203" s="694"/>
      <c r="K203" s="695"/>
      <c r="L203" s="699"/>
      <c r="M203" s="700"/>
      <c r="N203" s="700"/>
      <c r="O203" s="701"/>
      <c r="P203" s="921" t="s">
        <v>526</v>
      </c>
      <c r="Q203" s="922"/>
      <c r="R203" s="923"/>
      <c r="S203" s="386" t="str">
        <f>IF(S202="","",VLOOKUP(S202,'シフト記号表（勤務時間帯）'!$C$6:$K$35,9,FALSE))</f>
        <v/>
      </c>
      <c r="T203" s="387" t="str">
        <f>IF(T202="","",VLOOKUP(T202,'シフト記号表（勤務時間帯）'!$C$6:$K$35,9,FALSE))</f>
        <v/>
      </c>
      <c r="U203" s="387" t="str">
        <f>IF(U202="","",VLOOKUP(U202,'シフト記号表（勤務時間帯）'!$C$6:$K$35,9,FALSE))</f>
        <v/>
      </c>
      <c r="V203" s="387" t="str">
        <f>IF(V202="","",VLOOKUP(V202,'シフト記号表（勤務時間帯）'!$C$6:$K$35,9,FALSE))</f>
        <v/>
      </c>
      <c r="W203" s="387" t="str">
        <f>IF(W202="","",VLOOKUP(W202,'シフト記号表（勤務時間帯）'!$C$6:$K$35,9,FALSE))</f>
        <v/>
      </c>
      <c r="X203" s="387" t="str">
        <f>IF(X202="","",VLOOKUP(X202,'シフト記号表（勤務時間帯）'!$C$6:$K$35,9,FALSE))</f>
        <v/>
      </c>
      <c r="Y203" s="388" t="str">
        <f>IF(Y202="","",VLOOKUP(Y202,'シフト記号表（勤務時間帯）'!$C$6:$K$35,9,FALSE))</f>
        <v/>
      </c>
      <c r="Z203" s="386" t="str">
        <f>IF(Z202="","",VLOOKUP(Z202,'シフト記号表（勤務時間帯）'!$C$6:$K$35,9,FALSE))</f>
        <v/>
      </c>
      <c r="AA203" s="387" t="str">
        <f>IF(AA202="","",VLOOKUP(AA202,'シフト記号表（勤務時間帯）'!$C$6:$K$35,9,FALSE))</f>
        <v/>
      </c>
      <c r="AB203" s="387" t="str">
        <f>IF(AB202="","",VLOOKUP(AB202,'シフト記号表（勤務時間帯）'!$C$6:$K$35,9,FALSE))</f>
        <v/>
      </c>
      <c r="AC203" s="387" t="str">
        <f>IF(AC202="","",VLOOKUP(AC202,'シフト記号表（勤務時間帯）'!$C$6:$K$35,9,FALSE))</f>
        <v/>
      </c>
      <c r="AD203" s="387" t="str">
        <f>IF(AD202="","",VLOOKUP(AD202,'シフト記号表（勤務時間帯）'!$C$6:$K$35,9,FALSE))</f>
        <v/>
      </c>
      <c r="AE203" s="387" t="str">
        <f>IF(AE202="","",VLOOKUP(AE202,'シフト記号表（勤務時間帯）'!$C$6:$K$35,9,FALSE))</f>
        <v/>
      </c>
      <c r="AF203" s="388" t="str">
        <f>IF(AF202="","",VLOOKUP(AF202,'シフト記号表（勤務時間帯）'!$C$6:$K$35,9,FALSE))</f>
        <v/>
      </c>
      <c r="AG203" s="386" t="str">
        <f>IF(AG202="","",VLOOKUP(AG202,'シフト記号表（勤務時間帯）'!$C$6:$K$35,9,FALSE))</f>
        <v/>
      </c>
      <c r="AH203" s="387" t="str">
        <f>IF(AH202="","",VLOOKUP(AH202,'シフト記号表（勤務時間帯）'!$C$6:$K$35,9,FALSE))</f>
        <v/>
      </c>
      <c r="AI203" s="387" t="str">
        <f>IF(AI202="","",VLOOKUP(AI202,'シフト記号表（勤務時間帯）'!$C$6:$K$35,9,FALSE))</f>
        <v/>
      </c>
      <c r="AJ203" s="387" t="str">
        <f>IF(AJ202="","",VLOOKUP(AJ202,'シフト記号表（勤務時間帯）'!$C$6:$K$35,9,FALSE))</f>
        <v/>
      </c>
      <c r="AK203" s="387" t="str">
        <f>IF(AK202="","",VLOOKUP(AK202,'シフト記号表（勤務時間帯）'!$C$6:$K$35,9,FALSE))</f>
        <v/>
      </c>
      <c r="AL203" s="387" t="str">
        <f>IF(AL202="","",VLOOKUP(AL202,'シフト記号表（勤務時間帯）'!$C$6:$K$35,9,FALSE))</f>
        <v/>
      </c>
      <c r="AM203" s="388" t="str">
        <f>IF(AM202="","",VLOOKUP(AM202,'シフト記号表（勤務時間帯）'!$C$6:$K$35,9,FALSE))</f>
        <v/>
      </c>
      <c r="AN203" s="386" t="str">
        <f>IF(AN202="","",VLOOKUP(AN202,'シフト記号表（勤務時間帯）'!$C$6:$K$35,9,FALSE))</f>
        <v/>
      </c>
      <c r="AO203" s="387" t="str">
        <f>IF(AO202="","",VLOOKUP(AO202,'シフト記号表（勤務時間帯）'!$C$6:$K$35,9,FALSE))</f>
        <v/>
      </c>
      <c r="AP203" s="387" t="str">
        <f>IF(AP202="","",VLOOKUP(AP202,'シフト記号表（勤務時間帯）'!$C$6:$K$35,9,FALSE))</f>
        <v/>
      </c>
      <c r="AQ203" s="387" t="str">
        <f>IF(AQ202="","",VLOOKUP(AQ202,'シフト記号表（勤務時間帯）'!$C$6:$K$35,9,FALSE))</f>
        <v/>
      </c>
      <c r="AR203" s="387" t="str">
        <f>IF(AR202="","",VLOOKUP(AR202,'シフト記号表（勤務時間帯）'!$C$6:$K$35,9,FALSE))</f>
        <v/>
      </c>
      <c r="AS203" s="387" t="str">
        <f>IF(AS202="","",VLOOKUP(AS202,'シフト記号表（勤務時間帯）'!$C$6:$K$35,9,FALSE))</f>
        <v/>
      </c>
      <c r="AT203" s="388" t="str">
        <f>IF(AT202="","",VLOOKUP(AT202,'シフト記号表（勤務時間帯）'!$C$6:$K$35,9,FALSE))</f>
        <v/>
      </c>
      <c r="AU203" s="386" t="str">
        <f>IF(AU202="","",VLOOKUP(AU202,'シフト記号表（勤務時間帯）'!$C$6:$K$35,9,FALSE))</f>
        <v/>
      </c>
      <c r="AV203" s="387" t="str">
        <f>IF(AV202="","",VLOOKUP(AV202,'シフト記号表（勤務時間帯）'!$C$6:$K$35,9,FALSE))</f>
        <v/>
      </c>
      <c r="AW203" s="387" t="str">
        <f>IF(AW202="","",VLOOKUP(AW202,'シフト記号表（勤務時間帯）'!$C$6:$K$35,9,FALSE))</f>
        <v/>
      </c>
      <c r="AX203" s="924">
        <f>IF($BB$3="４週",SUM(S203:AT203),IF($BB$3="暦月",SUM(S203:AW203),""))</f>
        <v>0</v>
      </c>
      <c r="AY203" s="925"/>
      <c r="AZ203" s="926">
        <f>IF($BB$3="４週",AX203/4,IF($BB$3="暦月",'地密通所（100名）'!AX203/('地密通所（100名）'!$BB$8/7),""))</f>
        <v>0</v>
      </c>
      <c r="BA203" s="927"/>
      <c r="BB203" s="799"/>
      <c r="BC203" s="700"/>
      <c r="BD203" s="700"/>
      <c r="BE203" s="700"/>
      <c r="BF203" s="701"/>
    </row>
    <row r="204" spans="2:58" ht="20.25" customHeight="1">
      <c r="B204" s="886"/>
      <c r="C204" s="787"/>
      <c r="D204" s="788"/>
      <c r="E204" s="789"/>
      <c r="F204" s="428">
        <f>C202</f>
        <v>0</v>
      </c>
      <c r="G204" s="763"/>
      <c r="H204" s="693"/>
      <c r="I204" s="694"/>
      <c r="J204" s="694"/>
      <c r="K204" s="695"/>
      <c r="L204" s="768"/>
      <c r="M204" s="769"/>
      <c r="N204" s="769"/>
      <c r="O204" s="770"/>
      <c r="P204" s="928" t="s">
        <v>527</v>
      </c>
      <c r="Q204" s="929"/>
      <c r="R204" s="930"/>
      <c r="S204" s="389" t="str">
        <f>IF(S202="","",VLOOKUP(S202,'シフト記号表（勤務時間帯）'!$C$6:$U$35,19,FALSE))</f>
        <v/>
      </c>
      <c r="T204" s="390" t="str">
        <f>IF(T202="","",VLOOKUP(T202,'シフト記号表（勤務時間帯）'!$C$6:$U$35,19,FALSE))</f>
        <v/>
      </c>
      <c r="U204" s="390" t="str">
        <f>IF(U202="","",VLOOKUP(U202,'シフト記号表（勤務時間帯）'!$C$6:$U$35,19,FALSE))</f>
        <v/>
      </c>
      <c r="V204" s="390" t="str">
        <f>IF(V202="","",VLOOKUP(V202,'シフト記号表（勤務時間帯）'!$C$6:$U$35,19,FALSE))</f>
        <v/>
      </c>
      <c r="W204" s="390" t="str">
        <f>IF(W202="","",VLOOKUP(W202,'シフト記号表（勤務時間帯）'!$C$6:$U$35,19,FALSE))</f>
        <v/>
      </c>
      <c r="X204" s="390" t="str">
        <f>IF(X202="","",VLOOKUP(X202,'シフト記号表（勤務時間帯）'!$C$6:$U$35,19,FALSE))</f>
        <v/>
      </c>
      <c r="Y204" s="391" t="str">
        <f>IF(Y202="","",VLOOKUP(Y202,'シフト記号表（勤務時間帯）'!$C$6:$U$35,19,FALSE))</f>
        <v/>
      </c>
      <c r="Z204" s="389" t="str">
        <f>IF(Z202="","",VLOOKUP(Z202,'シフト記号表（勤務時間帯）'!$C$6:$U$35,19,FALSE))</f>
        <v/>
      </c>
      <c r="AA204" s="390" t="str">
        <f>IF(AA202="","",VLOOKUP(AA202,'シフト記号表（勤務時間帯）'!$C$6:$U$35,19,FALSE))</f>
        <v/>
      </c>
      <c r="AB204" s="390" t="str">
        <f>IF(AB202="","",VLOOKUP(AB202,'シフト記号表（勤務時間帯）'!$C$6:$U$35,19,FALSE))</f>
        <v/>
      </c>
      <c r="AC204" s="390" t="str">
        <f>IF(AC202="","",VLOOKUP(AC202,'シフト記号表（勤務時間帯）'!$C$6:$U$35,19,FALSE))</f>
        <v/>
      </c>
      <c r="AD204" s="390" t="str">
        <f>IF(AD202="","",VLOOKUP(AD202,'シフト記号表（勤務時間帯）'!$C$6:$U$35,19,FALSE))</f>
        <v/>
      </c>
      <c r="AE204" s="390" t="str">
        <f>IF(AE202="","",VLOOKUP(AE202,'シフト記号表（勤務時間帯）'!$C$6:$U$35,19,FALSE))</f>
        <v/>
      </c>
      <c r="AF204" s="391" t="str">
        <f>IF(AF202="","",VLOOKUP(AF202,'シフト記号表（勤務時間帯）'!$C$6:$U$35,19,FALSE))</f>
        <v/>
      </c>
      <c r="AG204" s="389" t="str">
        <f>IF(AG202="","",VLOOKUP(AG202,'シフト記号表（勤務時間帯）'!$C$6:$U$35,19,FALSE))</f>
        <v/>
      </c>
      <c r="AH204" s="390" t="str">
        <f>IF(AH202="","",VLOOKUP(AH202,'シフト記号表（勤務時間帯）'!$C$6:$U$35,19,FALSE))</f>
        <v/>
      </c>
      <c r="AI204" s="390" t="str">
        <f>IF(AI202="","",VLOOKUP(AI202,'シフト記号表（勤務時間帯）'!$C$6:$U$35,19,FALSE))</f>
        <v/>
      </c>
      <c r="AJ204" s="390" t="str">
        <f>IF(AJ202="","",VLOOKUP(AJ202,'シフト記号表（勤務時間帯）'!$C$6:$U$35,19,FALSE))</f>
        <v/>
      </c>
      <c r="AK204" s="390" t="str">
        <f>IF(AK202="","",VLOOKUP(AK202,'シフト記号表（勤務時間帯）'!$C$6:$U$35,19,FALSE))</f>
        <v/>
      </c>
      <c r="AL204" s="390" t="str">
        <f>IF(AL202="","",VLOOKUP(AL202,'シフト記号表（勤務時間帯）'!$C$6:$U$35,19,FALSE))</f>
        <v/>
      </c>
      <c r="AM204" s="391" t="str">
        <f>IF(AM202="","",VLOOKUP(AM202,'シフト記号表（勤務時間帯）'!$C$6:$U$35,19,FALSE))</f>
        <v/>
      </c>
      <c r="AN204" s="389" t="str">
        <f>IF(AN202="","",VLOOKUP(AN202,'シフト記号表（勤務時間帯）'!$C$6:$U$35,19,FALSE))</f>
        <v/>
      </c>
      <c r="AO204" s="390" t="str">
        <f>IF(AO202="","",VLOOKUP(AO202,'シフト記号表（勤務時間帯）'!$C$6:$U$35,19,FALSE))</f>
        <v/>
      </c>
      <c r="AP204" s="390" t="str">
        <f>IF(AP202="","",VLOOKUP(AP202,'シフト記号表（勤務時間帯）'!$C$6:$U$35,19,FALSE))</f>
        <v/>
      </c>
      <c r="AQ204" s="390" t="str">
        <f>IF(AQ202="","",VLOOKUP(AQ202,'シフト記号表（勤務時間帯）'!$C$6:$U$35,19,FALSE))</f>
        <v/>
      </c>
      <c r="AR204" s="390" t="str">
        <f>IF(AR202="","",VLOOKUP(AR202,'シフト記号表（勤務時間帯）'!$C$6:$U$35,19,FALSE))</f>
        <v/>
      </c>
      <c r="AS204" s="390" t="str">
        <f>IF(AS202="","",VLOOKUP(AS202,'シフト記号表（勤務時間帯）'!$C$6:$U$35,19,FALSE))</f>
        <v/>
      </c>
      <c r="AT204" s="391" t="str">
        <f>IF(AT202="","",VLOOKUP(AT202,'シフト記号表（勤務時間帯）'!$C$6:$U$35,19,FALSE))</f>
        <v/>
      </c>
      <c r="AU204" s="389" t="str">
        <f>IF(AU202="","",VLOOKUP(AU202,'シフト記号表（勤務時間帯）'!$C$6:$U$35,19,FALSE))</f>
        <v/>
      </c>
      <c r="AV204" s="390" t="str">
        <f>IF(AV202="","",VLOOKUP(AV202,'シフト記号表（勤務時間帯）'!$C$6:$U$35,19,FALSE))</f>
        <v/>
      </c>
      <c r="AW204" s="390" t="str">
        <f>IF(AW202="","",VLOOKUP(AW202,'シフト記号表（勤務時間帯）'!$C$6:$U$35,19,FALSE))</f>
        <v/>
      </c>
      <c r="AX204" s="931">
        <f>IF($BB$3="４週",SUM(S204:AT204),IF($BB$3="暦月",SUM(S204:AW204),""))</f>
        <v>0</v>
      </c>
      <c r="AY204" s="932"/>
      <c r="AZ204" s="933">
        <f>IF($BB$3="４週",AX204/4,IF($BB$3="暦月",'地密通所（100名）'!AX204/('地密通所（100名）'!$BB$8/7),""))</f>
        <v>0</v>
      </c>
      <c r="BA204" s="934"/>
      <c r="BB204" s="800"/>
      <c r="BC204" s="769"/>
      <c r="BD204" s="769"/>
      <c r="BE204" s="769"/>
      <c r="BF204" s="770"/>
    </row>
    <row r="205" spans="2:58" ht="20.25" customHeight="1">
      <c r="B205" s="886">
        <f>B202+1</f>
        <v>62</v>
      </c>
      <c r="C205" s="781"/>
      <c r="D205" s="782"/>
      <c r="E205" s="783"/>
      <c r="F205" s="273"/>
      <c r="G205" s="762"/>
      <c r="H205" s="764"/>
      <c r="I205" s="694"/>
      <c r="J205" s="694"/>
      <c r="K205" s="695"/>
      <c r="L205" s="765"/>
      <c r="M205" s="766"/>
      <c r="N205" s="766"/>
      <c r="O205" s="767"/>
      <c r="P205" s="935" t="s">
        <v>674</v>
      </c>
      <c r="Q205" s="936"/>
      <c r="R205" s="937"/>
      <c r="S205" s="425"/>
      <c r="T205" s="426"/>
      <c r="U205" s="426"/>
      <c r="V205" s="426"/>
      <c r="W205" s="426"/>
      <c r="X205" s="426"/>
      <c r="Y205" s="427"/>
      <c r="Z205" s="425"/>
      <c r="AA205" s="426"/>
      <c r="AB205" s="426"/>
      <c r="AC205" s="426"/>
      <c r="AD205" s="426"/>
      <c r="AE205" s="426"/>
      <c r="AF205" s="427"/>
      <c r="AG205" s="425"/>
      <c r="AH205" s="426"/>
      <c r="AI205" s="426"/>
      <c r="AJ205" s="426"/>
      <c r="AK205" s="426"/>
      <c r="AL205" s="426"/>
      <c r="AM205" s="427"/>
      <c r="AN205" s="425"/>
      <c r="AO205" s="426"/>
      <c r="AP205" s="426"/>
      <c r="AQ205" s="426"/>
      <c r="AR205" s="426"/>
      <c r="AS205" s="426"/>
      <c r="AT205" s="427"/>
      <c r="AU205" s="425"/>
      <c r="AV205" s="426"/>
      <c r="AW205" s="426"/>
      <c r="AX205" s="973"/>
      <c r="AY205" s="974"/>
      <c r="AZ205" s="975"/>
      <c r="BA205" s="976"/>
      <c r="BB205" s="798"/>
      <c r="BC205" s="766"/>
      <c r="BD205" s="766"/>
      <c r="BE205" s="766"/>
      <c r="BF205" s="767"/>
    </row>
    <row r="206" spans="2:58" ht="20.25" customHeight="1">
      <c r="B206" s="886"/>
      <c r="C206" s="784"/>
      <c r="D206" s="785"/>
      <c r="E206" s="786"/>
      <c r="F206" s="265"/>
      <c r="G206" s="689"/>
      <c r="H206" s="693"/>
      <c r="I206" s="694"/>
      <c r="J206" s="694"/>
      <c r="K206" s="695"/>
      <c r="L206" s="699"/>
      <c r="M206" s="700"/>
      <c r="N206" s="700"/>
      <c r="O206" s="701"/>
      <c r="P206" s="921" t="s">
        <v>526</v>
      </c>
      <c r="Q206" s="922"/>
      <c r="R206" s="923"/>
      <c r="S206" s="386" t="str">
        <f>IF(S205="","",VLOOKUP(S205,'シフト記号表（勤務時間帯）'!$C$6:$K$35,9,FALSE))</f>
        <v/>
      </c>
      <c r="T206" s="387" t="str">
        <f>IF(T205="","",VLOOKUP(T205,'シフト記号表（勤務時間帯）'!$C$6:$K$35,9,FALSE))</f>
        <v/>
      </c>
      <c r="U206" s="387" t="str">
        <f>IF(U205="","",VLOOKUP(U205,'シフト記号表（勤務時間帯）'!$C$6:$K$35,9,FALSE))</f>
        <v/>
      </c>
      <c r="V206" s="387" t="str">
        <f>IF(V205="","",VLOOKUP(V205,'シフト記号表（勤務時間帯）'!$C$6:$K$35,9,FALSE))</f>
        <v/>
      </c>
      <c r="W206" s="387" t="str">
        <f>IF(W205="","",VLOOKUP(W205,'シフト記号表（勤務時間帯）'!$C$6:$K$35,9,FALSE))</f>
        <v/>
      </c>
      <c r="X206" s="387" t="str">
        <f>IF(X205="","",VLOOKUP(X205,'シフト記号表（勤務時間帯）'!$C$6:$K$35,9,FALSE))</f>
        <v/>
      </c>
      <c r="Y206" s="388" t="str">
        <f>IF(Y205="","",VLOOKUP(Y205,'シフト記号表（勤務時間帯）'!$C$6:$K$35,9,FALSE))</f>
        <v/>
      </c>
      <c r="Z206" s="386" t="str">
        <f>IF(Z205="","",VLOOKUP(Z205,'シフト記号表（勤務時間帯）'!$C$6:$K$35,9,FALSE))</f>
        <v/>
      </c>
      <c r="AA206" s="387" t="str">
        <f>IF(AA205="","",VLOOKUP(AA205,'シフト記号表（勤務時間帯）'!$C$6:$K$35,9,FALSE))</f>
        <v/>
      </c>
      <c r="AB206" s="387" t="str">
        <f>IF(AB205="","",VLOOKUP(AB205,'シフト記号表（勤務時間帯）'!$C$6:$K$35,9,FALSE))</f>
        <v/>
      </c>
      <c r="AC206" s="387" t="str">
        <f>IF(AC205="","",VLOOKUP(AC205,'シフト記号表（勤務時間帯）'!$C$6:$K$35,9,FALSE))</f>
        <v/>
      </c>
      <c r="AD206" s="387" t="str">
        <f>IF(AD205="","",VLOOKUP(AD205,'シフト記号表（勤務時間帯）'!$C$6:$K$35,9,FALSE))</f>
        <v/>
      </c>
      <c r="AE206" s="387" t="str">
        <f>IF(AE205="","",VLOOKUP(AE205,'シフト記号表（勤務時間帯）'!$C$6:$K$35,9,FALSE))</f>
        <v/>
      </c>
      <c r="AF206" s="388" t="str">
        <f>IF(AF205="","",VLOOKUP(AF205,'シフト記号表（勤務時間帯）'!$C$6:$K$35,9,FALSE))</f>
        <v/>
      </c>
      <c r="AG206" s="386" t="str">
        <f>IF(AG205="","",VLOOKUP(AG205,'シフト記号表（勤務時間帯）'!$C$6:$K$35,9,FALSE))</f>
        <v/>
      </c>
      <c r="AH206" s="387" t="str">
        <f>IF(AH205="","",VLOOKUP(AH205,'シフト記号表（勤務時間帯）'!$C$6:$K$35,9,FALSE))</f>
        <v/>
      </c>
      <c r="AI206" s="387" t="str">
        <f>IF(AI205="","",VLOOKUP(AI205,'シフト記号表（勤務時間帯）'!$C$6:$K$35,9,FALSE))</f>
        <v/>
      </c>
      <c r="AJ206" s="387" t="str">
        <f>IF(AJ205="","",VLOOKUP(AJ205,'シフト記号表（勤務時間帯）'!$C$6:$K$35,9,FALSE))</f>
        <v/>
      </c>
      <c r="AK206" s="387" t="str">
        <f>IF(AK205="","",VLOOKUP(AK205,'シフト記号表（勤務時間帯）'!$C$6:$K$35,9,FALSE))</f>
        <v/>
      </c>
      <c r="AL206" s="387" t="str">
        <f>IF(AL205="","",VLOOKUP(AL205,'シフト記号表（勤務時間帯）'!$C$6:$K$35,9,FALSE))</f>
        <v/>
      </c>
      <c r="AM206" s="388" t="str">
        <f>IF(AM205="","",VLOOKUP(AM205,'シフト記号表（勤務時間帯）'!$C$6:$K$35,9,FALSE))</f>
        <v/>
      </c>
      <c r="AN206" s="386" t="str">
        <f>IF(AN205="","",VLOOKUP(AN205,'シフト記号表（勤務時間帯）'!$C$6:$K$35,9,FALSE))</f>
        <v/>
      </c>
      <c r="AO206" s="387" t="str">
        <f>IF(AO205="","",VLOOKUP(AO205,'シフト記号表（勤務時間帯）'!$C$6:$K$35,9,FALSE))</f>
        <v/>
      </c>
      <c r="AP206" s="387" t="str">
        <f>IF(AP205="","",VLOOKUP(AP205,'シフト記号表（勤務時間帯）'!$C$6:$K$35,9,FALSE))</f>
        <v/>
      </c>
      <c r="AQ206" s="387" t="str">
        <f>IF(AQ205="","",VLOOKUP(AQ205,'シフト記号表（勤務時間帯）'!$C$6:$K$35,9,FALSE))</f>
        <v/>
      </c>
      <c r="AR206" s="387" t="str">
        <f>IF(AR205="","",VLOOKUP(AR205,'シフト記号表（勤務時間帯）'!$C$6:$K$35,9,FALSE))</f>
        <v/>
      </c>
      <c r="AS206" s="387" t="str">
        <f>IF(AS205="","",VLOOKUP(AS205,'シフト記号表（勤務時間帯）'!$C$6:$K$35,9,FALSE))</f>
        <v/>
      </c>
      <c r="AT206" s="388" t="str">
        <f>IF(AT205="","",VLOOKUP(AT205,'シフト記号表（勤務時間帯）'!$C$6:$K$35,9,FALSE))</f>
        <v/>
      </c>
      <c r="AU206" s="386" t="str">
        <f>IF(AU205="","",VLOOKUP(AU205,'シフト記号表（勤務時間帯）'!$C$6:$K$35,9,FALSE))</f>
        <v/>
      </c>
      <c r="AV206" s="387" t="str">
        <f>IF(AV205="","",VLOOKUP(AV205,'シフト記号表（勤務時間帯）'!$C$6:$K$35,9,FALSE))</f>
        <v/>
      </c>
      <c r="AW206" s="387" t="str">
        <f>IF(AW205="","",VLOOKUP(AW205,'シフト記号表（勤務時間帯）'!$C$6:$K$35,9,FALSE))</f>
        <v/>
      </c>
      <c r="AX206" s="924">
        <f>IF($BB$3="４週",SUM(S206:AT206),IF($BB$3="暦月",SUM(S206:AW206),""))</f>
        <v>0</v>
      </c>
      <c r="AY206" s="925"/>
      <c r="AZ206" s="926">
        <f>IF($BB$3="４週",AX206/4,IF($BB$3="暦月",'地密通所（100名）'!AX206/('地密通所（100名）'!$BB$8/7),""))</f>
        <v>0</v>
      </c>
      <c r="BA206" s="927"/>
      <c r="BB206" s="799"/>
      <c r="BC206" s="700"/>
      <c r="BD206" s="700"/>
      <c r="BE206" s="700"/>
      <c r="BF206" s="701"/>
    </row>
    <row r="207" spans="2:58" ht="20.25" customHeight="1">
      <c r="B207" s="886"/>
      <c r="C207" s="787"/>
      <c r="D207" s="788"/>
      <c r="E207" s="789"/>
      <c r="F207" s="428">
        <f>C205</f>
        <v>0</v>
      </c>
      <c r="G207" s="763"/>
      <c r="H207" s="693"/>
      <c r="I207" s="694"/>
      <c r="J207" s="694"/>
      <c r="K207" s="695"/>
      <c r="L207" s="768"/>
      <c r="M207" s="769"/>
      <c r="N207" s="769"/>
      <c r="O207" s="770"/>
      <c r="P207" s="928" t="s">
        <v>527</v>
      </c>
      <c r="Q207" s="929"/>
      <c r="R207" s="930"/>
      <c r="S207" s="389" t="str">
        <f>IF(S205="","",VLOOKUP(S205,'シフト記号表（勤務時間帯）'!$C$6:$U$35,19,FALSE))</f>
        <v/>
      </c>
      <c r="T207" s="390" t="str">
        <f>IF(T205="","",VLOOKUP(T205,'シフト記号表（勤務時間帯）'!$C$6:$U$35,19,FALSE))</f>
        <v/>
      </c>
      <c r="U207" s="390" t="str">
        <f>IF(U205="","",VLOOKUP(U205,'シフト記号表（勤務時間帯）'!$C$6:$U$35,19,FALSE))</f>
        <v/>
      </c>
      <c r="V207" s="390" t="str">
        <f>IF(V205="","",VLOOKUP(V205,'シフト記号表（勤務時間帯）'!$C$6:$U$35,19,FALSE))</f>
        <v/>
      </c>
      <c r="W207" s="390" t="str">
        <f>IF(W205="","",VLOOKUP(W205,'シフト記号表（勤務時間帯）'!$C$6:$U$35,19,FALSE))</f>
        <v/>
      </c>
      <c r="X207" s="390" t="str">
        <f>IF(X205="","",VLOOKUP(X205,'シフト記号表（勤務時間帯）'!$C$6:$U$35,19,FALSE))</f>
        <v/>
      </c>
      <c r="Y207" s="391" t="str">
        <f>IF(Y205="","",VLOOKUP(Y205,'シフト記号表（勤務時間帯）'!$C$6:$U$35,19,FALSE))</f>
        <v/>
      </c>
      <c r="Z207" s="389" t="str">
        <f>IF(Z205="","",VLOOKUP(Z205,'シフト記号表（勤務時間帯）'!$C$6:$U$35,19,FALSE))</f>
        <v/>
      </c>
      <c r="AA207" s="390" t="str">
        <f>IF(AA205="","",VLOOKUP(AA205,'シフト記号表（勤務時間帯）'!$C$6:$U$35,19,FALSE))</f>
        <v/>
      </c>
      <c r="AB207" s="390" t="str">
        <f>IF(AB205="","",VLOOKUP(AB205,'シフト記号表（勤務時間帯）'!$C$6:$U$35,19,FALSE))</f>
        <v/>
      </c>
      <c r="AC207" s="390" t="str">
        <f>IF(AC205="","",VLOOKUP(AC205,'シフト記号表（勤務時間帯）'!$C$6:$U$35,19,FALSE))</f>
        <v/>
      </c>
      <c r="AD207" s="390" t="str">
        <f>IF(AD205="","",VLOOKUP(AD205,'シフト記号表（勤務時間帯）'!$C$6:$U$35,19,FALSE))</f>
        <v/>
      </c>
      <c r="AE207" s="390" t="str">
        <f>IF(AE205="","",VLOOKUP(AE205,'シフト記号表（勤務時間帯）'!$C$6:$U$35,19,FALSE))</f>
        <v/>
      </c>
      <c r="AF207" s="391" t="str">
        <f>IF(AF205="","",VLOOKUP(AF205,'シフト記号表（勤務時間帯）'!$C$6:$U$35,19,FALSE))</f>
        <v/>
      </c>
      <c r="AG207" s="389" t="str">
        <f>IF(AG205="","",VLOOKUP(AG205,'シフト記号表（勤務時間帯）'!$C$6:$U$35,19,FALSE))</f>
        <v/>
      </c>
      <c r="AH207" s="390" t="str">
        <f>IF(AH205="","",VLOOKUP(AH205,'シフト記号表（勤務時間帯）'!$C$6:$U$35,19,FALSE))</f>
        <v/>
      </c>
      <c r="AI207" s="390" t="str">
        <f>IF(AI205="","",VLOOKUP(AI205,'シフト記号表（勤務時間帯）'!$C$6:$U$35,19,FALSE))</f>
        <v/>
      </c>
      <c r="AJ207" s="390" t="str">
        <f>IF(AJ205="","",VLOOKUP(AJ205,'シフト記号表（勤務時間帯）'!$C$6:$U$35,19,FALSE))</f>
        <v/>
      </c>
      <c r="AK207" s="390" t="str">
        <f>IF(AK205="","",VLOOKUP(AK205,'シフト記号表（勤務時間帯）'!$C$6:$U$35,19,FALSE))</f>
        <v/>
      </c>
      <c r="AL207" s="390" t="str">
        <f>IF(AL205="","",VLOOKUP(AL205,'シフト記号表（勤務時間帯）'!$C$6:$U$35,19,FALSE))</f>
        <v/>
      </c>
      <c r="AM207" s="391" t="str">
        <f>IF(AM205="","",VLOOKUP(AM205,'シフト記号表（勤務時間帯）'!$C$6:$U$35,19,FALSE))</f>
        <v/>
      </c>
      <c r="AN207" s="389" t="str">
        <f>IF(AN205="","",VLOOKUP(AN205,'シフト記号表（勤務時間帯）'!$C$6:$U$35,19,FALSE))</f>
        <v/>
      </c>
      <c r="AO207" s="390" t="str">
        <f>IF(AO205="","",VLOOKUP(AO205,'シフト記号表（勤務時間帯）'!$C$6:$U$35,19,FALSE))</f>
        <v/>
      </c>
      <c r="AP207" s="390" t="str">
        <f>IF(AP205="","",VLOOKUP(AP205,'シフト記号表（勤務時間帯）'!$C$6:$U$35,19,FALSE))</f>
        <v/>
      </c>
      <c r="AQ207" s="390" t="str">
        <f>IF(AQ205="","",VLOOKUP(AQ205,'シフト記号表（勤務時間帯）'!$C$6:$U$35,19,FALSE))</f>
        <v/>
      </c>
      <c r="AR207" s="390" t="str">
        <f>IF(AR205="","",VLOOKUP(AR205,'シフト記号表（勤務時間帯）'!$C$6:$U$35,19,FALSE))</f>
        <v/>
      </c>
      <c r="AS207" s="390" t="str">
        <f>IF(AS205="","",VLOOKUP(AS205,'シフト記号表（勤務時間帯）'!$C$6:$U$35,19,FALSE))</f>
        <v/>
      </c>
      <c r="AT207" s="391" t="str">
        <f>IF(AT205="","",VLOOKUP(AT205,'シフト記号表（勤務時間帯）'!$C$6:$U$35,19,FALSE))</f>
        <v/>
      </c>
      <c r="AU207" s="389" t="str">
        <f>IF(AU205="","",VLOOKUP(AU205,'シフト記号表（勤務時間帯）'!$C$6:$U$35,19,FALSE))</f>
        <v/>
      </c>
      <c r="AV207" s="390" t="str">
        <f>IF(AV205="","",VLOOKUP(AV205,'シフト記号表（勤務時間帯）'!$C$6:$U$35,19,FALSE))</f>
        <v/>
      </c>
      <c r="AW207" s="390" t="str">
        <f>IF(AW205="","",VLOOKUP(AW205,'シフト記号表（勤務時間帯）'!$C$6:$U$35,19,FALSE))</f>
        <v/>
      </c>
      <c r="AX207" s="931">
        <f>IF($BB$3="４週",SUM(S207:AT207),IF($BB$3="暦月",SUM(S207:AW207),""))</f>
        <v>0</v>
      </c>
      <c r="AY207" s="932"/>
      <c r="AZ207" s="933">
        <f>IF($BB$3="４週",AX207/4,IF($BB$3="暦月",'地密通所（100名）'!AX207/('地密通所（100名）'!$BB$8/7),""))</f>
        <v>0</v>
      </c>
      <c r="BA207" s="934"/>
      <c r="BB207" s="800"/>
      <c r="BC207" s="769"/>
      <c r="BD207" s="769"/>
      <c r="BE207" s="769"/>
      <c r="BF207" s="770"/>
    </row>
    <row r="208" spans="2:58" ht="20.25" customHeight="1">
      <c r="B208" s="886">
        <f>B205+1</f>
        <v>63</v>
      </c>
      <c r="C208" s="781"/>
      <c r="D208" s="782"/>
      <c r="E208" s="783"/>
      <c r="F208" s="273"/>
      <c r="G208" s="762"/>
      <c r="H208" s="764"/>
      <c r="I208" s="694"/>
      <c r="J208" s="694"/>
      <c r="K208" s="695"/>
      <c r="L208" s="765"/>
      <c r="M208" s="766"/>
      <c r="N208" s="766"/>
      <c r="O208" s="767"/>
      <c r="P208" s="935" t="s">
        <v>674</v>
      </c>
      <c r="Q208" s="936"/>
      <c r="R208" s="937"/>
      <c r="S208" s="425"/>
      <c r="T208" s="426"/>
      <c r="U208" s="426"/>
      <c r="V208" s="426"/>
      <c r="W208" s="426"/>
      <c r="X208" s="426"/>
      <c r="Y208" s="427"/>
      <c r="Z208" s="425"/>
      <c r="AA208" s="426"/>
      <c r="AB208" s="426"/>
      <c r="AC208" s="426"/>
      <c r="AD208" s="426"/>
      <c r="AE208" s="426"/>
      <c r="AF208" s="427"/>
      <c r="AG208" s="425"/>
      <c r="AH208" s="426"/>
      <c r="AI208" s="426"/>
      <c r="AJ208" s="426"/>
      <c r="AK208" s="426"/>
      <c r="AL208" s="426"/>
      <c r="AM208" s="427"/>
      <c r="AN208" s="425"/>
      <c r="AO208" s="426"/>
      <c r="AP208" s="426"/>
      <c r="AQ208" s="426"/>
      <c r="AR208" s="426"/>
      <c r="AS208" s="426"/>
      <c r="AT208" s="427"/>
      <c r="AU208" s="425"/>
      <c r="AV208" s="426"/>
      <c r="AW208" s="426"/>
      <c r="AX208" s="973"/>
      <c r="AY208" s="974"/>
      <c r="AZ208" s="975"/>
      <c r="BA208" s="976"/>
      <c r="BB208" s="798"/>
      <c r="BC208" s="766"/>
      <c r="BD208" s="766"/>
      <c r="BE208" s="766"/>
      <c r="BF208" s="767"/>
    </row>
    <row r="209" spans="2:58" ht="20.25" customHeight="1">
      <c r="B209" s="886"/>
      <c r="C209" s="784"/>
      <c r="D209" s="785"/>
      <c r="E209" s="786"/>
      <c r="F209" s="265"/>
      <c r="G209" s="689"/>
      <c r="H209" s="693"/>
      <c r="I209" s="694"/>
      <c r="J209" s="694"/>
      <c r="K209" s="695"/>
      <c r="L209" s="699"/>
      <c r="M209" s="700"/>
      <c r="N209" s="700"/>
      <c r="O209" s="701"/>
      <c r="P209" s="921" t="s">
        <v>526</v>
      </c>
      <c r="Q209" s="922"/>
      <c r="R209" s="923"/>
      <c r="S209" s="386" t="str">
        <f>IF(S208="","",VLOOKUP(S208,'シフト記号表（勤務時間帯）'!$C$6:$K$35,9,FALSE))</f>
        <v/>
      </c>
      <c r="T209" s="387" t="str">
        <f>IF(T208="","",VLOOKUP(T208,'シフト記号表（勤務時間帯）'!$C$6:$K$35,9,FALSE))</f>
        <v/>
      </c>
      <c r="U209" s="387" t="str">
        <f>IF(U208="","",VLOOKUP(U208,'シフト記号表（勤務時間帯）'!$C$6:$K$35,9,FALSE))</f>
        <v/>
      </c>
      <c r="V209" s="387" t="str">
        <f>IF(V208="","",VLOOKUP(V208,'シフト記号表（勤務時間帯）'!$C$6:$K$35,9,FALSE))</f>
        <v/>
      </c>
      <c r="W209" s="387" t="str">
        <f>IF(W208="","",VLOOKUP(W208,'シフト記号表（勤務時間帯）'!$C$6:$K$35,9,FALSE))</f>
        <v/>
      </c>
      <c r="X209" s="387" t="str">
        <f>IF(X208="","",VLOOKUP(X208,'シフト記号表（勤務時間帯）'!$C$6:$K$35,9,FALSE))</f>
        <v/>
      </c>
      <c r="Y209" s="388" t="str">
        <f>IF(Y208="","",VLOOKUP(Y208,'シフト記号表（勤務時間帯）'!$C$6:$K$35,9,FALSE))</f>
        <v/>
      </c>
      <c r="Z209" s="386" t="str">
        <f>IF(Z208="","",VLOOKUP(Z208,'シフト記号表（勤務時間帯）'!$C$6:$K$35,9,FALSE))</f>
        <v/>
      </c>
      <c r="AA209" s="387" t="str">
        <f>IF(AA208="","",VLOOKUP(AA208,'シフト記号表（勤務時間帯）'!$C$6:$K$35,9,FALSE))</f>
        <v/>
      </c>
      <c r="AB209" s="387" t="str">
        <f>IF(AB208="","",VLOOKUP(AB208,'シフト記号表（勤務時間帯）'!$C$6:$K$35,9,FALSE))</f>
        <v/>
      </c>
      <c r="AC209" s="387" t="str">
        <f>IF(AC208="","",VLOOKUP(AC208,'シフト記号表（勤務時間帯）'!$C$6:$K$35,9,FALSE))</f>
        <v/>
      </c>
      <c r="AD209" s="387" t="str">
        <f>IF(AD208="","",VLOOKUP(AD208,'シフト記号表（勤務時間帯）'!$C$6:$K$35,9,FALSE))</f>
        <v/>
      </c>
      <c r="AE209" s="387" t="str">
        <f>IF(AE208="","",VLOOKUP(AE208,'シフト記号表（勤務時間帯）'!$C$6:$K$35,9,FALSE))</f>
        <v/>
      </c>
      <c r="AF209" s="388" t="str">
        <f>IF(AF208="","",VLOOKUP(AF208,'シフト記号表（勤務時間帯）'!$C$6:$K$35,9,FALSE))</f>
        <v/>
      </c>
      <c r="AG209" s="386" t="str">
        <f>IF(AG208="","",VLOOKUP(AG208,'シフト記号表（勤務時間帯）'!$C$6:$K$35,9,FALSE))</f>
        <v/>
      </c>
      <c r="AH209" s="387" t="str">
        <f>IF(AH208="","",VLOOKUP(AH208,'シフト記号表（勤務時間帯）'!$C$6:$K$35,9,FALSE))</f>
        <v/>
      </c>
      <c r="AI209" s="387" t="str">
        <f>IF(AI208="","",VLOOKUP(AI208,'シフト記号表（勤務時間帯）'!$C$6:$K$35,9,FALSE))</f>
        <v/>
      </c>
      <c r="AJ209" s="387" t="str">
        <f>IF(AJ208="","",VLOOKUP(AJ208,'シフト記号表（勤務時間帯）'!$C$6:$K$35,9,FALSE))</f>
        <v/>
      </c>
      <c r="AK209" s="387" t="str">
        <f>IF(AK208="","",VLOOKUP(AK208,'シフト記号表（勤務時間帯）'!$C$6:$K$35,9,FALSE))</f>
        <v/>
      </c>
      <c r="AL209" s="387" t="str">
        <f>IF(AL208="","",VLOOKUP(AL208,'シフト記号表（勤務時間帯）'!$C$6:$K$35,9,FALSE))</f>
        <v/>
      </c>
      <c r="AM209" s="388" t="str">
        <f>IF(AM208="","",VLOOKUP(AM208,'シフト記号表（勤務時間帯）'!$C$6:$K$35,9,FALSE))</f>
        <v/>
      </c>
      <c r="AN209" s="386" t="str">
        <f>IF(AN208="","",VLOOKUP(AN208,'シフト記号表（勤務時間帯）'!$C$6:$K$35,9,FALSE))</f>
        <v/>
      </c>
      <c r="AO209" s="387" t="str">
        <f>IF(AO208="","",VLOOKUP(AO208,'シフト記号表（勤務時間帯）'!$C$6:$K$35,9,FALSE))</f>
        <v/>
      </c>
      <c r="AP209" s="387" t="str">
        <f>IF(AP208="","",VLOOKUP(AP208,'シフト記号表（勤務時間帯）'!$C$6:$K$35,9,FALSE))</f>
        <v/>
      </c>
      <c r="AQ209" s="387" t="str">
        <f>IF(AQ208="","",VLOOKUP(AQ208,'シフト記号表（勤務時間帯）'!$C$6:$K$35,9,FALSE))</f>
        <v/>
      </c>
      <c r="AR209" s="387" t="str">
        <f>IF(AR208="","",VLOOKUP(AR208,'シフト記号表（勤務時間帯）'!$C$6:$K$35,9,FALSE))</f>
        <v/>
      </c>
      <c r="AS209" s="387" t="str">
        <f>IF(AS208="","",VLOOKUP(AS208,'シフト記号表（勤務時間帯）'!$C$6:$K$35,9,FALSE))</f>
        <v/>
      </c>
      <c r="AT209" s="388" t="str">
        <f>IF(AT208="","",VLOOKUP(AT208,'シフト記号表（勤務時間帯）'!$C$6:$K$35,9,FALSE))</f>
        <v/>
      </c>
      <c r="AU209" s="386" t="str">
        <f>IF(AU208="","",VLOOKUP(AU208,'シフト記号表（勤務時間帯）'!$C$6:$K$35,9,FALSE))</f>
        <v/>
      </c>
      <c r="AV209" s="387" t="str">
        <f>IF(AV208="","",VLOOKUP(AV208,'シフト記号表（勤務時間帯）'!$C$6:$K$35,9,FALSE))</f>
        <v/>
      </c>
      <c r="AW209" s="387" t="str">
        <f>IF(AW208="","",VLOOKUP(AW208,'シフト記号表（勤務時間帯）'!$C$6:$K$35,9,FALSE))</f>
        <v/>
      </c>
      <c r="AX209" s="924">
        <f>IF($BB$3="４週",SUM(S209:AT209),IF($BB$3="暦月",SUM(S209:AW209),""))</f>
        <v>0</v>
      </c>
      <c r="AY209" s="925"/>
      <c r="AZ209" s="926">
        <f>IF($BB$3="４週",AX209/4,IF($BB$3="暦月",'地密通所（100名）'!AX209/('地密通所（100名）'!$BB$8/7),""))</f>
        <v>0</v>
      </c>
      <c r="BA209" s="927"/>
      <c r="BB209" s="799"/>
      <c r="BC209" s="700"/>
      <c r="BD209" s="700"/>
      <c r="BE209" s="700"/>
      <c r="BF209" s="701"/>
    </row>
    <row r="210" spans="2:58" ht="20.25" customHeight="1">
      <c r="B210" s="886"/>
      <c r="C210" s="787"/>
      <c r="D210" s="788"/>
      <c r="E210" s="789"/>
      <c r="F210" s="428">
        <f>C208</f>
        <v>0</v>
      </c>
      <c r="G210" s="763"/>
      <c r="H210" s="693"/>
      <c r="I210" s="694"/>
      <c r="J210" s="694"/>
      <c r="K210" s="695"/>
      <c r="L210" s="768"/>
      <c r="M210" s="769"/>
      <c r="N210" s="769"/>
      <c r="O210" s="770"/>
      <c r="P210" s="928" t="s">
        <v>527</v>
      </c>
      <c r="Q210" s="929"/>
      <c r="R210" s="930"/>
      <c r="S210" s="389" t="str">
        <f>IF(S208="","",VLOOKUP(S208,'シフト記号表（勤務時間帯）'!$C$6:$U$35,19,FALSE))</f>
        <v/>
      </c>
      <c r="T210" s="390" t="str">
        <f>IF(T208="","",VLOOKUP(T208,'シフト記号表（勤務時間帯）'!$C$6:$U$35,19,FALSE))</f>
        <v/>
      </c>
      <c r="U210" s="390" t="str">
        <f>IF(U208="","",VLOOKUP(U208,'シフト記号表（勤務時間帯）'!$C$6:$U$35,19,FALSE))</f>
        <v/>
      </c>
      <c r="V210" s="390" t="str">
        <f>IF(V208="","",VLOOKUP(V208,'シフト記号表（勤務時間帯）'!$C$6:$U$35,19,FALSE))</f>
        <v/>
      </c>
      <c r="W210" s="390" t="str">
        <f>IF(W208="","",VLOOKUP(W208,'シフト記号表（勤務時間帯）'!$C$6:$U$35,19,FALSE))</f>
        <v/>
      </c>
      <c r="X210" s="390" t="str">
        <f>IF(X208="","",VLOOKUP(X208,'シフト記号表（勤務時間帯）'!$C$6:$U$35,19,FALSE))</f>
        <v/>
      </c>
      <c r="Y210" s="391" t="str">
        <f>IF(Y208="","",VLOOKUP(Y208,'シフト記号表（勤務時間帯）'!$C$6:$U$35,19,FALSE))</f>
        <v/>
      </c>
      <c r="Z210" s="389" t="str">
        <f>IF(Z208="","",VLOOKUP(Z208,'シフト記号表（勤務時間帯）'!$C$6:$U$35,19,FALSE))</f>
        <v/>
      </c>
      <c r="AA210" s="390" t="str">
        <f>IF(AA208="","",VLOOKUP(AA208,'シフト記号表（勤務時間帯）'!$C$6:$U$35,19,FALSE))</f>
        <v/>
      </c>
      <c r="AB210" s="390" t="str">
        <f>IF(AB208="","",VLOOKUP(AB208,'シフト記号表（勤務時間帯）'!$C$6:$U$35,19,FALSE))</f>
        <v/>
      </c>
      <c r="AC210" s="390" t="str">
        <f>IF(AC208="","",VLOOKUP(AC208,'シフト記号表（勤務時間帯）'!$C$6:$U$35,19,FALSE))</f>
        <v/>
      </c>
      <c r="AD210" s="390" t="str">
        <f>IF(AD208="","",VLOOKUP(AD208,'シフト記号表（勤務時間帯）'!$C$6:$U$35,19,FALSE))</f>
        <v/>
      </c>
      <c r="AE210" s="390" t="str">
        <f>IF(AE208="","",VLOOKUP(AE208,'シフト記号表（勤務時間帯）'!$C$6:$U$35,19,FALSE))</f>
        <v/>
      </c>
      <c r="AF210" s="391" t="str">
        <f>IF(AF208="","",VLOOKUP(AF208,'シフト記号表（勤務時間帯）'!$C$6:$U$35,19,FALSE))</f>
        <v/>
      </c>
      <c r="AG210" s="389" t="str">
        <f>IF(AG208="","",VLOOKUP(AG208,'シフト記号表（勤務時間帯）'!$C$6:$U$35,19,FALSE))</f>
        <v/>
      </c>
      <c r="AH210" s="390" t="str">
        <f>IF(AH208="","",VLOOKUP(AH208,'シフト記号表（勤務時間帯）'!$C$6:$U$35,19,FALSE))</f>
        <v/>
      </c>
      <c r="AI210" s="390" t="str">
        <f>IF(AI208="","",VLOOKUP(AI208,'シフト記号表（勤務時間帯）'!$C$6:$U$35,19,FALSE))</f>
        <v/>
      </c>
      <c r="AJ210" s="390" t="str">
        <f>IF(AJ208="","",VLOOKUP(AJ208,'シフト記号表（勤務時間帯）'!$C$6:$U$35,19,FALSE))</f>
        <v/>
      </c>
      <c r="AK210" s="390" t="str">
        <f>IF(AK208="","",VLOOKUP(AK208,'シフト記号表（勤務時間帯）'!$C$6:$U$35,19,FALSE))</f>
        <v/>
      </c>
      <c r="AL210" s="390" t="str">
        <f>IF(AL208="","",VLOOKUP(AL208,'シフト記号表（勤務時間帯）'!$C$6:$U$35,19,FALSE))</f>
        <v/>
      </c>
      <c r="AM210" s="391" t="str">
        <f>IF(AM208="","",VLOOKUP(AM208,'シフト記号表（勤務時間帯）'!$C$6:$U$35,19,FALSE))</f>
        <v/>
      </c>
      <c r="AN210" s="389" t="str">
        <f>IF(AN208="","",VLOOKUP(AN208,'シフト記号表（勤務時間帯）'!$C$6:$U$35,19,FALSE))</f>
        <v/>
      </c>
      <c r="AO210" s="390" t="str">
        <f>IF(AO208="","",VLOOKUP(AO208,'シフト記号表（勤務時間帯）'!$C$6:$U$35,19,FALSE))</f>
        <v/>
      </c>
      <c r="AP210" s="390" t="str">
        <f>IF(AP208="","",VLOOKUP(AP208,'シフト記号表（勤務時間帯）'!$C$6:$U$35,19,FALSE))</f>
        <v/>
      </c>
      <c r="AQ210" s="390" t="str">
        <f>IF(AQ208="","",VLOOKUP(AQ208,'シフト記号表（勤務時間帯）'!$C$6:$U$35,19,FALSE))</f>
        <v/>
      </c>
      <c r="AR210" s="390" t="str">
        <f>IF(AR208="","",VLOOKUP(AR208,'シフト記号表（勤務時間帯）'!$C$6:$U$35,19,FALSE))</f>
        <v/>
      </c>
      <c r="AS210" s="390" t="str">
        <f>IF(AS208="","",VLOOKUP(AS208,'シフト記号表（勤務時間帯）'!$C$6:$U$35,19,FALSE))</f>
        <v/>
      </c>
      <c r="AT210" s="391" t="str">
        <f>IF(AT208="","",VLOOKUP(AT208,'シフト記号表（勤務時間帯）'!$C$6:$U$35,19,FALSE))</f>
        <v/>
      </c>
      <c r="AU210" s="389" t="str">
        <f>IF(AU208="","",VLOOKUP(AU208,'シフト記号表（勤務時間帯）'!$C$6:$U$35,19,FALSE))</f>
        <v/>
      </c>
      <c r="AV210" s="390" t="str">
        <f>IF(AV208="","",VLOOKUP(AV208,'シフト記号表（勤務時間帯）'!$C$6:$U$35,19,FALSE))</f>
        <v/>
      </c>
      <c r="AW210" s="390" t="str">
        <f>IF(AW208="","",VLOOKUP(AW208,'シフト記号表（勤務時間帯）'!$C$6:$U$35,19,FALSE))</f>
        <v/>
      </c>
      <c r="AX210" s="931">
        <f>IF($BB$3="４週",SUM(S210:AT210),IF($BB$3="暦月",SUM(S210:AW210),""))</f>
        <v>0</v>
      </c>
      <c r="AY210" s="932"/>
      <c r="AZ210" s="933">
        <f>IF($BB$3="４週",AX210/4,IF($BB$3="暦月",'地密通所（100名）'!AX210/('地密通所（100名）'!$BB$8/7),""))</f>
        <v>0</v>
      </c>
      <c r="BA210" s="934"/>
      <c r="BB210" s="800"/>
      <c r="BC210" s="769"/>
      <c r="BD210" s="769"/>
      <c r="BE210" s="769"/>
      <c r="BF210" s="770"/>
    </row>
    <row r="211" spans="2:58" ht="20.25" customHeight="1">
      <c r="B211" s="886">
        <f>B208+1</f>
        <v>64</v>
      </c>
      <c r="C211" s="781"/>
      <c r="D211" s="782"/>
      <c r="E211" s="783"/>
      <c r="F211" s="273"/>
      <c r="G211" s="762"/>
      <c r="H211" s="764"/>
      <c r="I211" s="694"/>
      <c r="J211" s="694"/>
      <c r="K211" s="695"/>
      <c r="L211" s="765"/>
      <c r="M211" s="766"/>
      <c r="N211" s="766"/>
      <c r="O211" s="767"/>
      <c r="P211" s="935" t="s">
        <v>535</v>
      </c>
      <c r="Q211" s="936"/>
      <c r="R211" s="937"/>
      <c r="S211" s="425"/>
      <c r="T211" s="426"/>
      <c r="U211" s="426"/>
      <c r="V211" s="426"/>
      <c r="W211" s="426"/>
      <c r="X211" s="426"/>
      <c r="Y211" s="427"/>
      <c r="Z211" s="425"/>
      <c r="AA211" s="426"/>
      <c r="AB211" s="426"/>
      <c r="AC211" s="426"/>
      <c r="AD211" s="426"/>
      <c r="AE211" s="426"/>
      <c r="AF211" s="427"/>
      <c r="AG211" s="425"/>
      <c r="AH211" s="426"/>
      <c r="AI211" s="426"/>
      <c r="AJ211" s="426"/>
      <c r="AK211" s="426"/>
      <c r="AL211" s="426"/>
      <c r="AM211" s="427"/>
      <c r="AN211" s="425"/>
      <c r="AO211" s="426"/>
      <c r="AP211" s="426"/>
      <c r="AQ211" s="426"/>
      <c r="AR211" s="426"/>
      <c r="AS211" s="426"/>
      <c r="AT211" s="427"/>
      <c r="AU211" s="425"/>
      <c r="AV211" s="426"/>
      <c r="AW211" s="426"/>
      <c r="AX211" s="973"/>
      <c r="AY211" s="974"/>
      <c r="AZ211" s="975"/>
      <c r="BA211" s="976"/>
      <c r="BB211" s="798"/>
      <c r="BC211" s="766"/>
      <c r="BD211" s="766"/>
      <c r="BE211" s="766"/>
      <c r="BF211" s="767"/>
    </row>
    <row r="212" spans="2:58" ht="20.25" customHeight="1">
      <c r="B212" s="886"/>
      <c r="C212" s="784"/>
      <c r="D212" s="785"/>
      <c r="E212" s="786"/>
      <c r="F212" s="265"/>
      <c r="G212" s="689"/>
      <c r="H212" s="693"/>
      <c r="I212" s="694"/>
      <c r="J212" s="694"/>
      <c r="K212" s="695"/>
      <c r="L212" s="699"/>
      <c r="M212" s="700"/>
      <c r="N212" s="700"/>
      <c r="O212" s="701"/>
      <c r="P212" s="921" t="s">
        <v>526</v>
      </c>
      <c r="Q212" s="922"/>
      <c r="R212" s="923"/>
      <c r="S212" s="386" t="str">
        <f>IF(S211="","",VLOOKUP(S211,'シフト記号表（勤務時間帯）'!$C$6:$K$35,9,FALSE))</f>
        <v/>
      </c>
      <c r="T212" s="387" t="str">
        <f>IF(T211="","",VLOOKUP(T211,'シフト記号表（勤務時間帯）'!$C$6:$K$35,9,FALSE))</f>
        <v/>
      </c>
      <c r="U212" s="387" t="str">
        <f>IF(U211="","",VLOOKUP(U211,'シフト記号表（勤務時間帯）'!$C$6:$K$35,9,FALSE))</f>
        <v/>
      </c>
      <c r="V212" s="387" t="str">
        <f>IF(V211="","",VLOOKUP(V211,'シフト記号表（勤務時間帯）'!$C$6:$K$35,9,FALSE))</f>
        <v/>
      </c>
      <c r="W212" s="387" t="str">
        <f>IF(W211="","",VLOOKUP(W211,'シフト記号表（勤務時間帯）'!$C$6:$K$35,9,FALSE))</f>
        <v/>
      </c>
      <c r="X212" s="387" t="str">
        <f>IF(X211="","",VLOOKUP(X211,'シフト記号表（勤務時間帯）'!$C$6:$K$35,9,FALSE))</f>
        <v/>
      </c>
      <c r="Y212" s="388" t="str">
        <f>IF(Y211="","",VLOOKUP(Y211,'シフト記号表（勤務時間帯）'!$C$6:$K$35,9,FALSE))</f>
        <v/>
      </c>
      <c r="Z212" s="386" t="str">
        <f>IF(Z211="","",VLOOKUP(Z211,'シフト記号表（勤務時間帯）'!$C$6:$K$35,9,FALSE))</f>
        <v/>
      </c>
      <c r="AA212" s="387" t="str">
        <f>IF(AA211="","",VLOOKUP(AA211,'シフト記号表（勤務時間帯）'!$C$6:$K$35,9,FALSE))</f>
        <v/>
      </c>
      <c r="AB212" s="387" t="str">
        <f>IF(AB211="","",VLOOKUP(AB211,'シフト記号表（勤務時間帯）'!$C$6:$K$35,9,FALSE))</f>
        <v/>
      </c>
      <c r="AC212" s="387" t="str">
        <f>IF(AC211="","",VLOOKUP(AC211,'シフト記号表（勤務時間帯）'!$C$6:$K$35,9,FALSE))</f>
        <v/>
      </c>
      <c r="AD212" s="387" t="str">
        <f>IF(AD211="","",VLOOKUP(AD211,'シフト記号表（勤務時間帯）'!$C$6:$K$35,9,FALSE))</f>
        <v/>
      </c>
      <c r="AE212" s="387" t="str">
        <f>IF(AE211="","",VLOOKUP(AE211,'シフト記号表（勤務時間帯）'!$C$6:$K$35,9,FALSE))</f>
        <v/>
      </c>
      <c r="AF212" s="388" t="str">
        <f>IF(AF211="","",VLOOKUP(AF211,'シフト記号表（勤務時間帯）'!$C$6:$K$35,9,FALSE))</f>
        <v/>
      </c>
      <c r="AG212" s="386" t="str">
        <f>IF(AG211="","",VLOOKUP(AG211,'シフト記号表（勤務時間帯）'!$C$6:$K$35,9,FALSE))</f>
        <v/>
      </c>
      <c r="AH212" s="387" t="str">
        <f>IF(AH211="","",VLOOKUP(AH211,'シフト記号表（勤務時間帯）'!$C$6:$K$35,9,FALSE))</f>
        <v/>
      </c>
      <c r="AI212" s="387" t="str">
        <f>IF(AI211="","",VLOOKUP(AI211,'シフト記号表（勤務時間帯）'!$C$6:$K$35,9,FALSE))</f>
        <v/>
      </c>
      <c r="AJ212" s="387" t="str">
        <f>IF(AJ211="","",VLOOKUP(AJ211,'シフト記号表（勤務時間帯）'!$C$6:$K$35,9,FALSE))</f>
        <v/>
      </c>
      <c r="AK212" s="387" t="str">
        <f>IF(AK211="","",VLOOKUP(AK211,'シフト記号表（勤務時間帯）'!$C$6:$K$35,9,FALSE))</f>
        <v/>
      </c>
      <c r="AL212" s="387" t="str">
        <f>IF(AL211="","",VLOOKUP(AL211,'シフト記号表（勤務時間帯）'!$C$6:$K$35,9,FALSE))</f>
        <v/>
      </c>
      <c r="AM212" s="388" t="str">
        <f>IF(AM211="","",VLOOKUP(AM211,'シフト記号表（勤務時間帯）'!$C$6:$K$35,9,FALSE))</f>
        <v/>
      </c>
      <c r="AN212" s="386" t="str">
        <f>IF(AN211="","",VLOOKUP(AN211,'シフト記号表（勤務時間帯）'!$C$6:$K$35,9,FALSE))</f>
        <v/>
      </c>
      <c r="AO212" s="387" t="str">
        <f>IF(AO211="","",VLOOKUP(AO211,'シフト記号表（勤務時間帯）'!$C$6:$K$35,9,FALSE))</f>
        <v/>
      </c>
      <c r="AP212" s="387" t="str">
        <f>IF(AP211="","",VLOOKUP(AP211,'シフト記号表（勤務時間帯）'!$C$6:$K$35,9,FALSE))</f>
        <v/>
      </c>
      <c r="AQ212" s="387" t="str">
        <f>IF(AQ211="","",VLOOKUP(AQ211,'シフト記号表（勤務時間帯）'!$C$6:$K$35,9,FALSE))</f>
        <v/>
      </c>
      <c r="AR212" s="387" t="str">
        <f>IF(AR211="","",VLOOKUP(AR211,'シフト記号表（勤務時間帯）'!$C$6:$K$35,9,FALSE))</f>
        <v/>
      </c>
      <c r="AS212" s="387" t="str">
        <f>IF(AS211="","",VLOOKUP(AS211,'シフト記号表（勤務時間帯）'!$C$6:$K$35,9,FALSE))</f>
        <v/>
      </c>
      <c r="AT212" s="388" t="str">
        <f>IF(AT211="","",VLOOKUP(AT211,'シフト記号表（勤務時間帯）'!$C$6:$K$35,9,FALSE))</f>
        <v/>
      </c>
      <c r="AU212" s="386" t="str">
        <f>IF(AU211="","",VLOOKUP(AU211,'シフト記号表（勤務時間帯）'!$C$6:$K$35,9,FALSE))</f>
        <v/>
      </c>
      <c r="AV212" s="387" t="str">
        <f>IF(AV211="","",VLOOKUP(AV211,'シフト記号表（勤務時間帯）'!$C$6:$K$35,9,FALSE))</f>
        <v/>
      </c>
      <c r="AW212" s="387" t="str">
        <f>IF(AW211="","",VLOOKUP(AW211,'シフト記号表（勤務時間帯）'!$C$6:$K$35,9,FALSE))</f>
        <v/>
      </c>
      <c r="AX212" s="924">
        <f>IF($BB$3="４週",SUM(S212:AT212),IF($BB$3="暦月",SUM(S212:AW212),""))</f>
        <v>0</v>
      </c>
      <c r="AY212" s="925"/>
      <c r="AZ212" s="926">
        <f>IF($BB$3="４週",AX212/4,IF($BB$3="暦月",'地密通所（100名）'!AX212/('地密通所（100名）'!$BB$8/7),""))</f>
        <v>0</v>
      </c>
      <c r="BA212" s="927"/>
      <c r="BB212" s="799"/>
      <c r="BC212" s="700"/>
      <c r="BD212" s="700"/>
      <c r="BE212" s="700"/>
      <c r="BF212" s="701"/>
    </row>
    <row r="213" spans="2:58" ht="20.25" customHeight="1">
      <c r="B213" s="886"/>
      <c r="C213" s="787"/>
      <c r="D213" s="788"/>
      <c r="E213" s="789"/>
      <c r="F213" s="428">
        <f>C211</f>
        <v>0</v>
      </c>
      <c r="G213" s="763"/>
      <c r="H213" s="693"/>
      <c r="I213" s="694"/>
      <c r="J213" s="694"/>
      <c r="K213" s="695"/>
      <c r="L213" s="768"/>
      <c r="M213" s="769"/>
      <c r="N213" s="769"/>
      <c r="O213" s="770"/>
      <c r="P213" s="928" t="s">
        <v>527</v>
      </c>
      <c r="Q213" s="929"/>
      <c r="R213" s="930"/>
      <c r="S213" s="389" t="str">
        <f>IF(S211="","",VLOOKUP(S211,'シフト記号表（勤務時間帯）'!$C$6:$U$35,19,FALSE))</f>
        <v/>
      </c>
      <c r="T213" s="390" t="str">
        <f>IF(T211="","",VLOOKUP(T211,'シフト記号表（勤務時間帯）'!$C$6:$U$35,19,FALSE))</f>
        <v/>
      </c>
      <c r="U213" s="390" t="str">
        <f>IF(U211="","",VLOOKUP(U211,'シフト記号表（勤務時間帯）'!$C$6:$U$35,19,FALSE))</f>
        <v/>
      </c>
      <c r="V213" s="390" t="str">
        <f>IF(V211="","",VLOOKUP(V211,'シフト記号表（勤務時間帯）'!$C$6:$U$35,19,FALSE))</f>
        <v/>
      </c>
      <c r="W213" s="390" t="str">
        <f>IF(W211="","",VLOOKUP(W211,'シフト記号表（勤務時間帯）'!$C$6:$U$35,19,FALSE))</f>
        <v/>
      </c>
      <c r="X213" s="390" t="str">
        <f>IF(X211="","",VLOOKUP(X211,'シフト記号表（勤務時間帯）'!$C$6:$U$35,19,FALSE))</f>
        <v/>
      </c>
      <c r="Y213" s="391" t="str">
        <f>IF(Y211="","",VLOOKUP(Y211,'シフト記号表（勤務時間帯）'!$C$6:$U$35,19,FALSE))</f>
        <v/>
      </c>
      <c r="Z213" s="389" t="str">
        <f>IF(Z211="","",VLOOKUP(Z211,'シフト記号表（勤務時間帯）'!$C$6:$U$35,19,FALSE))</f>
        <v/>
      </c>
      <c r="AA213" s="390" t="str">
        <f>IF(AA211="","",VLOOKUP(AA211,'シフト記号表（勤務時間帯）'!$C$6:$U$35,19,FALSE))</f>
        <v/>
      </c>
      <c r="AB213" s="390" t="str">
        <f>IF(AB211="","",VLOOKUP(AB211,'シフト記号表（勤務時間帯）'!$C$6:$U$35,19,FALSE))</f>
        <v/>
      </c>
      <c r="AC213" s="390" t="str">
        <f>IF(AC211="","",VLOOKUP(AC211,'シフト記号表（勤務時間帯）'!$C$6:$U$35,19,FALSE))</f>
        <v/>
      </c>
      <c r="AD213" s="390" t="str">
        <f>IF(AD211="","",VLOOKUP(AD211,'シフト記号表（勤務時間帯）'!$C$6:$U$35,19,FALSE))</f>
        <v/>
      </c>
      <c r="AE213" s="390" t="str">
        <f>IF(AE211="","",VLOOKUP(AE211,'シフト記号表（勤務時間帯）'!$C$6:$U$35,19,FALSE))</f>
        <v/>
      </c>
      <c r="AF213" s="391" t="str">
        <f>IF(AF211="","",VLOOKUP(AF211,'シフト記号表（勤務時間帯）'!$C$6:$U$35,19,FALSE))</f>
        <v/>
      </c>
      <c r="AG213" s="389" t="str">
        <f>IF(AG211="","",VLOOKUP(AG211,'シフト記号表（勤務時間帯）'!$C$6:$U$35,19,FALSE))</f>
        <v/>
      </c>
      <c r="AH213" s="390" t="str">
        <f>IF(AH211="","",VLOOKUP(AH211,'シフト記号表（勤務時間帯）'!$C$6:$U$35,19,FALSE))</f>
        <v/>
      </c>
      <c r="AI213" s="390" t="str">
        <f>IF(AI211="","",VLOOKUP(AI211,'シフト記号表（勤務時間帯）'!$C$6:$U$35,19,FALSE))</f>
        <v/>
      </c>
      <c r="AJ213" s="390" t="str">
        <f>IF(AJ211="","",VLOOKUP(AJ211,'シフト記号表（勤務時間帯）'!$C$6:$U$35,19,FALSE))</f>
        <v/>
      </c>
      <c r="AK213" s="390" t="str">
        <f>IF(AK211="","",VLOOKUP(AK211,'シフト記号表（勤務時間帯）'!$C$6:$U$35,19,FALSE))</f>
        <v/>
      </c>
      <c r="AL213" s="390" t="str">
        <f>IF(AL211="","",VLOOKUP(AL211,'シフト記号表（勤務時間帯）'!$C$6:$U$35,19,FALSE))</f>
        <v/>
      </c>
      <c r="AM213" s="391" t="str">
        <f>IF(AM211="","",VLOOKUP(AM211,'シフト記号表（勤務時間帯）'!$C$6:$U$35,19,FALSE))</f>
        <v/>
      </c>
      <c r="AN213" s="389" t="str">
        <f>IF(AN211="","",VLOOKUP(AN211,'シフト記号表（勤務時間帯）'!$C$6:$U$35,19,FALSE))</f>
        <v/>
      </c>
      <c r="AO213" s="390" t="str">
        <f>IF(AO211="","",VLOOKUP(AO211,'シフト記号表（勤務時間帯）'!$C$6:$U$35,19,FALSE))</f>
        <v/>
      </c>
      <c r="AP213" s="390" t="str">
        <f>IF(AP211="","",VLOOKUP(AP211,'シフト記号表（勤務時間帯）'!$C$6:$U$35,19,FALSE))</f>
        <v/>
      </c>
      <c r="AQ213" s="390" t="str">
        <f>IF(AQ211="","",VLOOKUP(AQ211,'シフト記号表（勤務時間帯）'!$C$6:$U$35,19,FALSE))</f>
        <v/>
      </c>
      <c r="AR213" s="390" t="str">
        <f>IF(AR211="","",VLOOKUP(AR211,'シフト記号表（勤務時間帯）'!$C$6:$U$35,19,FALSE))</f>
        <v/>
      </c>
      <c r="AS213" s="390" t="str">
        <f>IF(AS211="","",VLOOKUP(AS211,'シフト記号表（勤務時間帯）'!$C$6:$U$35,19,FALSE))</f>
        <v/>
      </c>
      <c r="AT213" s="391" t="str">
        <f>IF(AT211="","",VLOOKUP(AT211,'シフト記号表（勤務時間帯）'!$C$6:$U$35,19,FALSE))</f>
        <v/>
      </c>
      <c r="AU213" s="389" t="str">
        <f>IF(AU211="","",VLOOKUP(AU211,'シフト記号表（勤務時間帯）'!$C$6:$U$35,19,FALSE))</f>
        <v/>
      </c>
      <c r="AV213" s="390" t="str">
        <f>IF(AV211="","",VLOOKUP(AV211,'シフト記号表（勤務時間帯）'!$C$6:$U$35,19,FALSE))</f>
        <v/>
      </c>
      <c r="AW213" s="390" t="str">
        <f>IF(AW211="","",VLOOKUP(AW211,'シフト記号表（勤務時間帯）'!$C$6:$U$35,19,FALSE))</f>
        <v/>
      </c>
      <c r="AX213" s="931">
        <f>IF($BB$3="４週",SUM(S213:AT213),IF($BB$3="暦月",SUM(S213:AW213),""))</f>
        <v>0</v>
      </c>
      <c r="AY213" s="932"/>
      <c r="AZ213" s="933">
        <f>IF($BB$3="４週",AX213/4,IF($BB$3="暦月",'地密通所（100名）'!AX213/('地密通所（100名）'!$BB$8/7),""))</f>
        <v>0</v>
      </c>
      <c r="BA213" s="934"/>
      <c r="BB213" s="800"/>
      <c r="BC213" s="769"/>
      <c r="BD213" s="769"/>
      <c r="BE213" s="769"/>
      <c r="BF213" s="770"/>
    </row>
    <row r="214" spans="2:58" ht="20.25" customHeight="1">
      <c r="B214" s="886">
        <f>B211+1</f>
        <v>65</v>
      </c>
      <c r="C214" s="781"/>
      <c r="D214" s="782"/>
      <c r="E214" s="783"/>
      <c r="F214" s="273"/>
      <c r="G214" s="762"/>
      <c r="H214" s="764"/>
      <c r="I214" s="694"/>
      <c r="J214" s="694"/>
      <c r="K214" s="695"/>
      <c r="L214" s="765"/>
      <c r="M214" s="766"/>
      <c r="N214" s="766"/>
      <c r="O214" s="767"/>
      <c r="P214" s="935" t="s">
        <v>535</v>
      </c>
      <c r="Q214" s="936"/>
      <c r="R214" s="937"/>
      <c r="S214" s="425"/>
      <c r="T214" s="426"/>
      <c r="U214" s="426"/>
      <c r="V214" s="426"/>
      <c r="W214" s="426"/>
      <c r="X214" s="426"/>
      <c r="Y214" s="427"/>
      <c r="Z214" s="425"/>
      <c r="AA214" s="426"/>
      <c r="AB214" s="426"/>
      <c r="AC214" s="426"/>
      <c r="AD214" s="426"/>
      <c r="AE214" s="426"/>
      <c r="AF214" s="427"/>
      <c r="AG214" s="425"/>
      <c r="AH214" s="426"/>
      <c r="AI214" s="426"/>
      <c r="AJ214" s="426"/>
      <c r="AK214" s="426"/>
      <c r="AL214" s="426"/>
      <c r="AM214" s="427"/>
      <c r="AN214" s="425"/>
      <c r="AO214" s="426"/>
      <c r="AP214" s="426"/>
      <c r="AQ214" s="426"/>
      <c r="AR214" s="426"/>
      <c r="AS214" s="426"/>
      <c r="AT214" s="427"/>
      <c r="AU214" s="425"/>
      <c r="AV214" s="426"/>
      <c r="AW214" s="426"/>
      <c r="AX214" s="973"/>
      <c r="AY214" s="974"/>
      <c r="AZ214" s="975"/>
      <c r="BA214" s="976"/>
      <c r="BB214" s="798"/>
      <c r="BC214" s="766"/>
      <c r="BD214" s="766"/>
      <c r="BE214" s="766"/>
      <c r="BF214" s="767"/>
    </row>
    <row r="215" spans="2:58" ht="20.25" customHeight="1">
      <c r="B215" s="886"/>
      <c r="C215" s="784"/>
      <c r="D215" s="785"/>
      <c r="E215" s="786"/>
      <c r="F215" s="265"/>
      <c r="G215" s="689"/>
      <c r="H215" s="693"/>
      <c r="I215" s="694"/>
      <c r="J215" s="694"/>
      <c r="K215" s="695"/>
      <c r="L215" s="699"/>
      <c r="M215" s="700"/>
      <c r="N215" s="700"/>
      <c r="O215" s="701"/>
      <c r="P215" s="921" t="s">
        <v>526</v>
      </c>
      <c r="Q215" s="922"/>
      <c r="R215" s="923"/>
      <c r="S215" s="386" t="str">
        <f>IF(S214="","",VLOOKUP(S214,'シフト記号表（勤務時間帯）'!$C$6:$K$35,9,FALSE))</f>
        <v/>
      </c>
      <c r="T215" s="387" t="str">
        <f>IF(T214="","",VLOOKUP(T214,'シフト記号表（勤務時間帯）'!$C$6:$K$35,9,FALSE))</f>
        <v/>
      </c>
      <c r="U215" s="387" t="str">
        <f>IF(U214="","",VLOOKUP(U214,'シフト記号表（勤務時間帯）'!$C$6:$K$35,9,FALSE))</f>
        <v/>
      </c>
      <c r="V215" s="387" t="str">
        <f>IF(V214="","",VLOOKUP(V214,'シフト記号表（勤務時間帯）'!$C$6:$K$35,9,FALSE))</f>
        <v/>
      </c>
      <c r="W215" s="387" t="str">
        <f>IF(W214="","",VLOOKUP(W214,'シフト記号表（勤務時間帯）'!$C$6:$K$35,9,FALSE))</f>
        <v/>
      </c>
      <c r="X215" s="387" t="str">
        <f>IF(X214="","",VLOOKUP(X214,'シフト記号表（勤務時間帯）'!$C$6:$K$35,9,FALSE))</f>
        <v/>
      </c>
      <c r="Y215" s="388" t="str">
        <f>IF(Y214="","",VLOOKUP(Y214,'シフト記号表（勤務時間帯）'!$C$6:$K$35,9,FALSE))</f>
        <v/>
      </c>
      <c r="Z215" s="386" t="str">
        <f>IF(Z214="","",VLOOKUP(Z214,'シフト記号表（勤務時間帯）'!$C$6:$K$35,9,FALSE))</f>
        <v/>
      </c>
      <c r="AA215" s="387" t="str">
        <f>IF(AA214="","",VLOOKUP(AA214,'シフト記号表（勤務時間帯）'!$C$6:$K$35,9,FALSE))</f>
        <v/>
      </c>
      <c r="AB215" s="387" t="str">
        <f>IF(AB214="","",VLOOKUP(AB214,'シフト記号表（勤務時間帯）'!$C$6:$K$35,9,FALSE))</f>
        <v/>
      </c>
      <c r="AC215" s="387" t="str">
        <f>IF(AC214="","",VLOOKUP(AC214,'シフト記号表（勤務時間帯）'!$C$6:$K$35,9,FALSE))</f>
        <v/>
      </c>
      <c r="AD215" s="387" t="str">
        <f>IF(AD214="","",VLOOKUP(AD214,'シフト記号表（勤務時間帯）'!$C$6:$K$35,9,FALSE))</f>
        <v/>
      </c>
      <c r="AE215" s="387" t="str">
        <f>IF(AE214="","",VLOOKUP(AE214,'シフト記号表（勤務時間帯）'!$C$6:$K$35,9,FALSE))</f>
        <v/>
      </c>
      <c r="AF215" s="388" t="str">
        <f>IF(AF214="","",VLOOKUP(AF214,'シフト記号表（勤務時間帯）'!$C$6:$K$35,9,FALSE))</f>
        <v/>
      </c>
      <c r="AG215" s="386" t="str">
        <f>IF(AG214="","",VLOOKUP(AG214,'シフト記号表（勤務時間帯）'!$C$6:$K$35,9,FALSE))</f>
        <v/>
      </c>
      <c r="AH215" s="387" t="str">
        <f>IF(AH214="","",VLOOKUP(AH214,'シフト記号表（勤務時間帯）'!$C$6:$K$35,9,FALSE))</f>
        <v/>
      </c>
      <c r="AI215" s="387" t="str">
        <f>IF(AI214="","",VLOOKUP(AI214,'シフト記号表（勤務時間帯）'!$C$6:$K$35,9,FALSE))</f>
        <v/>
      </c>
      <c r="AJ215" s="387" t="str">
        <f>IF(AJ214="","",VLOOKUP(AJ214,'シフト記号表（勤務時間帯）'!$C$6:$K$35,9,FALSE))</f>
        <v/>
      </c>
      <c r="AK215" s="387" t="str">
        <f>IF(AK214="","",VLOOKUP(AK214,'シフト記号表（勤務時間帯）'!$C$6:$K$35,9,FALSE))</f>
        <v/>
      </c>
      <c r="AL215" s="387" t="str">
        <f>IF(AL214="","",VLOOKUP(AL214,'シフト記号表（勤務時間帯）'!$C$6:$K$35,9,FALSE))</f>
        <v/>
      </c>
      <c r="AM215" s="388" t="str">
        <f>IF(AM214="","",VLOOKUP(AM214,'シフト記号表（勤務時間帯）'!$C$6:$K$35,9,FALSE))</f>
        <v/>
      </c>
      <c r="AN215" s="386" t="str">
        <f>IF(AN214="","",VLOOKUP(AN214,'シフト記号表（勤務時間帯）'!$C$6:$K$35,9,FALSE))</f>
        <v/>
      </c>
      <c r="AO215" s="387" t="str">
        <f>IF(AO214="","",VLOOKUP(AO214,'シフト記号表（勤務時間帯）'!$C$6:$K$35,9,FALSE))</f>
        <v/>
      </c>
      <c r="AP215" s="387" t="str">
        <f>IF(AP214="","",VLOOKUP(AP214,'シフト記号表（勤務時間帯）'!$C$6:$K$35,9,FALSE))</f>
        <v/>
      </c>
      <c r="AQ215" s="387" t="str">
        <f>IF(AQ214="","",VLOOKUP(AQ214,'シフト記号表（勤務時間帯）'!$C$6:$K$35,9,FALSE))</f>
        <v/>
      </c>
      <c r="AR215" s="387" t="str">
        <f>IF(AR214="","",VLOOKUP(AR214,'シフト記号表（勤務時間帯）'!$C$6:$K$35,9,FALSE))</f>
        <v/>
      </c>
      <c r="AS215" s="387" t="str">
        <f>IF(AS214="","",VLOOKUP(AS214,'シフト記号表（勤務時間帯）'!$C$6:$K$35,9,FALSE))</f>
        <v/>
      </c>
      <c r="AT215" s="388" t="str">
        <f>IF(AT214="","",VLOOKUP(AT214,'シフト記号表（勤務時間帯）'!$C$6:$K$35,9,FALSE))</f>
        <v/>
      </c>
      <c r="AU215" s="386" t="str">
        <f>IF(AU214="","",VLOOKUP(AU214,'シフト記号表（勤務時間帯）'!$C$6:$K$35,9,FALSE))</f>
        <v/>
      </c>
      <c r="AV215" s="387" t="str">
        <f>IF(AV214="","",VLOOKUP(AV214,'シフト記号表（勤務時間帯）'!$C$6:$K$35,9,FALSE))</f>
        <v/>
      </c>
      <c r="AW215" s="387" t="str">
        <f>IF(AW214="","",VLOOKUP(AW214,'シフト記号表（勤務時間帯）'!$C$6:$K$35,9,FALSE))</f>
        <v/>
      </c>
      <c r="AX215" s="924">
        <f>IF($BB$3="４週",SUM(S215:AT215),IF($BB$3="暦月",SUM(S215:AW215),""))</f>
        <v>0</v>
      </c>
      <c r="AY215" s="925"/>
      <c r="AZ215" s="926">
        <f>IF($BB$3="４週",AX215/4,IF($BB$3="暦月",'地密通所（100名）'!AX215/('地密通所（100名）'!$BB$8/7),""))</f>
        <v>0</v>
      </c>
      <c r="BA215" s="927"/>
      <c r="BB215" s="799"/>
      <c r="BC215" s="700"/>
      <c r="BD215" s="700"/>
      <c r="BE215" s="700"/>
      <c r="BF215" s="701"/>
    </row>
    <row r="216" spans="2:58" ht="20.25" customHeight="1">
      <c r="B216" s="886"/>
      <c r="C216" s="787"/>
      <c r="D216" s="788"/>
      <c r="E216" s="789"/>
      <c r="F216" s="428">
        <f>C214</f>
        <v>0</v>
      </c>
      <c r="G216" s="763"/>
      <c r="H216" s="693"/>
      <c r="I216" s="694"/>
      <c r="J216" s="694"/>
      <c r="K216" s="695"/>
      <c r="L216" s="768"/>
      <c r="M216" s="769"/>
      <c r="N216" s="769"/>
      <c r="O216" s="770"/>
      <c r="P216" s="928" t="s">
        <v>527</v>
      </c>
      <c r="Q216" s="929"/>
      <c r="R216" s="930"/>
      <c r="S216" s="389" t="str">
        <f>IF(S214="","",VLOOKUP(S214,'シフト記号表（勤務時間帯）'!$C$6:$U$35,19,FALSE))</f>
        <v/>
      </c>
      <c r="T216" s="390" t="str">
        <f>IF(T214="","",VLOOKUP(T214,'シフト記号表（勤務時間帯）'!$C$6:$U$35,19,FALSE))</f>
        <v/>
      </c>
      <c r="U216" s="390" t="str">
        <f>IF(U214="","",VLOOKUP(U214,'シフト記号表（勤務時間帯）'!$C$6:$U$35,19,FALSE))</f>
        <v/>
      </c>
      <c r="V216" s="390" t="str">
        <f>IF(V214="","",VLOOKUP(V214,'シフト記号表（勤務時間帯）'!$C$6:$U$35,19,FALSE))</f>
        <v/>
      </c>
      <c r="W216" s="390" t="str">
        <f>IF(W214="","",VLOOKUP(W214,'シフト記号表（勤務時間帯）'!$C$6:$U$35,19,FALSE))</f>
        <v/>
      </c>
      <c r="X216" s="390" t="str">
        <f>IF(X214="","",VLOOKUP(X214,'シフト記号表（勤務時間帯）'!$C$6:$U$35,19,FALSE))</f>
        <v/>
      </c>
      <c r="Y216" s="391" t="str">
        <f>IF(Y214="","",VLOOKUP(Y214,'シフト記号表（勤務時間帯）'!$C$6:$U$35,19,FALSE))</f>
        <v/>
      </c>
      <c r="Z216" s="389" t="str">
        <f>IF(Z214="","",VLOOKUP(Z214,'シフト記号表（勤務時間帯）'!$C$6:$U$35,19,FALSE))</f>
        <v/>
      </c>
      <c r="AA216" s="390" t="str">
        <f>IF(AA214="","",VLOOKUP(AA214,'シフト記号表（勤務時間帯）'!$C$6:$U$35,19,FALSE))</f>
        <v/>
      </c>
      <c r="AB216" s="390" t="str">
        <f>IF(AB214="","",VLOOKUP(AB214,'シフト記号表（勤務時間帯）'!$C$6:$U$35,19,FALSE))</f>
        <v/>
      </c>
      <c r="AC216" s="390" t="str">
        <f>IF(AC214="","",VLOOKUP(AC214,'シフト記号表（勤務時間帯）'!$C$6:$U$35,19,FALSE))</f>
        <v/>
      </c>
      <c r="AD216" s="390" t="str">
        <f>IF(AD214="","",VLOOKUP(AD214,'シフト記号表（勤務時間帯）'!$C$6:$U$35,19,FALSE))</f>
        <v/>
      </c>
      <c r="AE216" s="390" t="str">
        <f>IF(AE214="","",VLOOKUP(AE214,'シフト記号表（勤務時間帯）'!$C$6:$U$35,19,FALSE))</f>
        <v/>
      </c>
      <c r="AF216" s="391" t="str">
        <f>IF(AF214="","",VLOOKUP(AF214,'シフト記号表（勤務時間帯）'!$C$6:$U$35,19,FALSE))</f>
        <v/>
      </c>
      <c r="AG216" s="389" t="str">
        <f>IF(AG214="","",VLOOKUP(AG214,'シフト記号表（勤務時間帯）'!$C$6:$U$35,19,FALSE))</f>
        <v/>
      </c>
      <c r="AH216" s="390" t="str">
        <f>IF(AH214="","",VLOOKUP(AH214,'シフト記号表（勤務時間帯）'!$C$6:$U$35,19,FALSE))</f>
        <v/>
      </c>
      <c r="AI216" s="390" t="str">
        <f>IF(AI214="","",VLOOKUP(AI214,'シフト記号表（勤務時間帯）'!$C$6:$U$35,19,FALSE))</f>
        <v/>
      </c>
      <c r="AJ216" s="390" t="str">
        <f>IF(AJ214="","",VLOOKUP(AJ214,'シフト記号表（勤務時間帯）'!$C$6:$U$35,19,FALSE))</f>
        <v/>
      </c>
      <c r="AK216" s="390" t="str">
        <f>IF(AK214="","",VLOOKUP(AK214,'シフト記号表（勤務時間帯）'!$C$6:$U$35,19,FALSE))</f>
        <v/>
      </c>
      <c r="AL216" s="390" t="str">
        <f>IF(AL214="","",VLOOKUP(AL214,'シフト記号表（勤務時間帯）'!$C$6:$U$35,19,FALSE))</f>
        <v/>
      </c>
      <c r="AM216" s="391" t="str">
        <f>IF(AM214="","",VLOOKUP(AM214,'シフト記号表（勤務時間帯）'!$C$6:$U$35,19,FALSE))</f>
        <v/>
      </c>
      <c r="AN216" s="389" t="str">
        <f>IF(AN214="","",VLOOKUP(AN214,'シフト記号表（勤務時間帯）'!$C$6:$U$35,19,FALSE))</f>
        <v/>
      </c>
      <c r="AO216" s="390" t="str">
        <f>IF(AO214="","",VLOOKUP(AO214,'シフト記号表（勤務時間帯）'!$C$6:$U$35,19,FALSE))</f>
        <v/>
      </c>
      <c r="AP216" s="390" t="str">
        <f>IF(AP214="","",VLOOKUP(AP214,'シフト記号表（勤務時間帯）'!$C$6:$U$35,19,FALSE))</f>
        <v/>
      </c>
      <c r="AQ216" s="390" t="str">
        <f>IF(AQ214="","",VLOOKUP(AQ214,'シフト記号表（勤務時間帯）'!$C$6:$U$35,19,FALSE))</f>
        <v/>
      </c>
      <c r="AR216" s="390" t="str">
        <f>IF(AR214="","",VLOOKUP(AR214,'シフト記号表（勤務時間帯）'!$C$6:$U$35,19,FALSE))</f>
        <v/>
      </c>
      <c r="AS216" s="390" t="str">
        <f>IF(AS214="","",VLOOKUP(AS214,'シフト記号表（勤務時間帯）'!$C$6:$U$35,19,FALSE))</f>
        <v/>
      </c>
      <c r="AT216" s="391" t="str">
        <f>IF(AT214="","",VLOOKUP(AT214,'シフト記号表（勤務時間帯）'!$C$6:$U$35,19,FALSE))</f>
        <v/>
      </c>
      <c r="AU216" s="389" t="str">
        <f>IF(AU214="","",VLOOKUP(AU214,'シフト記号表（勤務時間帯）'!$C$6:$U$35,19,FALSE))</f>
        <v/>
      </c>
      <c r="AV216" s="390" t="str">
        <f>IF(AV214="","",VLOOKUP(AV214,'シフト記号表（勤務時間帯）'!$C$6:$U$35,19,FALSE))</f>
        <v/>
      </c>
      <c r="AW216" s="390" t="str">
        <f>IF(AW214="","",VLOOKUP(AW214,'シフト記号表（勤務時間帯）'!$C$6:$U$35,19,FALSE))</f>
        <v/>
      </c>
      <c r="AX216" s="931">
        <f>IF($BB$3="４週",SUM(S216:AT216),IF($BB$3="暦月",SUM(S216:AW216),""))</f>
        <v>0</v>
      </c>
      <c r="AY216" s="932"/>
      <c r="AZ216" s="933">
        <f>IF($BB$3="４週",AX216/4,IF($BB$3="暦月",'地密通所（100名）'!AX216/('地密通所（100名）'!$BB$8/7),""))</f>
        <v>0</v>
      </c>
      <c r="BA216" s="934"/>
      <c r="BB216" s="800"/>
      <c r="BC216" s="769"/>
      <c r="BD216" s="769"/>
      <c r="BE216" s="769"/>
      <c r="BF216" s="770"/>
    </row>
    <row r="217" spans="2:58" ht="20.25" customHeight="1">
      <c r="B217" s="886">
        <f>B214+1</f>
        <v>66</v>
      </c>
      <c r="C217" s="781"/>
      <c r="D217" s="782"/>
      <c r="E217" s="783"/>
      <c r="F217" s="273"/>
      <c r="G217" s="762"/>
      <c r="H217" s="764"/>
      <c r="I217" s="694"/>
      <c r="J217" s="694"/>
      <c r="K217" s="695"/>
      <c r="L217" s="765"/>
      <c r="M217" s="766"/>
      <c r="N217" s="766"/>
      <c r="O217" s="767"/>
      <c r="P217" s="935" t="s">
        <v>674</v>
      </c>
      <c r="Q217" s="936"/>
      <c r="R217" s="937"/>
      <c r="S217" s="425"/>
      <c r="T217" s="426"/>
      <c r="U217" s="426"/>
      <c r="V217" s="426"/>
      <c r="W217" s="426"/>
      <c r="X217" s="426"/>
      <c r="Y217" s="427"/>
      <c r="Z217" s="425"/>
      <c r="AA217" s="426"/>
      <c r="AB217" s="426"/>
      <c r="AC217" s="426"/>
      <c r="AD217" s="426"/>
      <c r="AE217" s="426"/>
      <c r="AF217" s="427"/>
      <c r="AG217" s="425"/>
      <c r="AH217" s="426"/>
      <c r="AI217" s="426"/>
      <c r="AJ217" s="426"/>
      <c r="AK217" s="426"/>
      <c r="AL217" s="426"/>
      <c r="AM217" s="427"/>
      <c r="AN217" s="425"/>
      <c r="AO217" s="426"/>
      <c r="AP217" s="426"/>
      <c r="AQ217" s="426"/>
      <c r="AR217" s="426"/>
      <c r="AS217" s="426"/>
      <c r="AT217" s="427"/>
      <c r="AU217" s="425"/>
      <c r="AV217" s="426"/>
      <c r="AW217" s="426"/>
      <c r="AX217" s="973"/>
      <c r="AY217" s="974"/>
      <c r="AZ217" s="975"/>
      <c r="BA217" s="976"/>
      <c r="BB217" s="798"/>
      <c r="BC217" s="766"/>
      <c r="BD217" s="766"/>
      <c r="BE217" s="766"/>
      <c r="BF217" s="767"/>
    </row>
    <row r="218" spans="2:58" ht="20.25" customHeight="1">
      <c r="B218" s="886"/>
      <c r="C218" s="784"/>
      <c r="D218" s="785"/>
      <c r="E218" s="786"/>
      <c r="F218" s="265"/>
      <c r="G218" s="689"/>
      <c r="H218" s="693"/>
      <c r="I218" s="694"/>
      <c r="J218" s="694"/>
      <c r="K218" s="695"/>
      <c r="L218" s="699"/>
      <c r="M218" s="700"/>
      <c r="N218" s="700"/>
      <c r="O218" s="701"/>
      <c r="P218" s="921" t="s">
        <v>526</v>
      </c>
      <c r="Q218" s="922"/>
      <c r="R218" s="923"/>
      <c r="S218" s="386" t="str">
        <f>IF(S217="","",VLOOKUP(S217,'シフト記号表（勤務時間帯）'!$C$6:$K$35,9,FALSE))</f>
        <v/>
      </c>
      <c r="T218" s="387" t="str">
        <f>IF(T217="","",VLOOKUP(T217,'シフト記号表（勤務時間帯）'!$C$6:$K$35,9,FALSE))</f>
        <v/>
      </c>
      <c r="U218" s="387" t="str">
        <f>IF(U217="","",VLOOKUP(U217,'シフト記号表（勤務時間帯）'!$C$6:$K$35,9,FALSE))</f>
        <v/>
      </c>
      <c r="V218" s="387" t="str">
        <f>IF(V217="","",VLOOKUP(V217,'シフト記号表（勤務時間帯）'!$C$6:$K$35,9,FALSE))</f>
        <v/>
      </c>
      <c r="W218" s="387" t="str">
        <f>IF(W217="","",VLOOKUP(W217,'シフト記号表（勤務時間帯）'!$C$6:$K$35,9,FALSE))</f>
        <v/>
      </c>
      <c r="X218" s="387" t="str">
        <f>IF(X217="","",VLOOKUP(X217,'シフト記号表（勤務時間帯）'!$C$6:$K$35,9,FALSE))</f>
        <v/>
      </c>
      <c r="Y218" s="388" t="str">
        <f>IF(Y217="","",VLOOKUP(Y217,'シフト記号表（勤務時間帯）'!$C$6:$K$35,9,FALSE))</f>
        <v/>
      </c>
      <c r="Z218" s="386" t="str">
        <f>IF(Z217="","",VLOOKUP(Z217,'シフト記号表（勤務時間帯）'!$C$6:$K$35,9,FALSE))</f>
        <v/>
      </c>
      <c r="AA218" s="387" t="str">
        <f>IF(AA217="","",VLOOKUP(AA217,'シフト記号表（勤務時間帯）'!$C$6:$K$35,9,FALSE))</f>
        <v/>
      </c>
      <c r="AB218" s="387" t="str">
        <f>IF(AB217="","",VLOOKUP(AB217,'シフト記号表（勤務時間帯）'!$C$6:$K$35,9,FALSE))</f>
        <v/>
      </c>
      <c r="AC218" s="387" t="str">
        <f>IF(AC217="","",VLOOKUP(AC217,'シフト記号表（勤務時間帯）'!$C$6:$K$35,9,FALSE))</f>
        <v/>
      </c>
      <c r="AD218" s="387" t="str">
        <f>IF(AD217="","",VLOOKUP(AD217,'シフト記号表（勤務時間帯）'!$C$6:$K$35,9,FALSE))</f>
        <v/>
      </c>
      <c r="AE218" s="387" t="str">
        <f>IF(AE217="","",VLOOKUP(AE217,'シフト記号表（勤務時間帯）'!$C$6:$K$35,9,FALSE))</f>
        <v/>
      </c>
      <c r="AF218" s="388" t="str">
        <f>IF(AF217="","",VLOOKUP(AF217,'シフト記号表（勤務時間帯）'!$C$6:$K$35,9,FALSE))</f>
        <v/>
      </c>
      <c r="AG218" s="386" t="str">
        <f>IF(AG217="","",VLOOKUP(AG217,'シフト記号表（勤務時間帯）'!$C$6:$K$35,9,FALSE))</f>
        <v/>
      </c>
      <c r="AH218" s="387" t="str">
        <f>IF(AH217="","",VLOOKUP(AH217,'シフト記号表（勤務時間帯）'!$C$6:$K$35,9,FALSE))</f>
        <v/>
      </c>
      <c r="AI218" s="387" t="str">
        <f>IF(AI217="","",VLOOKUP(AI217,'シフト記号表（勤務時間帯）'!$C$6:$K$35,9,FALSE))</f>
        <v/>
      </c>
      <c r="AJ218" s="387" t="str">
        <f>IF(AJ217="","",VLOOKUP(AJ217,'シフト記号表（勤務時間帯）'!$C$6:$K$35,9,FALSE))</f>
        <v/>
      </c>
      <c r="AK218" s="387" t="str">
        <f>IF(AK217="","",VLOOKUP(AK217,'シフト記号表（勤務時間帯）'!$C$6:$K$35,9,FALSE))</f>
        <v/>
      </c>
      <c r="AL218" s="387" t="str">
        <f>IF(AL217="","",VLOOKUP(AL217,'シフト記号表（勤務時間帯）'!$C$6:$K$35,9,FALSE))</f>
        <v/>
      </c>
      <c r="AM218" s="388" t="str">
        <f>IF(AM217="","",VLOOKUP(AM217,'シフト記号表（勤務時間帯）'!$C$6:$K$35,9,FALSE))</f>
        <v/>
      </c>
      <c r="AN218" s="386" t="str">
        <f>IF(AN217="","",VLOOKUP(AN217,'シフト記号表（勤務時間帯）'!$C$6:$K$35,9,FALSE))</f>
        <v/>
      </c>
      <c r="AO218" s="387" t="str">
        <f>IF(AO217="","",VLOOKUP(AO217,'シフト記号表（勤務時間帯）'!$C$6:$K$35,9,FALSE))</f>
        <v/>
      </c>
      <c r="AP218" s="387" t="str">
        <f>IF(AP217="","",VLOOKUP(AP217,'シフト記号表（勤務時間帯）'!$C$6:$K$35,9,FALSE))</f>
        <v/>
      </c>
      <c r="AQ218" s="387" t="str">
        <f>IF(AQ217="","",VLOOKUP(AQ217,'シフト記号表（勤務時間帯）'!$C$6:$K$35,9,FALSE))</f>
        <v/>
      </c>
      <c r="AR218" s="387" t="str">
        <f>IF(AR217="","",VLOOKUP(AR217,'シフト記号表（勤務時間帯）'!$C$6:$K$35,9,FALSE))</f>
        <v/>
      </c>
      <c r="AS218" s="387" t="str">
        <f>IF(AS217="","",VLOOKUP(AS217,'シフト記号表（勤務時間帯）'!$C$6:$K$35,9,FALSE))</f>
        <v/>
      </c>
      <c r="AT218" s="388" t="str">
        <f>IF(AT217="","",VLOOKUP(AT217,'シフト記号表（勤務時間帯）'!$C$6:$K$35,9,FALSE))</f>
        <v/>
      </c>
      <c r="AU218" s="386" t="str">
        <f>IF(AU217="","",VLOOKUP(AU217,'シフト記号表（勤務時間帯）'!$C$6:$K$35,9,FALSE))</f>
        <v/>
      </c>
      <c r="AV218" s="387" t="str">
        <f>IF(AV217="","",VLOOKUP(AV217,'シフト記号表（勤務時間帯）'!$C$6:$K$35,9,FALSE))</f>
        <v/>
      </c>
      <c r="AW218" s="387" t="str">
        <f>IF(AW217="","",VLOOKUP(AW217,'シフト記号表（勤務時間帯）'!$C$6:$K$35,9,FALSE))</f>
        <v/>
      </c>
      <c r="AX218" s="924">
        <f>IF($BB$3="４週",SUM(S218:AT218),IF($BB$3="暦月",SUM(S218:AW218),""))</f>
        <v>0</v>
      </c>
      <c r="AY218" s="925"/>
      <c r="AZ218" s="926">
        <f>IF($BB$3="４週",AX218/4,IF($BB$3="暦月",'地密通所（100名）'!AX218/('地密通所（100名）'!$BB$8/7),""))</f>
        <v>0</v>
      </c>
      <c r="BA218" s="927"/>
      <c r="BB218" s="799"/>
      <c r="BC218" s="700"/>
      <c r="BD218" s="700"/>
      <c r="BE218" s="700"/>
      <c r="BF218" s="701"/>
    </row>
    <row r="219" spans="2:58" ht="20.25" customHeight="1">
      <c r="B219" s="886"/>
      <c r="C219" s="787"/>
      <c r="D219" s="788"/>
      <c r="E219" s="789"/>
      <c r="F219" s="428">
        <f>C217</f>
        <v>0</v>
      </c>
      <c r="G219" s="763"/>
      <c r="H219" s="693"/>
      <c r="I219" s="694"/>
      <c r="J219" s="694"/>
      <c r="K219" s="695"/>
      <c r="L219" s="768"/>
      <c r="M219" s="769"/>
      <c r="N219" s="769"/>
      <c r="O219" s="770"/>
      <c r="P219" s="928" t="s">
        <v>527</v>
      </c>
      <c r="Q219" s="929"/>
      <c r="R219" s="930"/>
      <c r="S219" s="389" t="str">
        <f>IF(S217="","",VLOOKUP(S217,'シフト記号表（勤務時間帯）'!$C$6:$U$35,19,FALSE))</f>
        <v/>
      </c>
      <c r="T219" s="390" t="str">
        <f>IF(T217="","",VLOOKUP(T217,'シフト記号表（勤務時間帯）'!$C$6:$U$35,19,FALSE))</f>
        <v/>
      </c>
      <c r="U219" s="390" t="str">
        <f>IF(U217="","",VLOOKUP(U217,'シフト記号表（勤務時間帯）'!$C$6:$U$35,19,FALSE))</f>
        <v/>
      </c>
      <c r="V219" s="390" t="str">
        <f>IF(V217="","",VLOOKUP(V217,'シフト記号表（勤務時間帯）'!$C$6:$U$35,19,FALSE))</f>
        <v/>
      </c>
      <c r="W219" s="390" t="str">
        <f>IF(W217="","",VLOOKUP(W217,'シフト記号表（勤務時間帯）'!$C$6:$U$35,19,FALSE))</f>
        <v/>
      </c>
      <c r="X219" s="390" t="str">
        <f>IF(X217="","",VLOOKUP(X217,'シフト記号表（勤務時間帯）'!$C$6:$U$35,19,FALSE))</f>
        <v/>
      </c>
      <c r="Y219" s="391" t="str">
        <f>IF(Y217="","",VLOOKUP(Y217,'シフト記号表（勤務時間帯）'!$C$6:$U$35,19,FALSE))</f>
        <v/>
      </c>
      <c r="Z219" s="389" t="str">
        <f>IF(Z217="","",VLOOKUP(Z217,'シフト記号表（勤務時間帯）'!$C$6:$U$35,19,FALSE))</f>
        <v/>
      </c>
      <c r="AA219" s="390" t="str">
        <f>IF(AA217="","",VLOOKUP(AA217,'シフト記号表（勤務時間帯）'!$C$6:$U$35,19,FALSE))</f>
        <v/>
      </c>
      <c r="AB219" s="390" t="str">
        <f>IF(AB217="","",VLOOKUP(AB217,'シフト記号表（勤務時間帯）'!$C$6:$U$35,19,FALSE))</f>
        <v/>
      </c>
      <c r="AC219" s="390" t="str">
        <f>IF(AC217="","",VLOOKUP(AC217,'シフト記号表（勤務時間帯）'!$C$6:$U$35,19,FALSE))</f>
        <v/>
      </c>
      <c r="AD219" s="390" t="str">
        <f>IF(AD217="","",VLOOKUP(AD217,'シフト記号表（勤務時間帯）'!$C$6:$U$35,19,FALSE))</f>
        <v/>
      </c>
      <c r="AE219" s="390" t="str">
        <f>IF(AE217="","",VLOOKUP(AE217,'シフト記号表（勤務時間帯）'!$C$6:$U$35,19,FALSE))</f>
        <v/>
      </c>
      <c r="AF219" s="391" t="str">
        <f>IF(AF217="","",VLOOKUP(AF217,'シフト記号表（勤務時間帯）'!$C$6:$U$35,19,FALSE))</f>
        <v/>
      </c>
      <c r="AG219" s="389" t="str">
        <f>IF(AG217="","",VLOOKUP(AG217,'シフト記号表（勤務時間帯）'!$C$6:$U$35,19,FALSE))</f>
        <v/>
      </c>
      <c r="AH219" s="390" t="str">
        <f>IF(AH217="","",VLOOKUP(AH217,'シフト記号表（勤務時間帯）'!$C$6:$U$35,19,FALSE))</f>
        <v/>
      </c>
      <c r="AI219" s="390" t="str">
        <f>IF(AI217="","",VLOOKUP(AI217,'シフト記号表（勤務時間帯）'!$C$6:$U$35,19,FALSE))</f>
        <v/>
      </c>
      <c r="AJ219" s="390" t="str">
        <f>IF(AJ217="","",VLOOKUP(AJ217,'シフト記号表（勤務時間帯）'!$C$6:$U$35,19,FALSE))</f>
        <v/>
      </c>
      <c r="AK219" s="390" t="str">
        <f>IF(AK217="","",VLOOKUP(AK217,'シフト記号表（勤務時間帯）'!$C$6:$U$35,19,FALSE))</f>
        <v/>
      </c>
      <c r="AL219" s="390" t="str">
        <f>IF(AL217="","",VLOOKUP(AL217,'シフト記号表（勤務時間帯）'!$C$6:$U$35,19,FALSE))</f>
        <v/>
      </c>
      <c r="AM219" s="391" t="str">
        <f>IF(AM217="","",VLOOKUP(AM217,'シフト記号表（勤務時間帯）'!$C$6:$U$35,19,FALSE))</f>
        <v/>
      </c>
      <c r="AN219" s="389" t="str">
        <f>IF(AN217="","",VLOOKUP(AN217,'シフト記号表（勤務時間帯）'!$C$6:$U$35,19,FALSE))</f>
        <v/>
      </c>
      <c r="AO219" s="390" t="str">
        <f>IF(AO217="","",VLOOKUP(AO217,'シフト記号表（勤務時間帯）'!$C$6:$U$35,19,FALSE))</f>
        <v/>
      </c>
      <c r="AP219" s="390" t="str">
        <f>IF(AP217="","",VLOOKUP(AP217,'シフト記号表（勤務時間帯）'!$C$6:$U$35,19,FALSE))</f>
        <v/>
      </c>
      <c r="AQ219" s="390" t="str">
        <f>IF(AQ217="","",VLOOKUP(AQ217,'シフト記号表（勤務時間帯）'!$C$6:$U$35,19,FALSE))</f>
        <v/>
      </c>
      <c r="AR219" s="390" t="str">
        <f>IF(AR217="","",VLOOKUP(AR217,'シフト記号表（勤務時間帯）'!$C$6:$U$35,19,FALSE))</f>
        <v/>
      </c>
      <c r="AS219" s="390" t="str">
        <f>IF(AS217="","",VLOOKUP(AS217,'シフト記号表（勤務時間帯）'!$C$6:$U$35,19,FALSE))</f>
        <v/>
      </c>
      <c r="AT219" s="391" t="str">
        <f>IF(AT217="","",VLOOKUP(AT217,'シフト記号表（勤務時間帯）'!$C$6:$U$35,19,FALSE))</f>
        <v/>
      </c>
      <c r="AU219" s="389" t="str">
        <f>IF(AU217="","",VLOOKUP(AU217,'シフト記号表（勤務時間帯）'!$C$6:$U$35,19,FALSE))</f>
        <v/>
      </c>
      <c r="AV219" s="390" t="str">
        <f>IF(AV217="","",VLOOKUP(AV217,'シフト記号表（勤務時間帯）'!$C$6:$U$35,19,FALSE))</f>
        <v/>
      </c>
      <c r="AW219" s="390" t="str">
        <f>IF(AW217="","",VLOOKUP(AW217,'シフト記号表（勤務時間帯）'!$C$6:$U$35,19,FALSE))</f>
        <v/>
      </c>
      <c r="AX219" s="931">
        <f>IF($BB$3="４週",SUM(S219:AT219),IF($BB$3="暦月",SUM(S219:AW219),""))</f>
        <v>0</v>
      </c>
      <c r="AY219" s="932"/>
      <c r="AZ219" s="933">
        <f>IF($BB$3="４週",AX219/4,IF($BB$3="暦月",'地密通所（100名）'!AX219/('地密通所（100名）'!$BB$8/7),""))</f>
        <v>0</v>
      </c>
      <c r="BA219" s="934"/>
      <c r="BB219" s="800"/>
      <c r="BC219" s="769"/>
      <c r="BD219" s="769"/>
      <c r="BE219" s="769"/>
      <c r="BF219" s="770"/>
    </row>
    <row r="220" spans="2:58" ht="20.25" customHeight="1">
      <c r="B220" s="886">
        <f>B217+1</f>
        <v>67</v>
      </c>
      <c r="C220" s="781"/>
      <c r="D220" s="782"/>
      <c r="E220" s="783"/>
      <c r="F220" s="273"/>
      <c r="G220" s="762"/>
      <c r="H220" s="764"/>
      <c r="I220" s="694"/>
      <c r="J220" s="694"/>
      <c r="K220" s="695"/>
      <c r="L220" s="765"/>
      <c r="M220" s="766"/>
      <c r="N220" s="766"/>
      <c r="O220" s="767"/>
      <c r="P220" s="935" t="s">
        <v>535</v>
      </c>
      <c r="Q220" s="936"/>
      <c r="R220" s="937"/>
      <c r="S220" s="425"/>
      <c r="T220" s="426"/>
      <c r="U220" s="426"/>
      <c r="V220" s="426"/>
      <c r="W220" s="426"/>
      <c r="X220" s="426"/>
      <c r="Y220" s="427"/>
      <c r="Z220" s="425"/>
      <c r="AA220" s="426"/>
      <c r="AB220" s="426"/>
      <c r="AC220" s="426"/>
      <c r="AD220" s="426"/>
      <c r="AE220" s="426"/>
      <c r="AF220" s="427"/>
      <c r="AG220" s="425"/>
      <c r="AH220" s="426"/>
      <c r="AI220" s="426"/>
      <c r="AJ220" s="426"/>
      <c r="AK220" s="426"/>
      <c r="AL220" s="426"/>
      <c r="AM220" s="427"/>
      <c r="AN220" s="425"/>
      <c r="AO220" s="426"/>
      <c r="AP220" s="426"/>
      <c r="AQ220" s="426"/>
      <c r="AR220" s="426"/>
      <c r="AS220" s="426"/>
      <c r="AT220" s="427"/>
      <c r="AU220" s="425"/>
      <c r="AV220" s="426"/>
      <c r="AW220" s="426"/>
      <c r="AX220" s="973"/>
      <c r="AY220" s="974"/>
      <c r="AZ220" s="975"/>
      <c r="BA220" s="976"/>
      <c r="BB220" s="798"/>
      <c r="BC220" s="766"/>
      <c r="BD220" s="766"/>
      <c r="BE220" s="766"/>
      <c r="BF220" s="767"/>
    </row>
    <row r="221" spans="2:58" ht="20.25" customHeight="1">
      <c r="B221" s="886"/>
      <c r="C221" s="784"/>
      <c r="D221" s="785"/>
      <c r="E221" s="786"/>
      <c r="F221" s="265"/>
      <c r="G221" s="689"/>
      <c r="H221" s="693"/>
      <c r="I221" s="694"/>
      <c r="J221" s="694"/>
      <c r="K221" s="695"/>
      <c r="L221" s="699"/>
      <c r="M221" s="700"/>
      <c r="N221" s="700"/>
      <c r="O221" s="701"/>
      <c r="P221" s="921" t="s">
        <v>526</v>
      </c>
      <c r="Q221" s="922"/>
      <c r="R221" s="923"/>
      <c r="S221" s="386" t="str">
        <f>IF(S220="","",VLOOKUP(S220,'シフト記号表（勤務時間帯）'!$C$6:$K$35,9,FALSE))</f>
        <v/>
      </c>
      <c r="T221" s="387" t="str">
        <f>IF(T220="","",VLOOKUP(T220,'シフト記号表（勤務時間帯）'!$C$6:$K$35,9,FALSE))</f>
        <v/>
      </c>
      <c r="U221" s="387" t="str">
        <f>IF(U220="","",VLOOKUP(U220,'シフト記号表（勤務時間帯）'!$C$6:$K$35,9,FALSE))</f>
        <v/>
      </c>
      <c r="V221" s="387" t="str">
        <f>IF(V220="","",VLOOKUP(V220,'シフト記号表（勤務時間帯）'!$C$6:$K$35,9,FALSE))</f>
        <v/>
      </c>
      <c r="W221" s="387" t="str">
        <f>IF(W220="","",VLOOKUP(W220,'シフト記号表（勤務時間帯）'!$C$6:$K$35,9,FALSE))</f>
        <v/>
      </c>
      <c r="X221" s="387" t="str">
        <f>IF(X220="","",VLOOKUP(X220,'シフト記号表（勤務時間帯）'!$C$6:$K$35,9,FALSE))</f>
        <v/>
      </c>
      <c r="Y221" s="388" t="str">
        <f>IF(Y220="","",VLOOKUP(Y220,'シフト記号表（勤務時間帯）'!$C$6:$K$35,9,FALSE))</f>
        <v/>
      </c>
      <c r="Z221" s="386" t="str">
        <f>IF(Z220="","",VLOOKUP(Z220,'シフト記号表（勤務時間帯）'!$C$6:$K$35,9,FALSE))</f>
        <v/>
      </c>
      <c r="AA221" s="387" t="str">
        <f>IF(AA220="","",VLOOKUP(AA220,'シフト記号表（勤務時間帯）'!$C$6:$K$35,9,FALSE))</f>
        <v/>
      </c>
      <c r="AB221" s="387" t="str">
        <f>IF(AB220="","",VLOOKUP(AB220,'シフト記号表（勤務時間帯）'!$C$6:$K$35,9,FALSE))</f>
        <v/>
      </c>
      <c r="AC221" s="387" t="str">
        <f>IF(AC220="","",VLOOKUP(AC220,'シフト記号表（勤務時間帯）'!$C$6:$K$35,9,FALSE))</f>
        <v/>
      </c>
      <c r="AD221" s="387" t="str">
        <f>IF(AD220="","",VLOOKUP(AD220,'シフト記号表（勤務時間帯）'!$C$6:$K$35,9,FALSE))</f>
        <v/>
      </c>
      <c r="AE221" s="387" t="str">
        <f>IF(AE220="","",VLOOKUP(AE220,'シフト記号表（勤務時間帯）'!$C$6:$K$35,9,FALSE))</f>
        <v/>
      </c>
      <c r="AF221" s="388" t="str">
        <f>IF(AF220="","",VLOOKUP(AF220,'シフト記号表（勤務時間帯）'!$C$6:$K$35,9,FALSE))</f>
        <v/>
      </c>
      <c r="AG221" s="386" t="str">
        <f>IF(AG220="","",VLOOKUP(AG220,'シフト記号表（勤務時間帯）'!$C$6:$K$35,9,FALSE))</f>
        <v/>
      </c>
      <c r="AH221" s="387" t="str">
        <f>IF(AH220="","",VLOOKUP(AH220,'シフト記号表（勤務時間帯）'!$C$6:$K$35,9,FALSE))</f>
        <v/>
      </c>
      <c r="AI221" s="387" t="str">
        <f>IF(AI220="","",VLOOKUP(AI220,'シフト記号表（勤務時間帯）'!$C$6:$K$35,9,FALSE))</f>
        <v/>
      </c>
      <c r="AJ221" s="387" t="str">
        <f>IF(AJ220="","",VLOOKUP(AJ220,'シフト記号表（勤務時間帯）'!$C$6:$K$35,9,FALSE))</f>
        <v/>
      </c>
      <c r="AK221" s="387" t="str">
        <f>IF(AK220="","",VLOOKUP(AK220,'シフト記号表（勤務時間帯）'!$C$6:$K$35,9,FALSE))</f>
        <v/>
      </c>
      <c r="AL221" s="387" t="str">
        <f>IF(AL220="","",VLOOKUP(AL220,'シフト記号表（勤務時間帯）'!$C$6:$K$35,9,FALSE))</f>
        <v/>
      </c>
      <c r="AM221" s="388" t="str">
        <f>IF(AM220="","",VLOOKUP(AM220,'シフト記号表（勤務時間帯）'!$C$6:$K$35,9,FALSE))</f>
        <v/>
      </c>
      <c r="AN221" s="386" t="str">
        <f>IF(AN220="","",VLOOKUP(AN220,'シフト記号表（勤務時間帯）'!$C$6:$K$35,9,FALSE))</f>
        <v/>
      </c>
      <c r="AO221" s="387" t="str">
        <f>IF(AO220="","",VLOOKUP(AO220,'シフト記号表（勤務時間帯）'!$C$6:$K$35,9,FALSE))</f>
        <v/>
      </c>
      <c r="AP221" s="387" t="str">
        <f>IF(AP220="","",VLOOKUP(AP220,'シフト記号表（勤務時間帯）'!$C$6:$K$35,9,FALSE))</f>
        <v/>
      </c>
      <c r="AQ221" s="387" t="str">
        <f>IF(AQ220="","",VLOOKUP(AQ220,'シフト記号表（勤務時間帯）'!$C$6:$K$35,9,FALSE))</f>
        <v/>
      </c>
      <c r="AR221" s="387" t="str">
        <f>IF(AR220="","",VLOOKUP(AR220,'シフト記号表（勤務時間帯）'!$C$6:$K$35,9,FALSE))</f>
        <v/>
      </c>
      <c r="AS221" s="387" t="str">
        <f>IF(AS220="","",VLOOKUP(AS220,'シフト記号表（勤務時間帯）'!$C$6:$K$35,9,FALSE))</f>
        <v/>
      </c>
      <c r="AT221" s="388" t="str">
        <f>IF(AT220="","",VLOOKUP(AT220,'シフト記号表（勤務時間帯）'!$C$6:$K$35,9,FALSE))</f>
        <v/>
      </c>
      <c r="AU221" s="386" t="str">
        <f>IF(AU220="","",VLOOKUP(AU220,'シフト記号表（勤務時間帯）'!$C$6:$K$35,9,FALSE))</f>
        <v/>
      </c>
      <c r="AV221" s="387" t="str">
        <f>IF(AV220="","",VLOOKUP(AV220,'シフト記号表（勤務時間帯）'!$C$6:$K$35,9,FALSE))</f>
        <v/>
      </c>
      <c r="AW221" s="387" t="str">
        <f>IF(AW220="","",VLOOKUP(AW220,'シフト記号表（勤務時間帯）'!$C$6:$K$35,9,FALSE))</f>
        <v/>
      </c>
      <c r="AX221" s="924">
        <f>IF($BB$3="４週",SUM(S221:AT221),IF($BB$3="暦月",SUM(S221:AW221),""))</f>
        <v>0</v>
      </c>
      <c r="AY221" s="925"/>
      <c r="AZ221" s="926">
        <f>IF($BB$3="４週",AX221/4,IF($BB$3="暦月",'地密通所（100名）'!AX221/('地密通所（100名）'!$BB$8/7),""))</f>
        <v>0</v>
      </c>
      <c r="BA221" s="927"/>
      <c r="BB221" s="799"/>
      <c r="BC221" s="700"/>
      <c r="BD221" s="700"/>
      <c r="BE221" s="700"/>
      <c r="BF221" s="701"/>
    </row>
    <row r="222" spans="2:58" ht="20.25" customHeight="1">
      <c r="B222" s="886"/>
      <c r="C222" s="787"/>
      <c r="D222" s="788"/>
      <c r="E222" s="789"/>
      <c r="F222" s="428">
        <f>C220</f>
        <v>0</v>
      </c>
      <c r="G222" s="763"/>
      <c r="H222" s="693"/>
      <c r="I222" s="694"/>
      <c r="J222" s="694"/>
      <c r="K222" s="695"/>
      <c r="L222" s="768"/>
      <c r="M222" s="769"/>
      <c r="N222" s="769"/>
      <c r="O222" s="770"/>
      <c r="P222" s="928" t="s">
        <v>527</v>
      </c>
      <c r="Q222" s="929"/>
      <c r="R222" s="930"/>
      <c r="S222" s="389" t="str">
        <f>IF(S220="","",VLOOKUP(S220,'シフト記号表（勤務時間帯）'!$C$6:$U$35,19,FALSE))</f>
        <v/>
      </c>
      <c r="T222" s="390" t="str">
        <f>IF(T220="","",VLOOKUP(T220,'シフト記号表（勤務時間帯）'!$C$6:$U$35,19,FALSE))</f>
        <v/>
      </c>
      <c r="U222" s="390" t="str">
        <f>IF(U220="","",VLOOKUP(U220,'シフト記号表（勤務時間帯）'!$C$6:$U$35,19,FALSE))</f>
        <v/>
      </c>
      <c r="V222" s="390" t="str">
        <f>IF(V220="","",VLOOKUP(V220,'シフト記号表（勤務時間帯）'!$C$6:$U$35,19,FALSE))</f>
        <v/>
      </c>
      <c r="W222" s="390" t="str">
        <f>IF(W220="","",VLOOKUP(W220,'シフト記号表（勤務時間帯）'!$C$6:$U$35,19,FALSE))</f>
        <v/>
      </c>
      <c r="X222" s="390" t="str">
        <f>IF(X220="","",VLOOKUP(X220,'シフト記号表（勤務時間帯）'!$C$6:$U$35,19,FALSE))</f>
        <v/>
      </c>
      <c r="Y222" s="391" t="str">
        <f>IF(Y220="","",VLOOKUP(Y220,'シフト記号表（勤務時間帯）'!$C$6:$U$35,19,FALSE))</f>
        <v/>
      </c>
      <c r="Z222" s="389" t="str">
        <f>IF(Z220="","",VLOOKUP(Z220,'シフト記号表（勤務時間帯）'!$C$6:$U$35,19,FALSE))</f>
        <v/>
      </c>
      <c r="AA222" s="390" t="str">
        <f>IF(AA220="","",VLOOKUP(AA220,'シフト記号表（勤務時間帯）'!$C$6:$U$35,19,FALSE))</f>
        <v/>
      </c>
      <c r="AB222" s="390" t="str">
        <f>IF(AB220="","",VLOOKUP(AB220,'シフト記号表（勤務時間帯）'!$C$6:$U$35,19,FALSE))</f>
        <v/>
      </c>
      <c r="AC222" s="390" t="str">
        <f>IF(AC220="","",VLOOKUP(AC220,'シフト記号表（勤務時間帯）'!$C$6:$U$35,19,FALSE))</f>
        <v/>
      </c>
      <c r="AD222" s="390" t="str">
        <f>IF(AD220="","",VLOOKUP(AD220,'シフト記号表（勤務時間帯）'!$C$6:$U$35,19,FALSE))</f>
        <v/>
      </c>
      <c r="AE222" s="390" t="str">
        <f>IF(AE220="","",VLOOKUP(AE220,'シフト記号表（勤務時間帯）'!$C$6:$U$35,19,FALSE))</f>
        <v/>
      </c>
      <c r="AF222" s="391" t="str">
        <f>IF(AF220="","",VLOOKUP(AF220,'シフト記号表（勤務時間帯）'!$C$6:$U$35,19,FALSE))</f>
        <v/>
      </c>
      <c r="AG222" s="389" t="str">
        <f>IF(AG220="","",VLOOKUP(AG220,'シフト記号表（勤務時間帯）'!$C$6:$U$35,19,FALSE))</f>
        <v/>
      </c>
      <c r="AH222" s="390" t="str">
        <f>IF(AH220="","",VLOOKUP(AH220,'シフト記号表（勤務時間帯）'!$C$6:$U$35,19,FALSE))</f>
        <v/>
      </c>
      <c r="AI222" s="390" t="str">
        <f>IF(AI220="","",VLOOKUP(AI220,'シフト記号表（勤務時間帯）'!$C$6:$U$35,19,FALSE))</f>
        <v/>
      </c>
      <c r="AJ222" s="390" t="str">
        <f>IF(AJ220="","",VLOOKUP(AJ220,'シフト記号表（勤務時間帯）'!$C$6:$U$35,19,FALSE))</f>
        <v/>
      </c>
      <c r="AK222" s="390" t="str">
        <f>IF(AK220="","",VLOOKUP(AK220,'シフト記号表（勤務時間帯）'!$C$6:$U$35,19,FALSE))</f>
        <v/>
      </c>
      <c r="AL222" s="390" t="str">
        <f>IF(AL220="","",VLOOKUP(AL220,'シフト記号表（勤務時間帯）'!$C$6:$U$35,19,FALSE))</f>
        <v/>
      </c>
      <c r="AM222" s="391" t="str">
        <f>IF(AM220="","",VLOOKUP(AM220,'シフト記号表（勤務時間帯）'!$C$6:$U$35,19,FALSE))</f>
        <v/>
      </c>
      <c r="AN222" s="389" t="str">
        <f>IF(AN220="","",VLOOKUP(AN220,'シフト記号表（勤務時間帯）'!$C$6:$U$35,19,FALSE))</f>
        <v/>
      </c>
      <c r="AO222" s="390" t="str">
        <f>IF(AO220="","",VLOOKUP(AO220,'シフト記号表（勤務時間帯）'!$C$6:$U$35,19,FALSE))</f>
        <v/>
      </c>
      <c r="AP222" s="390" t="str">
        <f>IF(AP220="","",VLOOKUP(AP220,'シフト記号表（勤務時間帯）'!$C$6:$U$35,19,FALSE))</f>
        <v/>
      </c>
      <c r="AQ222" s="390" t="str">
        <f>IF(AQ220="","",VLOOKUP(AQ220,'シフト記号表（勤務時間帯）'!$C$6:$U$35,19,FALSE))</f>
        <v/>
      </c>
      <c r="AR222" s="390" t="str">
        <f>IF(AR220="","",VLOOKUP(AR220,'シフト記号表（勤務時間帯）'!$C$6:$U$35,19,FALSE))</f>
        <v/>
      </c>
      <c r="AS222" s="390" t="str">
        <f>IF(AS220="","",VLOOKUP(AS220,'シフト記号表（勤務時間帯）'!$C$6:$U$35,19,FALSE))</f>
        <v/>
      </c>
      <c r="AT222" s="391" t="str">
        <f>IF(AT220="","",VLOOKUP(AT220,'シフト記号表（勤務時間帯）'!$C$6:$U$35,19,FALSE))</f>
        <v/>
      </c>
      <c r="AU222" s="389" t="str">
        <f>IF(AU220="","",VLOOKUP(AU220,'シフト記号表（勤務時間帯）'!$C$6:$U$35,19,FALSE))</f>
        <v/>
      </c>
      <c r="AV222" s="390" t="str">
        <f>IF(AV220="","",VLOOKUP(AV220,'シフト記号表（勤務時間帯）'!$C$6:$U$35,19,FALSE))</f>
        <v/>
      </c>
      <c r="AW222" s="390" t="str">
        <f>IF(AW220="","",VLOOKUP(AW220,'シフト記号表（勤務時間帯）'!$C$6:$U$35,19,FALSE))</f>
        <v/>
      </c>
      <c r="AX222" s="931">
        <f>IF($BB$3="４週",SUM(S222:AT222),IF($BB$3="暦月",SUM(S222:AW222),""))</f>
        <v>0</v>
      </c>
      <c r="AY222" s="932"/>
      <c r="AZ222" s="933">
        <f>IF($BB$3="４週",AX222/4,IF($BB$3="暦月",'地密通所（100名）'!AX222/('地密通所（100名）'!$BB$8/7),""))</f>
        <v>0</v>
      </c>
      <c r="BA222" s="934"/>
      <c r="BB222" s="800"/>
      <c r="BC222" s="769"/>
      <c r="BD222" s="769"/>
      <c r="BE222" s="769"/>
      <c r="BF222" s="770"/>
    </row>
    <row r="223" spans="2:58" ht="20.25" customHeight="1">
      <c r="B223" s="886">
        <f>B220+1</f>
        <v>68</v>
      </c>
      <c r="C223" s="781"/>
      <c r="D223" s="782"/>
      <c r="E223" s="783"/>
      <c r="F223" s="273"/>
      <c r="G223" s="762"/>
      <c r="H223" s="764"/>
      <c r="I223" s="694"/>
      <c r="J223" s="694"/>
      <c r="K223" s="695"/>
      <c r="L223" s="765"/>
      <c r="M223" s="766"/>
      <c r="N223" s="766"/>
      <c r="O223" s="767"/>
      <c r="P223" s="935" t="s">
        <v>674</v>
      </c>
      <c r="Q223" s="936"/>
      <c r="R223" s="937"/>
      <c r="S223" s="425"/>
      <c r="T223" s="426"/>
      <c r="U223" s="426"/>
      <c r="V223" s="426"/>
      <c r="W223" s="426"/>
      <c r="X223" s="426"/>
      <c r="Y223" s="427"/>
      <c r="Z223" s="425"/>
      <c r="AA223" s="426"/>
      <c r="AB223" s="426"/>
      <c r="AC223" s="426"/>
      <c r="AD223" s="426"/>
      <c r="AE223" s="426"/>
      <c r="AF223" s="427"/>
      <c r="AG223" s="425"/>
      <c r="AH223" s="426"/>
      <c r="AI223" s="426"/>
      <c r="AJ223" s="426"/>
      <c r="AK223" s="426"/>
      <c r="AL223" s="426"/>
      <c r="AM223" s="427"/>
      <c r="AN223" s="425"/>
      <c r="AO223" s="426"/>
      <c r="AP223" s="426"/>
      <c r="AQ223" s="426"/>
      <c r="AR223" s="426"/>
      <c r="AS223" s="426"/>
      <c r="AT223" s="427"/>
      <c r="AU223" s="425"/>
      <c r="AV223" s="426"/>
      <c r="AW223" s="426"/>
      <c r="AX223" s="973"/>
      <c r="AY223" s="974"/>
      <c r="AZ223" s="975"/>
      <c r="BA223" s="976"/>
      <c r="BB223" s="798"/>
      <c r="BC223" s="766"/>
      <c r="BD223" s="766"/>
      <c r="BE223" s="766"/>
      <c r="BF223" s="767"/>
    </row>
    <row r="224" spans="2:58" ht="20.25" customHeight="1">
      <c r="B224" s="886"/>
      <c r="C224" s="784"/>
      <c r="D224" s="785"/>
      <c r="E224" s="786"/>
      <c r="F224" s="265"/>
      <c r="G224" s="689"/>
      <c r="H224" s="693"/>
      <c r="I224" s="694"/>
      <c r="J224" s="694"/>
      <c r="K224" s="695"/>
      <c r="L224" s="699"/>
      <c r="M224" s="700"/>
      <c r="N224" s="700"/>
      <c r="O224" s="701"/>
      <c r="P224" s="921" t="s">
        <v>526</v>
      </c>
      <c r="Q224" s="922"/>
      <c r="R224" s="923"/>
      <c r="S224" s="386" t="str">
        <f>IF(S223="","",VLOOKUP(S223,'シフト記号表（勤務時間帯）'!$C$6:$K$35,9,FALSE))</f>
        <v/>
      </c>
      <c r="T224" s="387" t="str">
        <f>IF(T223="","",VLOOKUP(T223,'シフト記号表（勤務時間帯）'!$C$6:$K$35,9,FALSE))</f>
        <v/>
      </c>
      <c r="U224" s="387" t="str">
        <f>IF(U223="","",VLOOKUP(U223,'シフト記号表（勤務時間帯）'!$C$6:$K$35,9,FALSE))</f>
        <v/>
      </c>
      <c r="V224" s="387" t="str">
        <f>IF(V223="","",VLOOKUP(V223,'シフト記号表（勤務時間帯）'!$C$6:$K$35,9,FALSE))</f>
        <v/>
      </c>
      <c r="W224" s="387" t="str">
        <f>IF(W223="","",VLOOKUP(W223,'シフト記号表（勤務時間帯）'!$C$6:$K$35,9,FALSE))</f>
        <v/>
      </c>
      <c r="X224" s="387" t="str">
        <f>IF(X223="","",VLOOKUP(X223,'シフト記号表（勤務時間帯）'!$C$6:$K$35,9,FALSE))</f>
        <v/>
      </c>
      <c r="Y224" s="388" t="str">
        <f>IF(Y223="","",VLOOKUP(Y223,'シフト記号表（勤務時間帯）'!$C$6:$K$35,9,FALSE))</f>
        <v/>
      </c>
      <c r="Z224" s="386" t="str">
        <f>IF(Z223="","",VLOOKUP(Z223,'シフト記号表（勤務時間帯）'!$C$6:$K$35,9,FALSE))</f>
        <v/>
      </c>
      <c r="AA224" s="387" t="str">
        <f>IF(AA223="","",VLOOKUP(AA223,'シフト記号表（勤務時間帯）'!$C$6:$K$35,9,FALSE))</f>
        <v/>
      </c>
      <c r="AB224" s="387" t="str">
        <f>IF(AB223="","",VLOOKUP(AB223,'シフト記号表（勤務時間帯）'!$C$6:$K$35,9,FALSE))</f>
        <v/>
      </c>
      <c r="AC224" s="387" t="str">
        <f>IF(AC223="","",VLOOKUP(AC223,'シフト記号表（勤務時間帯）'!$C$6:$K$35,9,FALSE))</f>
        <v/>
      </c>
      <c r="AD224" s="387" t="str">
        <f>IF(AD223="","",VLOOKUP(AD223,'シフト記号表（勤務時間帯）'!$C$6:$K$35,9,FALSE))</f>
        <v/>
      </c>
      <c r="AE224" s="387" t="str">
        <f>IF(AE223="","",VLOOKUP(AE223,'シフト記号表（勤務時間帯）'!$C$6:$K$35,9,FALSE))</f>
        <v/>
      </c>
      <c r="AF224" s="388" t="str">
        <f>IF(AF223="","",VLOOKUP(AF223,'シフト記号表（勤務時間帯）'!$C$6:$K$35,9,FALSE))</f>
        <v/>
      </c>
      <c r="AG224" s="386" t="str">
        <f>IF(AG223="","",VLOOKUP(AG223,'シフト記号表（勤務時間帯）'!$C$6:$K$35,9,FALSE))</f>
        <v/>
      </c>
      <c r="AH224" s="387" t="str">
        <f>IF(AH223="","",VLOOKUP(AH223,'シフト記号表（勤務時間帯）'!$C$6:$K$35,9,FALSE))</f>
        <v/>
      </c>
      <c r="AI224" s="387" t="str">
        <f>IF(AI223="","",VLOOKUP(AI223,'シフト記号表（勤務時間帯）'!$C$6:$K$35,9,FALSE))</f>
        <v/>
      </c>
      <c r="AJ224" s="387" t="str">
        <f>IF(AJ223="","",VLOOKUP(AJ223,'シフト記号表（勤務時間帯）'!$C$6:$K$35,9,FALSE))</f>
        <v/>
      </c>
      <c r="AK224" s="387" t="str">
        <f>IF(AK223="","",VLOOKUP(AK223,'シフト記号表（勤務時間帯）'!$C$6:$K$35,9,FALSE))</f>
        <v/>
      </c>
      <c r="AL224" s="387" t="str">
        <f>IF(AL223="","",VLOOKUP(AL223,'シフト記号表（勤務時間帯）'!$C$6:$K$35,9,FALSE))</f>
        <v/>
      </c>
      <c r="AM224" s="388" t="str">
        <f>IF(AM223="","",VLOOKUP(AM223,'シフト記号表（勤務時間帯）'!$C$6:$K$35,9,FALSE))</f>
        <v/>
      </c>
      <c r="AN224" s="386" t="str">
        <f>IF(AN223="","",VLOOKUP(AN223,'シフト記号表（勤務時間帯）'!$C$6:$K$35,9,FALSE))</f>
        <v/>
      </c>
      <c r="AO224" s="387" t="str">
        <f>IF(AO223="","",VLOOKUP(AO223,'シフト記号表（勤務時間帯）'!$C$6:$K$35,9,FALSE))</f>
        <v/>
      </c>
      <c r="AP224" s="387" t="str">
        <f>IF(AP223="","",VLOOKUP(AP223,'シフト記号表（勤務時間帯）'!$C$6:$K$35,9,FALSE))</f>
        <v/>
      </c>
      <c r="AQ224" s="387" t="str">
        <f>IF(AQ223="","",VLOOKUP(AQ223,'シフト記号表（勤務時間帯）'!$C$6:$K$35,9,FALSE))</f>
        <v/>
      </c>
      <c r="AR224" s="387" t="str">
        <f>IF(AR223="","",VLOOKUP(AR223,'シフト記号表（勤務時間帯）'!$C$6:$K$35,9,FALSE))</f>
        <v/>
      </c>
      <c r="AS224" s="387" t="str">
        <f>IF(AS223="","",VLOOKUP(AS223,'シフト記号表（勤務時間帯）'!$C$6:$K$35,9,FALSE))</f>
        <v/>
      </c>
      <c r="AT224" s="388" t="str">
        <f>IF(AT223="","",VLOOKUP(AT223,'シフト記号表（勤務時間帯）'!$C$6:$K$35,9,FALSE))</f>
        <v/>
      </c>
      <c r="AU224" s="386" t="str">
        <f>IF(AU223="","",VLOOKUP(AU223,'シフト記号表（勤務時間帯）'!$C$6:$K$35,9,FALSE))</f>
        <v/>
      </c>
      <c r="AV224" s="387" t="str">
        <f>IF(AV223="","",VLOOKUP(AV223,'シフト記号表（勤務時間帯）'!$C$6:$K$35,9,FALSE))</f>
        <v/>
      </c>
      <c r="AW224" s="387" t="str">
        <f>IF(AW223="","",VLOOKUP(AW223,'シフト記号表（勤務時間帯）'!$C$6:$K$35,9,FALSE))</f>
        <v/>
      </c>
      <c r="AX224" s="924">
        <f>IF($BB$3="４週",SUM(S224:AT224),IF($BB$3="暦月",SUM(S224:AW224),""))</f>
        <v>0</v>
      </c>
      <c r="AY224" s="925"/>
      <c r="AZ224" s="926">
        <f>IF($BB$3="４週",AX224/4,IF($BB$3="暦月",'地密通所（100名）'!AX224/('地密通所（100名）'!$BB$8/7),""))</f>
        <v>0</v>
      </c>
      <c r="BA224" s="927"/>
      <c r="BB224" s="799"/>
      <c r="BC224" s="700"/>
      <c r="BD224" s="700"/>
      <c r="BE224" s="700"/>
      <c r="BF224" s="701"/>
    </row>
    <row r="225" spans="2:58" ht="20.25" customHeight="1">
      <c r="B225" s="886"/>
      <c r="C225" s="787"/>
      <c r="D225" s="788"/>
      <c r="E225" s="789"/>
      <c r="F225" s="428">
        <f>C223</f>
        <v>0</v>
      </c>
      <c r="G225" s="763"/>
      <c r="H225" s="693"/>
      <c r="I225" s="694"/>
      <c r="J225" s="694"/>
      <c r="K225" s="695"/>
      <c r="L225" s="768"/>
      <c r="M225" s="769"/>
      <c r="N225" s="769"/>
      <c r="O225" s="770"/>
      <c r="P225" s="928" t="s">
        <v>527</v>
      </c>
      <c r="Q225" s="929"/>
      <c r="R225" s="930"/>
      <c r="S225" s="389" t="str">
        <f>IF(S223="","",VLOOKUP(S223,'シフト記号表（勤務時間帯）'!$C$6:$U$35,19,FALSE))</f>
        <v/>
      </c>
      <c r="T225" s="390" t="str">
        <f>IF(T223="","",VLOOKUP(T223,'シフト記号表（勤務時間帯）'!$C$6:$U$35,19,FALSE))</f>
        <v/>
      </c>
      <c r="U225" s="390" t="str">
        <f>IF(U223="","",VLOOKUP(U223,'シフト記号表（勤務時間帯）'!$C$6:$U$35,19,FALSE))</f>
        <v/>
      </c>
      <c r="V225" s="390" t="str">
        <f>IF(V223="","",VLOOKUP(V223,'シフト記号表（勤務時間帯）'!$C$6:$U$35,19,FALSE))</f>
        <v/>
      </c>
      <c r="W225" s="390" t="str">
        <f>IF(W223="","",VLOOKUP(W223,'シフト記号表（勤務時間帯）'!$C$6:$U$35,19,FALSE))</f>
        <v/>
      </c>
      <c r="X225" s="390" t="str">
        <f>IF(X223="","",VLOOKUP(X223,'シフト記号表（勤務時間帯）'!$C$6:$U$35,19,FALSE))</f>
        <v/>
      </c>
      <c r="Y225" s="391" t="str">
        <f>IF(Y223="","",VLOOKUP(Y223,'シフト記号表（勤務時間帯）'!$C$6:$U$35,19,FALSE))</f>
        <v/>
      </c>
      <c r="Z225" s="389" t="str">
        <f>IF(Z223="","",VLOOKUP(Z223,'シフト記号表（勤務時間帯）'!$C$6:$U$35,19,FALSE))</f>
        <v/>
      </c>
      <c r="AA225" s="390" t="str">
        <f>IF(AA223="","",VLOOKUP(AA223,'シフト記号表（勤務時間帯）'!$C$6:$U$35,19,FALSE))</f>
        <v/>
      </c>
      <c r="AB225" s="390" t="str">
        <f>IF(AB223="","",VLOOKUP(AB223,'シフト記号表（勤務時間帯）'!$C$6:$U$35,19,FALSE))</f>
        <v/>
      </c>
      <c r="AC225" s="390" t="str">
        <f>IF(AC223="","",VLOOKUP(AC223,'シフト記号表（勤務時間帯）'!$C$6:$U$35,19,FALSE))</f>
        <v/>
      </c>
      <c r="AD225" s="390" t="str">
        <f>IF(AD223="","",VLOOKUP(AD223,'シフト記号表（勤務時間帯）'!$C$6:$U$35,19,FALSE))</f>
        <v/>
      </c>
      <c r="AE225" s="390" t="str">
        <f>IF(AE223="","",VLOOKUP(AE223,'シフト記号表（勤務時間帯）'!$C$6:$U$35,19,FALSE))</f>
        <v/>
      </c>
      <c r="AF225" s="391" t="str">
        <f>IF(AF223="","",VLOOKUP(AF223,'シフト記号表（勤務時間帯）'!$C$6:$U$35,19,FALSE))</f>
        <v/>
      </c>
      <c r="AG225" s="389" t="str">
        <f>IF(AG223="","",VLOOKUP(AG223,'シフト記号表（勤務時間帯）'!$C$6:$U$35,19,FALSE))</f>
        <v/>
      </c>
      <c r="AH225" s="390" t="str">
        <f>IF(AH223="","",VLOOKUP(AH223,'シフト記号表（勤務時間帯）'!$C$6:$U$35,19,FALSE))</f>
        <v/>
      </c>
      <c r="AI225" s="390" t="str">
        <f>IF(AI223="","",VLOOKUP(AI223,'シフト記号表（勤務時間帯）'!$C$6:$U$35,19,FALSE))</f>
        <v/>
      </c>
      <c r="AJ225" s="390" t="str">
        <f>IF(AJ223="","",VLOOKUP(AJ223,'シフト記号表（勤務時間帯）'!$C$6:$U$35,19,FALSE))</f>
        <v/>
      </c>
      <c r="AK225" s="390" t="str">
        <f>IF(AK223="","",VLOOKUP(AK223,'シフト記号表（勤務時間帯）'!$C$6:$U$35,19,FALSE))</f>
        <v/>
      </c>
      <c r="AL225" s="390" t="str">
        <f>IF(AL223="","",VLOOKUP(AL223,'シフト記号表（勤務時間帯）'!$C$6:$U$35,19,FALSE))</f>
        <v/>
      </c>
      <c r="AM225" s="391" t="str">
        <f>IF(AM223="","",VLOOKUP(AM223,'シフト記号表（勤務時間帯）'!$C$6:$U$35,19,FALSE))</f>
        <v/>
      </c>
      <c r="AN225" s="389" t="str">
        <f>IF(AN223="","",VLOOKUP(AN223,'シフト記号表（勤務時間帯）'!$C$6:$U$35,19,FALSE))</f>
        <v/>
      </c>
      <c r="AO225" s="390" t="str">
        <f>IF(AO223="","",VLOOKUP(AO223,'シフト記号表（勤務時間帯）'!$C$6:$U$35,19,FALSE))</f>
        <v/>
      </c>
      <c r="AP225" s="390" t="str">
        <f>IF(AP223="","",VLOOKUP(AP223,'シフト記号表（勤務時間帯）'!$C$6:$U$35,19,FALSE))</f>
        <v/>
      </c>
      <c r="AQ225" s="390" t="str">
        <f>IF(AQ223="","",VLOOKUP(AQ223,'シフト記号表（勤務時間帯）'!$C$6:$U$35,19,FALSE))</f>
        <v/>
      </c>
      <c r="AR225" s="390" t="str">
        <f>IF(AR223="","",VLOOKUP(AR223,'シフト記号表（勤務時間帯）'!$C$6:$U$35,19,FALSE))</f>
        <v/>
      </c>
      <c r="AS225" s="390" t="str">
        <f>IF(AS223="","",VLOOKUP(AS223,'シフト記号表（勤務時間帯）'!$C$6:$U$35,19,FALSE))</f>
        <v/>
      </c>
      <c r="AT225" s="391" t="str">
        <f>IF(AT223="","",VLOOKUP(AT223,'シフト記号表（勤務時間帯）'!$C$6:$U$35,19,FALSE))</f>
        <v/>
      </c>
      <c r="AU225" s="389" t="str">
        <f>IF(AU223="","",VLOOKUP(AU223,'シフト記号表（勤務時間帯）'!$C$6:$U$35,19,FALSE))</f>
        <v/>
      </c>
      <c r="AV225" s="390" t="str">
        <f>IF(AV223="","",VLOOKUP(AV223,'シフト記号表（勤務時間帯）'!$C$6:$U$35,19,FALSE))</f>
        <v/>
      </c>
      <c r="AW225" s="390" t="str">
        <f>IF(AW223="","",VLOOKUP(AW223,'シフト記号表（勤務時間帯）'!$C$6:$U$35,19,FALSE))</f>
        <v/>
      </c>
      <c r="AX225" s="931">
        <f>IF($BB$3="４週",SUM(S225:AT225),IF($BB$3="暦月",SUM(S225:AW225),""))</f>
        <v>0</v>
      </c>
      <c r="AY225" s="932"/>
      <c r="AZ225" s="933">
        <f>IF($BB$3="４週",AX225/4,IF($BB$3="暦月",'地密通所（100名）'!AX225/('地密通所（100名）'!$BB$8/7),""))</f>
        <v>0</v>
      </c>
      <c r="BA225" s="934"/>
      <c r="BB225" s="800"/>
      <c r="BC225" s="769"/>
      <c r="BD225" s="769"/>
      <c r="BE225" s="769"/>
      <c r="BF225" s="770"/>
    </row>
    <row r="226" spans="2:58" ht="20.25" customHeight="1">
      <c r="B226" s="886">
        <f>B223+1</f>
        <v>69</v>
      </c>
      <c r="C226" s="781"/>
      <c r="D226" s="782"/>
      <c r="E226" s="783"/>
      <c r="F226" s="273"/>
      <c r="G226" s="762"/>
      <c r="H226" s="764"/>
      <c r="I226" s="694"/>
      <c r="J226" s="694"/>
      <c r="K226" s="695"/>
      <c r="L226" s="765"/>
      <c r="M226" s="766"/>
      <c r="N226" s="766"/>
      <c r="O226" s="767"/>
      <c r="P226" s="935" t="s">
        <v>535</v>
      </c>
      <c r="Q226" s="936"/>
      <c r="R226" s="937"/>
      <c r="S226" s="425"/>
      <c r="T226" s="426"/>
      <c r="U226" s="426"/>
      <c r="V226" s="426"/>
      <c r="W226" s="426"/>
      <c r="X226" s="426"/>
      <c r="Y226" s="427"/>
      <c r="Z226" s="425"/>
      <c r="AA226" s="426"/>
      <c r="AB226" s="426"/>
      <c r="AC226" s="426"/>
      <c r="AD226" s="426"/>
      <c r="AE226" s="426"/>
      <c r="AF226" s="427"/>
      <c r="AG226" s="425"/>
      <c r="AH226" s="426"/>
      <c r="AI226" s="426"/>
      <c r="AJ226" s="426"/>
      <c r="AK226" s="426"/>
      <c r="AL226" s="426"/>
      <c r="AM226" s="427"/>
      <c r="AN226" s="425"/>
      <c r="AO226" s="426"/>
      <c r="AP226" s="426"/>
      <c r="AQ226" s="426"/>
      <c r="AR226" s="426"/>
      <c r="AS226" s="426"/>
      <c r="AT226" s="427"/>
      <c r="AU226" s="425"/>
      <c r="AV226" s="426"/>
      <c r="AW226" s="426"/>
      <c r="AX226" s="973"/>
      <c r="AY226" s="974"/>
      <c r="AZ226" s="975"/>
      <c r="BA226" s="976"/>
      <c r="BB226" s="798"/>
      <c r="BC226" s="766"/>
      <c r="BD226" s="766"/>
      <c r="BE226" s="766"/>
      <c r="BF226" s="767"/>
    </row>
    <row r="227" spans="2:58" ht="20.25" customHeight="1">
      <c r="B227" s="886"/>
      <c r="C227" s="784"/>
      <c r="D227" s="785"/>
      <c r="E227" s="786"/>
      <c r="F227" s="265"/>
      <c r="G227" s="689"/>
      <c r="H227" s="693"/>
      <c r="I227" s="694"/>
      <c r="J227" s="694"/>
      <c r="K227" s="695"/>
      <c r="L227" s="699"/>
      <c r="M227" s="700"/>
      <c r="N227" s="700"/>
      <c r="O227" s="701"/>
      <c r="P227" s="921" t="s">
        <v>526</v>
      </c>
      <c r="Q227" s="922"/>
      <c r="R227" s="923"/>
      <c r="S227" s="386" t="str">
        <f>IF(S226="","",VLOOKUP(S226,'シフト記号表（勤務時間帯）'!$C$6:$K$35,9,FALSE))</f>
        <v/>
      </c>
      <c r="T227" s="387" t="str">
        <f>IF(T226="","",VLOOKUP(T226,'シフト記号表（勤務時間帯）'!$C$6:$K$35,9,FALSE))</f>
        <v/>
      </c>
      <c r="U227" s="387" t="str">
        <f>IF(U226="","",VLOOKUP(U226,'シフト記号表（勤務時間帯）'!$C$6:$K$35,9,FALSE))</f>
        <v/>
      </c>
      <c r="V227" s="387" t="str">
        <f>IF(V226="","",VLOOKUP(V226,'シフト記号表（勤務時間帯）'!$C$6:$K$35,9,FALSE))</f>
        <v/>
      </c>
      <c r="W227" s="387" t="str">
        <f>IF(W226="","",VLOOKUP(W226,'シフト記号表（勤務時間帯）'!$C$6:$K$35,9,FALSE))</f>
        <v/>
      </c>
      <c r="X227" s="387" t="str">
        <f>IF(X226="","",VLOOKUP(X226,'シフト記号表（勤務時間帯）'!$C$6:$K$35,9,FALSE))</f>
        <v/>
      </c>
      <c r="Y227" s="388" t="str">
        <f>IF(Y226="","",VLOOKUP(Y226,'シフト記号表（勤務時間帯）'!$C$6:$K$35,9,FALSE))</f>
        <v/>
      </c>
      <c r="Z227" s="386" t="str">
        <f>IF(Z226="","",VLOOKUP(Z226,'シフト記号表（勤務時間帯）'!$C$6:$K$35,9,FALSE))</f>
        <v/>
      </c>
      <c r="AA227" s="387" t="str">
        <f>IF(AA226="","",VLOOKUP(AA226,'シフト記号表（勤務時間帯）'!$C$6:$K$35,9,FALSE))</f>
        <v/>
      </c>
      <c r="AB227" s="387" t="str">
        <f>IF(AB226="","",VLOOKUP(AB226,'シフト記号表（勤務時間帯）'!$C$6:$K$35,9,FALSE))</f>
        <v/>
      </c>
      <c r="AC227" s="387" t="str">
        <f>IF(AC226="","",VLOOKUP(AC226,'シフト記号表（勤務時間帯）'!$C$6:$K$35,9,FALSE))</f>
        <v/>
      </c>
      <c r="AD227" s="387" t="str">
        <f>IF(AD226="","",VLOOKUP(AD226,'シフト記号表（勤務時間帯）'!$C$6:$K$35,9,FALSE))</f>
        <v/>
      </c>
      <c r="AE227" s="387" t="str">
        <f>IF(AE226="","",VLOOKUP(AE226,'シフト記号表（勤務時間帯）'!$C$6:$K$35,9,FALSE))</f>
        <v/>
      </c>
      <c r="AF227" s="388" t="str">
        <f>IF(AF226="","",VLOOKUP(AF226,'シフト記号表（勤務時間帯）'!$C$6:$K$35,9,FALSE))</f>
        <v/>
      </c>
      <c r="AG227" s="386" t="str">
        <f>IF(AG226="","",VLOOKUP(AG226,'シフト記号表（勤務時間帯）'!$C$6:$K$35,9,FALSE))</f>
        <v/>
      </c>
      <c r="AH227" s="387" t="str">
        <f>IF(AH226="","",VLOOKUP(AH226,'シフト記号表（勤務時間帯）'!$C$6:$K$35,9,FALSE))</f>
        <v/>
      </c>
      <c r="AI227" s="387" t="str">
        <f>IF(AI226="","",VLOOKUP(AI226,'シフト記号表（勤務時間帯）'!$C$6:$K$35,9,FALSE))</f>
        <v/>
      </c>
      <c r="AJ227" s="387" t="str">
        <f>IF(AJ226="","",VLOOKUP(AJ226,'シフト記号表（勤務時間帯）'!$C$6:$K$35,9,FALSE))</f>
        <v/>
      </c>
      <c r="AK227" s="387" t="str">
        <f>IF(AK226="","",VLOOKUP(AK226,'シフト記号表（勤務時間帯）'!$C$6:$K$35,9,FALSE))</f>
        <v/>
      </c>
      <c r="AL227" s="387" t="str">
        <f>IF(AL226="","",VLOOKUP(AL226,'シフト記号表（勤務時間帯）'!$C$6:$K$35,9,FALSE))</f>
        <v/>
      </c>
      <c r="AM227" s="388" t="str">
        <f>IF(AM226="","",VLOOKUP(AM226,'シフト記号表（勤務時間帯）'!$C$6:$K$35,9,FALSE))</f>
        <v/>
      </c>
      <c r="AN227" s="386" t="str">
        <f>IF(AN226="","",VLOOKUP(AN226,'シフト記号表（勤務時間帯）'!$C$6:$K$35,9,FALSE))</f>
        <v/>
      </c>
      <c r="AO227" s="387" t="str">
        <f>IF(AO226="","",VLOOKUP(AO226,'シフト記号表（勤務時間帯）'!$C$6:$K$35,9,FALSE))</f>
        <v/>
      </c>
      <c r="AP227" s="387" t="str">
        <f>IF(AP226="","",VLOOKUP(AP226,'シフト記号表（勤務時間帯）'!$C$6:$K$35,9,FALSE))</f>
        <v/>
      </c>
      <c r="AQ227" s="387" t="str">
        <f>IF(AQ226="","",VLOOKUP(AQ226,'シフト記号表（勤務時間帯）'!$C$6:$K$35,9,FALSE))</f>
        <v/>
      </c>
      <c r="AR227" s="387" t="str">
        <f>IF(AR226="","",VLOOKUP(AR226,'シフト記号表（勤務時間帯）'!$C$6:$K$35,9,FALSE))</f>
        <v/>
      </c>
      <c r="AS227" s="387" t="str">
        <f>IF(AS226="","",VLOOKUP(AS226,'シフト記号表（勤務時間帯）'!$C$6:$K$35,9,FALSE))</f>
        <v/>
      </c>
      <c r="AT227" s="388" t="str">
        <f>IF(AT226="","",VLOOKUP(AT226,'シフト記号表（勤務時間帯）'!$C$6:$K$35,9,FALSE))</f>
        <v/>
      </c>
      <c r="AU227" s="386" t="str">
        <f>IF(AU226="","",VLOOKUP(AU226,'シフト記号表（勤務時間帯）'!$C$6:$K$35,9,FALSE))</f>
        <v/>
      </c>
      <c r="AV227" s="387" t="str">
        <f>IF(AV226="","",VLOOKUP(AV226,'シフト記号表（勤務時間帯）'!$C$6:$K$35,9,FALSE))</f>
        <v/>
      </c>
      <c r="AW227" s="387" t="str">
        <f>IF(AW226="","",VLOOKUP(AW226,'シフト記号表（勤務時間帯）'!$C$6:$K$35,9,FALSE))</f>
        <v/>
      </c>
      <c r="AX227" s="924">
        <f>IF($BB$3="４週",SUM(S227:AT227),IF($BB$3="暦月",SUM(S227:AW227),""))</f>
        <v>0</v>
      </c>
      <c r="AY227" s="925"/>
      <c r="AZ227" s="926">
        <f>IF($BB$3="４週",AX227/4,IF($BB$3="暦月",'地密通所（100名）'!AX227/('地密通所（100名）'!$BB$8/7),""))</f>
        <v>0</v>
      </c>
      <c r="BA227" s="927"/>
      <c r="BB227" s="799"/>
      <c r="BC227" s="700"/>
      <c r="BD227" s="700"/>
      <c r="BE227" s="700"/>
      <c r="BF227" s="701"/>
    </row>
    <row r="228" spans="2:58" ht="20.25" customHeight="1">
      <c r="B228" s="886"/>
      <c r="C228" s="787"/>
      <c r="D228" s="788"/>
      <c r="E228" s="789"/>
      <c r="F228" s="428">
        <f>C226</f>
        <v>0</v>
      </c>
      <c r="G228" s="763"/>
      <c r="H228" s="693"/>
      <c r="I228" s="694"/>
      <c r="J228" s="694"/>
      <c r="K228" s="695"/>
      <c r="L228" s="768"/>
      <c r="M228" s="769"/>
      <c r="N228" s="769"/>
      <c r="O228" s="770"/>
      <c r="P228" s="928" t="s">
        <v>527</v>
      </c>
      <c r="Q228" s="929"/>
      <c r="R228" s="930"/>
      <c r="S228" s="389" t="str">
        <f>IF(S226="","",VLOOKUP(S226,'シフト記号表（勤務時間帯）'!$C$6:$U$35,19,FALSE))</f>
        <v/>
      </c>
      <c r="T228" s="390" t="str">
        <f>IF(T226="","",VLOOKUP(T226,'シフト記号表（勤務時間帯）'!$C$6:$U$35,19,FALSE))</f>
        <v/>
      </c>
      <c r="U228" s="390" t="str">
        <f>IF(U226="","",VLOOKUP(U226,'シフト記号表（勤務時間帯）'!$C$6:$U$35,19,FALSE))</f>
        <v/>
      </c>
      <c r="V228" s="390" t="str">
        <f>IF(V226="","",VLOOKUP(V226,'シフト記号表（勤務時間帯）'!$C$6:$U$35,19,FALSE))</f>
        <v/>
      </c>
      <c r="W228" s="390" t="str">
        <f>IF(W226="","",VLOOKUP(W226,'シフト記号表（勤務時間帯）'!$C$6:$U$35,19,FALSE))</f>
        <v/>
      </c>
      <c r="X228" s="390" t="str">
        <f>IF(X226="","",VLOOKUP(X226,'シフト記号表（勤務時間帯）'!$C$6:$U$35,19,FALSE))</f>
        <v/>
      </c>
      <c r="Y228" s="391" t="str">
        <f>IF(Y226="","",VLOOKUP(Y226,'シフト記号表（勤務時間帯）'!$C$6:$U$35,19,FALSE))</f>
        <v/>
      </c>
      <c r="Z228" s="389" t="str">
        <f>IF(Z226="","",VLOOKUP(Z226,'シフト記号表（勤務時間帯）'!$C$6:$U$35,19,FALSE))</f>
        <v/>
      </c>
      <c r="AA228" s="390" t="str">
        <f>IF(AA226="","",VLOOKUP(AA226,'シフト記号表（勤務時間帯）'!$C$6:$U$35,19,FALSE))</f>
        <v/>
      </c>
      <c r="AB228" s="390" t="str">
        <f>IF(AB226="","",VLOOKUP(AB226,'シフト記号表（勤務時間帯）'!$C$6:$U$35,19,FALSE))</f>
        <v/>
      </c>
      <c r="AC228" s="390" t="str">
        <f>IF(AC226="","",VLOOKUP(AC226,'シフト記号表（勤務時間帯）'!$C$6:$U$35,19,FALSE))</f>
        <v/>
      </c>
      <c r="AD228" s="390" t="str">
        <f>IF(AD226="","",VLOOKUP(AD226,'シフト記号表（勤務時間帯）'!$C$6:$U$35,19,FALSE))</f>
        <v/>
      </c>
      <c r="AE228" s="390" t="str">
        <f>IF(AE226="","",VLOOKUP(AE226,'シフト記号表（勤務時間帯）'!$C$6:$U$35,19,FALSE))</f>
        <v/>
      </c>
      <c r="AF228" s="391" t="str">
        <f>IF(AF226="","",VLOOKUP(AF226,'シフト記号表（勤務時間帯）'!$C$6:$U$35,19,FALSE))</f>
        <v/>
      </c>
      <c r="AG228" s="389" t="str">
        <f>IF(AG226="","",VLOOKUP(AG226,'シフト記号表（勤務時間帯）'!$C$6:$U$35,19,FALSE))</f>
        <v/>
      </c>
      <c r="AH228" s="390" t="str">
        <f>IF(AH226="","",VLOOKUP(AH226,'シフト記号表（勤務時間帯）'!$C$6:$U$35,19,FALSE))</f>
        <v/>
      </c>
      <c r="AI228" s="390" t="str">
        <f>IF(AI226="","",VLOOKUP(AI226,'シフト記号表（勤務時間帯）'!$C$6:$U$35,19,FALSE))</f>
        <v/>
      </c>
      <c r="AJ228" s="390" t="str">
        <f>IF(AJ226="","",VLOOKUP(AJ226,'シフト記号表（勤務時間帯）'!$C$6:$U$35,19,FALSE))</f>
        <v/>
      </c>
      <c r="AK228" s="390" t="str">
        <f>IF(AK226="","",VLOOKUP(AK226,'シフト記号表（勤務時間帯）'!$C$6:$U$35,19,FALSE))</f>
        <v/>
      </c>
      <c r="AL228" s="390" t="str">
        <f>IF(AL226="","",VLOOKUP(AL226,'シフト記号表（勤務時間帯）'!$C$6:$U$35,19,FALSE))</f>
        <v/>
      </c>
      <c r="AM228" s="391" t="str">
        <f>IF(AM226="","",VLOOKUP(AM226,'シフト記号表（勤務時間帯）'!$C$6:$U$35,19,FALSE))</f>
        <v/>
      </c>
      <c r="AN228" s="389" t="str">
        <f>IF(AN226="","",VLOOKUP(AN226,'シフト記号表（勤務時間帯）'!$C$6:$U$35,19,FALSE))</f>
        <v/>
      </c>
      <c r="AO228" s="390" t="str">
        <f>IF(AO226="","",VLOOKUP(AO226,'シフト記号表（勤務時間帯）'!$C$6:$U$35,19,FALSE))</f>
        <v/>
      </c>
      <c r="AP228" s="390" t="str">
        <f>IF(AP226="","",VLOOKUP(AP226,'シフト記号表（勤務時間帯）'!$C$6:$U$35,19,FALSE))</f>
        <v/>
      </c>
      <c r="AQ228" s="390" t="str">
        <f>IF(AQ226="","",VLOOKUP(AQ226,'シフト記号表（勤務時間帯）'!$C$6:$U$35,19,FALSE))</f>
        <v/>
      </c>
      <c r="AR228" s="390" t="str">
        <f>IF(AR226="","",VLOOKUP(AR226,'シフト記号表（勤務時間帯）'!$C$6:$U$35,19,FALSE))</f>
        <v/>
      </c>
      <c r="AS228" s="390" t="str">
        <f>IF(AS226="","",VLOOKUP(AS226,'シフト記号表（勤務時間帯）'!$C$6:$U$35,19,FALSE))</f>
        <v/>
      </c>
      <c r="AT228" s="391" t="str">
        <f>IF(AT226="","",VLOOKUP(AT226,'シフト記号表（勤務時間帯）'!$C$6:$U$35,19,FALSE))</f>
        <v/>
      </c>
      <c r="AU228" s="389" t="str">
        <f>IF(AU226="","",VLOOKUP(AU226,'シフト記号表（勤務時間帯）'!$C$6:$U$35,19,FALSE))</f>
        <v/>
      </c>
      <c r="AV228" s="390" t="str">
        <f>IF(AV226="","",VLOOKUP(AV226,'シフト記号表（勤務時間帯）'!$C$6:$U$35,19,FALSE))</f>
        <v/>
      </c>
      <c r="AW228" s="390" t="str">
        <f>IF(AW226="","",VLOOKUP(AW226,'シフト記号表（勤務時間帯）'!$C$6:$U$35,19,FALSE))</f>
        <v/>
      </c>
      <c r="AX228" s="931">
        <f>IF($BB$3="４週",SUM(S228:AT228),IF($BB$3="暦月",SUM(S228:AW228),""))</f>
        <v>0</v>
      </c>
      <c r="AY228" s="932"/>
      <c r="AZ228" s="933">
        <f>IF($BB$3="４週",AX228/4,IF($BB$3="暦月",'地密通所（100名）'!AX228/('地密通所（100名）'!$BB$8/7),""))</f>
        <v>0</v>
      </c>
      <c r="BA228" s="934"/>
      <c r="BB228" s="800"/>
      <c r="BC228" s="769"/>
      <c r="BD228" s="769"/>
      <c r="BE228" s="769"/>
      <c r="BF228" s="770"/>
    </row>
    <row r="229" spans="2:58" ht="20.25" customHeight="1">
      <c r="B229" s="886">
        <f>B226+1</f>
        <v>70</v>
      </c>
      <c r="C229" s="781"/>
      <c r="D229" s="782"/>
      <c r="E229" s="783"/>
      <c r="F229" s="273"/>
      <c r="G229" s="762"/>
      <c r="H229" s="764"/>
      <c r="I229" s="694"/>
      <c r="J229" s="694"/>
      <c r="K229" s="695"/>
      <c r="L229" s="765"/>
      <c r="M229" s="766"/>
      <c r="N229" s="766"/>
      <c r="O229" s="767"/>
      <c r="P229" s="935" t="s">
        <v>535</v>
      </c>
      <c r="Q229" s="936"/>
      <c r="R229" s="937"/>
      <c r="S229" s="425"/>
      <c r="T229" s="426"/>
      <c r="U229" s="426"/>
      <c r="V229" s="426"/>
      <c r="W229" s="426"/>
      <c r="X229" s="426"/>
      <c r="Y229" s="427"/>
      <c r="Z229" s="425"/>
      <c r="AA229" s="426"/>
      <c r="AB229" s="426"/>
      <c r="AC229" s="426"/>
      <c r="AD229" s="426"/>
      <c r="AE229" s="426"/>
      <c r="AF229" s="427"/>
      <c r="AG229" s="425"/>
      <c r="AH229" s="426"/>
      <c r="AI229" s="426"/>
      <c r="AJ229" s="426"/>
      <c r="AK229" s="426"/>
      <c r="AL229" s="426"/>
      <c r="AM229" s="427"/>
      <c r="AN229" s="425"/>
      <c r="AO229" s="426"/>
      <c r="AP229" s="426"/>
      <c r="AQ229" s="426"/>
      <c r="AR229" s="426"/>
      <c r="AS229" s="426"/>
      <c r="AT229" s="427"/>
      <c r="AU229" s="425"/>
      <c r="AV229" s="426"/>
      <c r="AW229" s="426"/>
      <c r="AX229" s="973"/>
      <c r="AY229" s="974"/>
      <c r="AZ229" s="975"/>
      <c r="BA229" s="976"/>
      <c r="BB229" s="798"/>
      <c r="BC229" s="766"/>
      <c r="BD229" s="766"/>
      <c r="BE229" s="766"/>
      <c r="BF229" s="767"/>
    </row>
    <row r="230" spans="2:58" ht="20.25" customHeight="1">
      <c r="B230" s="886"/>
      <c r="C230" s="784"/>
      <c r="D230" s="785"/>
      <c r="E230" s="786"/>
      <c r="F230" s="265"/>
      <c r="G230" s="689"/>
      <c r="H230" s="693"/>
      <c r="I230" s="694"/>
      <c r="J230" s="694"/>
      <c r="K230" s="695"/>
      <c r="L230" s="699"/>
      <c r="M230" s="700"/>
      <c r="N230" s="700"/>
      <c r="O230" s="701"/>
      <c r="P230" s="921" t="s">
        <v>526</v>
      </c>
      <c r="Q230" s="922"/>
      <c r="R230" s="923"/>
      <c r="S230" s="386" t="str">
        <f>IF(S229="","",VLOOKUP(S229,'シフト記号表（勤務時間帯）'!$C$6:$K$35,9,FALSE))</f>
        <v/>
      </c>
      <c r="T230" s="387" t="str">
        <f>IF(T229="","",VLOOKUP(T229,'シフト記号表（勤務時間帯）'!$C$6:$K$35,9,FALSE))</f>
        <v/>
      </c>
      <c r="U230" s="387" t="str">
        <f>IF(U229="","",VLOOKUP(U229,'シフト記号表（勤務時間帯）'!$C$6:$K$35,9,FALSE))</f>
        <v/>
      </c>
      <c r="V230" s="387" t="str">
        <f>IF(V229="","",VLOOKUP(V229,'シフト記号表（勤務時間帯）'!$C$6:$K$35,9,FALSE))</f>
        <v/>
      </c>
      <c r="W230" s="387" t="str">
        <f>IF(W229="","",VLOOKUP(W229,'シフト記号表（勤務時間帯）'!$C$6:$K$35,9,FALSE))</f>
        <v/>
      </c>
      <c r="X230" s="387" t="str">
        <f>IF(X229="","",VLOOKUP(X229,'シフト記号表（勤務時間帯）'!$C$6:$K$35,9,FALSE))</f>
        <v/>
      </c>
      <c r="Y230" s="388" t="str">
        <f>IF(Y229="","",VLOOKUP(Y229,'シフト記号表（勤務時間帯）'!$C$6:$K$35,9,FALSE))</f>
        <v/>
      </c>
      <c r="Z230" s="386" t="str">
        <f>IF(Z229="","",VLOOKUP(Z229,'シフト記号表（勤務時間帯）'!$C$6:$K$35,9,FALSE))</f>
        <v/>
      </c>
      <c r="AA230" s="387" t="str">
        <f>IF(AA229="","",VLOOKUP(AA229,'シフト記号表（勤務時間帯）'!$C$6:$K$35,9,FALSE))</f>
        <v/>
      </c>
      <c r="AB230" s="387" t="str">
        <f>IF(AB229="","",VLOOKUP(AB229,'シフト記号表（勤務時間帯）'!$C$6:$K$35,9,FALSE))</f>
        <v/>
      </c>
      <c r="AC230" s="387" t="str">
        <f>IF(AC229="","",VLOOKUP(AC229,'シフト記号表（勤務時間帯）'!$C$6:$K$35,9,FALSE))</f>
        <v/>
      </c>
      <c r="AD230" s="387" t="str">
        <f>IF(AD229="","",VLOOKUP(AD229,'シフト記号表（勤務時間帯）'!$C$6:$K$35,9,FALSE))</f>
        <v/>
      </c>
      <c r="AE230" s="387" t="str">
        <f>IF(AE229="","",VLOOKUP(AE229,'シフト記号表（勤務時間帯）'!$C$6:$K$35,9,FALSE))</f>
        <v/>
      </c>
      <c r="AF230" s="388" t="str">
        <f>IF(AF229="","",VLOOKUP(AF229,'シフト記号表（勤務時間帯）'!$C$6:$K$35,9,FALSE))</f>
        <v/>
      </c>
      <c r="AG230" s="386" t="str">
        <f>IF(AG229="","",VLOOKUP(AG229,'シフト記号表（勤務時間帯）'!$C$6:$K$35,9,FALSE))</f>
        <v/>
      </c>
      <c r="AH230" s="387" t="str">
        <f>IF(AH229="","",VLOOKUP(AH229,'シフト記号表（勤務時間帯）'!$C$6:$K$35,9,FALSE))</f>
        <v/>
      </c>
      <c r="AI230" s="387" t="str">
        <f>IF(AI229="","",VLOOKUP(AI229,'シフト記号表（勤務時間帯）'!$C$6:$K$35,9,FALSE))</f>
        <v/>
      </c>
      <c r="AJ230" s="387" t="str">
        <f>IF(AJ229="","",VLOOKUP(AJ229,'シフト記号表（勤務時間帯）'!$C$6:$K$35,9,FALSE))</f>
        <v/>
      </c>
      <c r="AK230" s="387" t="str">
        <f>IF(AK229="","",VLOOKUP(AK229,'シフト記号表（勤務時間帯）'!$C$6:$K$35,9,FALSE))</f>
        <v/>
      </c>
      <c r="AL230" s="387" t="str">
        <f>IF(AL229="","",VLOOKUP(AL229,'シフト記号表（勤務時間帯）'!$C$6:$K$35,9,FALSE))</f>
        <v/>
      </c>
      <c r="AM230" s="388" t="str">
        <f>IF(AM229="","",VLOOKUP(AM229,'シフト記号表（勤務時間帯）'!$C$6:$K$35,9,FALSE))</f>
        <v/>
      </c>
      <c r="AN230" s="386" t="str">
        <f>IF(AN229="","",VLOOKUP(AN229,'シフト記号表（勤務時間帯）'!$C$6:$K$35,9,FALSE))</f>
        <v/>
      </c>
      <c r="AO230" s="387" t="str">
        <f>IF(AO229="","",VLOOKUP(AO229,'シフト記号表（勤務時間帯）'!$C$6:$K$35,9,FALSE))</f>
        <v/>
      </c>
      <c r="AP230" s="387" t="str">
        <f>IF(AP229="","",VLOOKUP(AP229,'シフト記号表（勤務時間帯）'!$C$6:$K$35,9,FALSE))</f>
        <v/>
      </c>
      <c r="AQ230" s="387" t="str">
        <f>IF(AQ229="","",VLOOKUP(AQ229,'シフト記号表（勤務時間帯）'!$C$6:$K$35,9,FALSE))</f>
        <v/>
      </c>
      <c r="AR230" s="387" t="str">
        <f>IF(AR229="","",VLOOKUP(AR229,'シフト記号表（勤務時間帯）'!$C$6:$K$35,9,FALSE))</f>
        <v/>
      </c>
      <c r="AS230" s="387" t="str">
        <f>IF(AS229="","",VLOOKUP(AS229,'シフト記号表（勤務時間帯）'!$C$6:$K$35,9,FALSE))</f>
        <v/>
      </c>
      <c r="AT230" s="388" t="str">
        <f>IF(AT229="","",VLOOKUP(AT229,'シフト記号表（勤務時間帯）'!$C$6:$K$35,9,FALSE))</f>
        <v/>
      </c>
      <c r="AU230" s="386" t="str">
        <f>IF(AU229="","",VLOOKUP(AU229,'シフト記号表（勤務時間帯）'!$C$6:$K$35,9,FALSE))</f>
        <v/>
      </c>
      <c r="AV230" s="387" t="str">
        <f>IF(AV229="","",VLOOKUP(AV229,'シフト記号表（勤務時間帯）'!$C$6:$K$35,9,FALSE))</f>
        <v/>
      </c>
      <c r="AW230" s="387" t="str">
        <f>IF(AW229="","",VLOOKUP(AW229,'シフト記号表（勤務時間帯）'!$C$6:$K$35,9,FALSE))</f>
        <v/>
      </c>
      <c r="AX230" s="924">
        <f>IF($BB$3="４週",SUM(S230:AT230),IF($BB$3="暦月",SUM(S230:AW230),""))</f>
        <v>0</v>
      </c>
      <c r="AY230" s="925"/>
      <c r="AZ230" s="926">
        <f>IF($BB$3="４週",AX230/4,IF($BB$3="暦月",'地密通所（100名）'!AX230/('地密通所（100名）'!$BB$8/7),""))</f>
        <v>0</v>
      </c>
      <c r="BA230" s="927"/>
      <c r="BB230" s="799"/>
      <c r="BC230" s="700"/>
      <c r="BD230" s="700"/>
      <c r="BE230" s="700"/>
      <c r="BF230" s="701"/>
    </row>
    <row r="231" spans="2:58" ht="20.25" customHeight="1">
      <c r="B231" s="886"/>
      <c r="C231" s="787"/>
      <c r="D231" s="788"/>
      <c r="E231" s="789"/>
      <c r="F231" s="428">
        <f>C229</f>
        <v>0</v>
      </c>
      <c r="G231" s="763"/>
      <c r="H231" s="693"/>
      <c r="I231" s="694"/>
      <c r="J231" s="694"/>
      <c r="K231" s="695"/>
      <c r="L231" s="768"/>
      <c r="M231" s="769"/>
      <c r="N231" s="769"/>
      <c r="O231" s="770"/>
      <c r="P231" s="928" t="s">
        <v>527</v>
      </c>
      <c r="Q231" s="929"/>
      <c r="R231" s="930"/>
      <c r="S231" s="389" t="str">
        <f>IF(S229="","",VLOOKUP(S229,'シフト記号表（勤務時間帯）'!$C$6:$U$35,19,FALSE))</f>
        <v/>
      </c>
      <c r="T231" s="390" t="str">
        <f>IF(T229="","",VLOOKUP(T229,'シフト記号表（勤務時間帯）'!$C$6:$U$35,19,FALSE))</f>
        <v/>
      </c>
      <c r="U231" s="390" t="str">
        <f>IF(U229="","",VLOOKUP(U229,'シフト記号表（勤務時間帯）'!$C$6:$U$35,19,FALSE))</f>
        <v/>
      </c>
      <c r="V231" s="390" t="str">
        <f>IF(V229="","",VLOOKUP(V229,'シフト記号表（勤務時間帯）'!$C$6:$U$35,19,FALSE))</f>
        <v/>
      </c>
      <c r="W231" s="390" t="str">
        <f>IF(W229="","",VLOOKUP(W229,'シフト記号表（勤務時間帯）'!$C$6:$U$35,19,FALSE))</f>
        <v/>
      </c>
      <c r="X231" s="390" t="str">
        <f>IF(X229="","",VLOOKUP(X229,'シフト記号表（勤務時間帯）'!$C$6:$U$35,19,FALSE))</f>
        <v/>
      </c>
      <c r="Y231" s="391" t="str">
        <f>IF(Y229="","",VLOOKUP(Y229,'シフト記号表（勤務時間帯）'!$C$6:$U$35,19,FALSE))</f>
        <v/>
      </c>
      <c r="Z231" s="389" t="str">
        <f>IF(Z229="","",VLOOKUP(Z229,'シフト記号表（勤務時間帯）'!$C$6:$U$35,19,FALSE))</f>
        <v/>
      </c>
      <c r="AA231" s="390" t="str">
        <f>IF(AA229="","",VLOOKUP(AA229,'シフト記号表（勤務時間帯）'!$C$6:$U$35,19,FALSE))</f>
        <v/>
      </c>
      <c r="AB231" s="390" t="str">
        <f>IF(AB229="","",VLOOKUP(AB229,'シフト記号表（勤務時間帯）'!$C$6:$U$35,19,FALSE))</f>
        <v/>
      </c>
      <c r="AC231" s="390" t="str">
        <f>IF(AC229="","",VLOOKUP(AC229,'シフト記号表（勤務時間帯）'!$C$6:$U$35,19,FALSE))</f>
        <v/>
      </c>
      <c r="AD231" s="390" t="str">
        <f>IF(AD229="","",VLOOKUP(AD229,'シフト記号表（勤務時間帯）'!$C$6:$U$35,19,FALSE))</f>
        <v/>
      </c>
      <c r="AE231" s="390" t="str">
        <f>IF(AE229="","",VLOOKUP(AE229,'シフト記号表（勤務時間帯）'!$C$6:$U$35,19,FALSE))</f>
        <v/>
      </c>
      <c r="AF231" s="391" t="str">
        <f>IF(AF229="","",VLOOKUP(AF229,'シフト記号表（勤務時間帯）'!$C$6:$U$35,19,FALSE))</f>
        <v/>
      </c>
      <c r="AG231" s="389" t="str">
        <f>IF(AG229="","",VLOOKUP(AG229,'シフト記号表（勤務時間帯）'!$C$6:$U$35,19,FALSE))</f>
        <v/>
      </c>
      <c r="AH231" s="390" t="str">
        <f>IF(AH229="","",VLOOKUP(AH229,'シフト記号表（勤務時間帯）'!$C$6:$U$35,19,FALSE))</f>
        <v/>
      </c>
      <c r="AI231" s="390" t="str">
        <f>IF(AI229="","",VLOOKUP(AI229,'シフト記号表（勤務時間帯）'!$C$6:$U$35,19,FALSE))</f>
        <v/>
      </c>
      <c r="AJ231" s="390" t="str">
        <f>IF(AJ229="","",VLOOKUP(AJ229,'シフト記号表（勤務時間帯）'!$C$6:$U$35,19,FALSE))</f>
        <v/>
      </c>
      <c r="AK231" s="390" t="str">
        <f>IF(AK229="","",VLOOKUP(AK229,'シフト記号表（勤務時間帯）'!$C$6:$U$35,19,FALSE))</f>
        <v/>
      </c>
      <c r="AL231" s="390" t="str">
        <f>IF(AL229="","",VLOOKUP(AL229,'シフト記号表（勤務時間帯）'!$C$6:$U$35,19,FALSE))</f>
        <v/>
      </c>
      <c r="AM231" s="391" t="str">
        <f>IF(AM229="","",VLOOKUP(AM229,'シフト記号表（勤務時間帯）'!$C$6:$U$35,19,FALSE))</f>
        <v/>
      </c>
      <c r="AN231" s="389" t="str">
        <f>IF(AN229="","",VLOOKUP(AN229,'シフト記号表（勤務時間帯）'!$C$6:$U$35,19,FALSE))</f>
        <v/>
      </c>
      <c r="AO231" s="390" t="str">
        <f>IF(AO229="","",VLOOKUP(AO229,'シフト記号表（勤務時間帯）'!$C$6:$U$35,19,FALSE))</f>
        <v/>
      </c>
      <c r="AP231" s="390" t="str">
        <f>IF(AP229="","",VLOOKUP(AP229,'シフト記号表（勤務時間帯）'!$C$6:$U$35,19,FALSE))</f>
        <v/>
      </c>
      <c r="AQ231" s="390" t="str">
        <f>IF(AQ229="","",VLOOKUP(AQ229,'シフト記号表（勤務時間帯）'!$C$6:$U$35,19,FALSE))</f>
        <v/>
      </c>
      <c r="AR231" s="390" t="str">
        <f>IF(AR229="","",VLOOKUP(AR229,'シフト記号表（勤務時間帯）'!$C$6:$U$35,19,FALSE))</f>
        <v/>
      </c>
      <c r="AS231" s="390" t="str">
        <f>IF(AS229="","",VLOOKUP(AS229,'シフト記号表（勤務時間帯）'!$C$6:$U$35,19,FALSE))</f>
        <v/>
      </c>
      <c r="AT231" s="391" t="str">
        <f>IF(AT229="","",VLOOKUP(AT229,'シフト記号表（勤務時間帯）'!$C$6:$U$35,19,FALSE))</f>
        <v/>
      </c>
      <c r="AU231" s="389" t="str">
        <f>IF(AU229="","",VLOOKUP(AU229,'シフト記号表（勤務時間帯）'!$C$6:$U$35,19,FALSE))</f>
        <v/>
      </c>
      <c r="AV231" s="390" t="str">
        <f>IF(AV229="","",VLOOKUP(AV229,'シフト記号表（勤務時間帯）'!$C$6:$U$35,19,FALSE))</f>
        <v/>
      </c>
      <c r="AW231" s="390" t="str">
        <f>IF(AW229="","",VLOOKUP(AW229,'シフト記号表（勤務時間帯）'!$C$6:$U$35,19,FALSE))</f>
        <v/>
      </c>
      <c r="AX231" s="931">
        <f>IF($BB$3="４週",SUM(S231:AT231),IF($BB$3="暦月",SUM(S231:AW231),""))</f>
        <v>0</v>
      </c>
      <c r="AY231" s="932"/>
      <c r="AZ231" s="933">
        <f>IF($BB$3="４週",AX231/4,IF($BB$3="暦月",'地密通所（100名）'!AX231/('地密通所（100名）'!$BB$8/7),""))</f>
        <v>0</v>
      </c>
      <c r="BA231" s="934"/>
      <c r="BB231" s="800"/>
      <c r="BC231" s="769"/>
      <c r="BD231" s="769"/>
      <c r="BE231" s="769"/>
      <c r="BF231" s="770"/>
    </row>
    <row r="232" spans="2:58" ht="20.25" customHeight="1">
      <c r="B232" s="886">
        <f>B229+1</f>
        <v>71</v>
      </c>
      <c r="C232" s="781"/>
      <c r="D232" s="782"/>
      <c r="E232" s="783"/>
      <c r="F232" s="273"/>
      <c r="G232" s="762"/>
      <c r="H232" s="764"/>
      <c r="I232" s="694"/>
      <c r="J232" s="694"/>
      <c r="K232" s="695"/>
      <c r="L232" s="765"/>
      <c r="M232" s="766"/>
      <c r="N232" s="766"/>
      <c r="O232" s="767"/>
      <c r="P232" s="935" t="s">
        <v>535</v>
      </c>
      <c r="Q232" s="936"/>
      <c r="R232" s="937"/>
      <c r="S232" s="425"/>
      <c r="T232" s="426"/>
      <c r="U232" s="426"/>
      <c r="V232" s="426"/>
      <c r="W232" s="426"/>
      <c r="X232" s="426"/>
      <c r="Y232" s="427"/>
      <c r="Z232" s="425"/>
      <c r="AA232" s="426"/>
      <c r="AB232" s="426"/>
      <c r="AC232" s="426"/>
      <c r="AD232" s="426"/>
      <c r="AE232" s="426"/>
      <c r="AF232" s="427"/>
      <c r="AG232" s="425"/>
      <c r="AH232" s="426"/>
      <c r="AI232" s="426"/>
      <c r="AJ232" s="426"/>
      <c r="AK232" s="426"/>
      <c r="AL232" s="426"/>
      <c r="AM232" s="427"/>
      <c r="AN232" s="425"/>
      <c r="AO232" s="426"/>
      <c r="AP232" s="426"/>
      <c r="AQ232" s="426"/>
      <c r="AR232" s="426"/>
      <c r="AS232" s="426"/>
      <c r="AT232" s="427"/>
      <c r="AU232" s="425"/>
      <c r="AV232" s="426"/>
      <c r="AW232" s="426"/>
      <c r="AX232" s="973"/>
      <c r="AY232" s="974"/>
      <c r="AZ232" s="975"/>
      <c r="BA232" s="976"/>
      <c r="BB232" s="798"/>
      <c r="BC232" s="766"/>
      <c r="BD232" s="766"/>
      <c r="BE232" s="766"/>
      <c r="BF232" s="767"/>
    </row>
    <row r="233" spans="2:58" ht="20.25" customHeight="1">
      <c r="B233" s="886"/>
      <c r="C233" s="784"/>
      <c r="D233" s="785"/>
      <c r="E233" s="786"/>
      <c r="F233" s="265"/>
      <c r="G233" s="689"/>
      <c r="H233" s="693"/>
      <c r="I233" s="694"/>
      <c r="J233" s="694"/>
      <c r="K233" s="695"/>
      <c r="L233" s="699"/>
      <c r="M233" s="700"/>
      <c r="N233" s="700"/>
      <c r="O233" s="701"/>
      <c r="P233" s="921" t="s">
        <v>526</v>
      </c>
      <c r="Q233" s="922"/>
      <c r="R233" s="923"/>
      <c r="S233" s="386" t="str">
        <f>IF(S232="","",VLOOKUP(S232,'シフト記号表（勤務時間帯）'!$C$6:$K$35,9,FALSE))</f>
        <v/>
      </c>
      <c r="T233" s="387" t="str">
        <f>IF(T232="","",VLOOKUP(T232,'シフト記号表（勤務時間帯）'!$C$6:$K$35,9,FALSE))</f>
        <v/>
      </c>
      <c r="U233" s="387" t="str">
        <f>IF(U232="","",VLOOKUP(U232,'シフト記号表（勤務時間帯）'!$C$6:$K$35,9,FALSE))</f>
        <v/>
      </c>
      <c r="V233" s="387" t="str">
        <f>IF(V232="","",VLOOKUP(V232,'シフト記号表（勤務時間帯）'!$C$6:$K$35,9,FALSE))</f>
        <v/>
      </c>
      <c r="W233" s="387" t="str">
        <f>IF(W232="","",VLOOKUP(W232,'シフト記号表（勤務時間帯）'!$C$6:$K$35,9,FALSE))</f>
        <v/>
      </c>
      <c r="X233" s="387" t="str">
        <f>IF(X232="","",VLOOKUP(X232,'シフト記号表（勤務時間帯）'!$C$6:$K$35,9,FALSE))</f>
        <v/>
      </c>
      <c r="Y233" s="388" t="str">
        <f>IF(Y232="","",VLOOKUP(Y232,'シフト記号表（勤務時間帯）'!$C$6:$K$35,9,FALSE))</f>
        <v/>
      </c>
      <c r="Z233" s="386" t="str">
        <f>IF(Z232="","",VLOOKUP(Z232,'シフト記号表（勤務時間帯）'!$C$6:$K$35,9,FALSE))</f>
        <v/>
      </c>
      <c r="AA233" s="387" t="str">
        <f>IF(AA232="","",VLOOKUP(AA232,'シフト記号表（勤務時間帯）'!$C$6:$K$35,9,FALSE))</f>
        <v/>
      </c>
      <c r="AB233" s="387" t="str">
        <f>IF(AB232="","",VLOOKUP(AB232,'シフト記号表（勤務時間帯）'!$C$6:$K$35,9,FALSE))</f>
        <v/>
      </c>
      <c r="AC233" s="387" t="str">
        <f>IF(AC232="","",VLOOKUP(AC232,'シフト記号表（勤務時間帯）'!$C$6:$K$35,9,FALSE))</f>
        <v/>
      </c>
      <c r="AD233" s="387" t="str">
        <f>IF(AD232="","",VLOOKUP(AD232,'シフト記号表（勤務時間帯）'!$C$6:$K$35,9,FALSE))</f>
        <v/>
      </c>
      <c r="AE233" s="387" t="str">
        <f>IF(AE232="","",VLOOKUP(AE232,'シフト記号表（勤務時間帯）'!$C$6:$K$35,9,FALSE))</f>
        <v/>
      </c>
      <c r="AF233" s="388" t="str">
        <f>IF(AF232="","",VLOOKUP(AF232,'シフト記号表（勤務時間帯）'!$C$6:$K$35,9,FALSE))</f>
        <v/>
      </c>
      <c r="AG233" s="386" t="str">
        <f>IF(AG232="","",VLOOKUP(AG232,'シフト記号表（勤務時間帯）'!$C$6:$K$35,9,FALSE))</f>
        <v/>
      </c>
      <c r="AH233" s="387" t="str">
        <f>IF(AH232="","",VLOOKUP(AH232,'シフト記号表（勤務時間帯）'!$C$6:$K$35,9,FALSE))</f>
        <v/>
      </c>
      <c r="AI233" s="387" t="str">
        <f>IF(AI232="","",VLOOKUP(AI232,'シフト記号表（勤務時間帯）'!$C$6:$K$35,9,FALSE))</f>
        <v/>
      </c>
      <c r="AJ233" s="387" t="str">
        <f>IF(AJ232="","",VLOOKUP(AJ232,'シフト記号表（勤務時間帯）'!$C$6:$K$35,9,FALSE))</f>
        <v/>
      </c>
      <c r="AK233" s="387" t="str">
        <f>IF(AK232="","",VLOOKUP(AK232,'シフト記号表（勤務時間帯）'!$C$6:$K$35,9,FALSE))</f>
        <v/>
      </c>
      <c r="AL233" s="387" t="str">
        <f>IF(AL232="","",VLOOKUP(AL232,'シフト記号表（勤務時間帯）'!$C$6:$K$35,9,FALSE))</f>
        <v/>
      </c>
      <c r="AM233" s="388" t="str">
        <f>IF(AM232="","",VLOOKUP(AM232,'シフト記号表（勤務時間帯）'!$C$6:$K$35,9,FALSE))</f>
        <v/>
      </c>
      <c r="AN233" s="386" t="str">
        <f>IF(AN232="","",VLOOKUP(AN232,'シフト記号表（勤務時間帯）'!$C$6:$K$35,9,FALSE))</f>
        <v/>
      </c>
      <c r="AO233" s="387" t="str">
        <f>IF(AO232="","",VLOOKUP(AO232,'シフト記号表（勤務時間帯）'!$C$6:$K$35,9,FALSE))</f>
        <v/>
      </c>
      <c r="AP233" s="387" t="str">
        <f>IF(AP232="","",VLOOKUP(AP232,'シフト記号表（勤務時間帯）'!$C$6:$K$35,9,FALSE))</f>
        <v/>
      </c>
      <c r="AQ233" s="387" t="str">
        <f>IF(AQ232="","",VLOOKUP(AQ232,'シフト記号表（勤務時間帯）'!$C$6:$K$35,9,FALSE))</f>
        <v/>
      </c>
      <c r="AR233" s="387" t="str">
        <f>IF(AR232="","",VLOOKUP(AR232,'シフト記号表（勤務時間帯）'!$C$6:$K$35,9,FALSE))</f>
        <v/>
      </c>
      <c r="AS233" s="387" t="str">
        <f>IF(AS232="","",VLOOKUP(AS232,'シフト記号表（勤務時間帯）'!$C$6:$K$35,9,FALSE))</f>
        <v/>
      </c>
      <c r="AT233" s="388" t="str">
        <f>IF(AT232="","",VLOOKUP(AT232,'シフト記号表（勤務時間帯）'!$C$6:$K$35,9,FALSE))</f>
        <v/>
      </c>
      <c r="AU233" s="386" t="str">
        <f>IF(AU232="","",VLOOKUP(AU232,'シフト記号表（勤務時間帯）'!$C$6:$K$35,9,FALSE))</f>
        <v/>
      </c>
      <c r="AV233" s="387" t="str">
        <f>IF(AV232="","",VLOOKUP(AV232,'シフト記号表（勤務時間帯）'!$C$6:$K$35,9,FALSE))</f>
        <v/>
      </c>
      <c r="AW233" s="387" t="str">
        <f>IF(AW232="","",VLOOKUP(AW232,'シフト記号表（勤務時間帯）'!$C$6:$K$35,9,FALSE))</f>
        <v/>
      </c>
      <c r="AX233" s="924">
        <f>IF($BB$3="４週",SUM(S233:AT233),IF($BB$3="暦月",SUM(S233:AW233),""))</f>
        <v>0</v>
      </c>
      <c r="AY233" s="925"/>
      <c r="AZ233" s="926">
        <f>IF($BB$3="４週",AX233/4,IF($BB$3="暦月",'地密通所（100名）'!AX233/('地密通所（100名）'!$BB$8/7),""))</f>
        <v>0</v>
      </c>
      <c r="BA233" s="927"/>
      <c r="BB233" s="799"/>
      <c r="BC233" s="700"/>
      <c r="BD233" s="700"/>
      <c r="BE233" s="700"/>
      <c r="BF233" s="701"/>
    </row>
    <row r="234" spans="2:58" ht="20.25" customHeight="1">
      <c r="B234" s="886"/>
      <c r="C234" s="787"/>
      <c r="D234" s="788"/>
      <c r="E234" s="789"/>
      <c r="F234" s="428">
        <f>C232</f>
        <v>0</v>
      </c>
      <c r="G234" s="763"/>
      <c r="H234" s="693"/>
      <c r="I234" s="694"/>
      <c r="J234" s="694"/>
      <c r="K234" s="695"/>
      <c r="L234" s="768"/>
      <c r="M234" s="769"/>
      <c r="N234" s="769"/>
      <c r="O234" s="770"/>
      <c r="P234" s="928" t="s">
        <v>527</v>
      </c>
      <c r="Q234" s="929"/>
      <c r="R234" s="930"/>
      <c r="S234" s="389" t="str">
        <f>IF(S232="","",VLOOKUP(S232,'シフト記号表（勤務時間帯）'!$C$6:$U$35,19,FALSE))</f>
        <v/>
      </c>
      <c r="T234" s="390" t="str">
        <f>IF(T232="","",VLOOKUP(T232,'シフト記号表（勤務時間帯）'!$C$6:$U$35,19,FALSE))</f>
        <v/>
      </c>
      <c r="U234" s="390" t="str">
        <f>IF(U232="","",VLOOKUP(U232,'シフト記号表（勤務時間帯）'!$C$6:$U$35,19,FALSE))</f>
        <v/>
      </c>
      <c r="V234" s="390" t="str">
        <f>IF(V232="","",VLOOKUP(V232,'シフト記号表（勤務時間帯）'!$C$6:$U$35,19,FALSE))</f>
        <v/>
      </c>
      <c r="W234" s="390" t="str">
        <f>IF(W232="","",VLOOKUP(W232,'シフト記号表（勤務時間帯）'!$C$6:$U$35,19,FALSE))</f>
        <v/>
      </c>
      <c r="X234" s="390" t="str">
        <f>IF(X232="","",VLOOKUP(X232,'シフト記号表（勤務時間帯）'!$C$6:$U$35,19,FALSE))</f>
        <v/>
      </c>
      <c r="Y234" s="391" t="str">
        <f>IF(Y232="","",VLOOKUP(Y232,'シフト記号表（勤務時間帯）'!$C$6:$U$35,19,FALSE))</f>
        <v/>
      </c>
      <c r="Z234" s="389" t="str">
        <f>IF(Z232="","",VLOOKUP(Z232,'シフト記号表（勤務時間帯）'!$C$6:$U$35,19,FALSE))</f>
        <v/>
      </c>
      <c r="AA234" s="390" t="str">
        <f>IF(AA232="","",VLOOKUP(AA232,'シフト記号表（勤務時間帯）'!$C$6:$U$35,19,FALSE))</f>
        <v/>
      </c>
      <c r="AB234" s="390" t="str">
        <f>IF(AB232="","",VLOOKUP(AB232,'シフト記号表（勤務時間帯）'!$C$6:$U$35,19,FALSE))</f>
        <v/>
      </c>
      <c r="AC234" s="390" t="str">
        <f>IF(AC232="","",VLOOKUP(AC232,'シフト記号表（勤務時間帯）'!$C$6:$U$35,19,FALSE))</f>
        <v/>
      </c>
      <c r="AD234" s="390" t="str">
        <f>IF(AD232="","",VLOOKUP(AD232,'シフト記号表（勤務時間帯）'!$C$6:$U$35,19,FALSE))</f>
        <v/>
      </c>
      <c r="AE234" s="390" t="str">
        <f>IF(AE232="","",VLOOKUP(AE232,'シフト記号表（勤務時間帯）'!$C$6:$U$35,19,FALSE))</f>
        <v/>
      </c>
      <c r="AF234" s="391" t="str">
        <f>IF(AF232="","",VLOOKUP(AF232,'シフト記号表（勤務時間帯）'!$C$6:$U$35,19,FALSE))</f>
        <v/>
      </c>
      <c r="AG234" s="389" t="str">
        <f>IF(AG232="","",VLOOKUP(AG232,'シフト記号表（勤務時間帯）'!$C$6:$U$35,19,FALSE))</f>
        <v/>
      </c>
      <c r="AH234" s="390" t="str">
        <f>IF(AH232="","",VLOOKUP(AH232,'シフト記号表（勤務時間帯）'!$C$6:$U$35,19,FALSE))</f>
        <v/>
      </c>
      <c r="AI234" s="390" t="str">
        <f>IF(AI232="","",VLOOKUP(AI232,'シフト記号表（勤務時間帯）'!$C$6:$U$35,19,FALSE))</f>
        <v/>
      </c>
      <c r="AJ234" s="390" t="str">
        <f>IF(AJ232="","",VLOOKUP(AJ232,'シフト記号表（勤務時間帯）'!$C$6:$U$35,19,FALSE))</f>
        <v/>
      </c>
      <c r="AK234" s="390" t="str">
        <f>IF(AK232="","",VLOOKUP(AK232,'シフト記号表（勤務時間帯）'!$C$6:$U$35,19,FALSE))</f>
        <v/>
      </c>
      <c r="AL234" s="390" t="str">
        <f>IF(AL232="","",VLOOKUP(AL232,'シフト記号表（勤務時間帯）'!$C$6:$U$35,19,FALSE))</f>
        <v/>
      </c>
      <c r="AM234" s="391" t="str">
        <f>IF(AM232="","",VLOOKUP(AM232,'シフト記号表（勤務時間帯）'!$C$6:$U$35,19,FALSE))</f>
        <v/>
      </c>
      <c r="AN234" s="389" t="str">
        <f>IF(AN232="","",VLOOKUP(AN232,'シフト記号表（勤務時間帯）'!$C$6:$U$35,19,FALSE))</f>
        <v/>
      </c>
      <c r="AO234" s="390" t="str">
        <f>IF(AO232="","",VLOOKUP(AO232,'シフト記号表（勤務時間帯）'!$C$6:$U$35,19,FALSE))</f>
        <v/>
      </c>
      <c r="AP234" s="390" t="str">
        <f>IF(AP232="","",VLOOKUP(AP232,'シフト記号表（勤務時間帯）'!$C$6:$U$35,19,FALSE))</f>
        <v/>
      </c>
      <c r="AQ234" s="390" t="str">
        <f>IF(AQ232="","",VLOOKUP(AQ232,'シフト記号表（勤務時間帯）'!$C$6:$U$35,19,FALSE))</f>
        <v/>
      </c>
      <c r="AR234" s="390" t="str">
        <f>IF(AR232="","",VLOOKUP(AR232,'シフト記号表（勤務時間帯）'!$C$6:$U$35,19,FALSE))</f>
        <v/>
      </c>
      <c r="AS234" s="390" t="str">
        <f>IF(AS232="","",VLOOKUP(AS232,'シフト記号表（勤務時間帯）'!$C$6:$U$35,19,FALSE))</f>
        <v/>
      </c>
      <c r="AT234" s="391" t="str">
        <f>IF(AT232="","",VLOOKUP(AT232,'シフト記号表（勤務時間帯）'!$C$6:$U$35,19,FALSE))</f>
        <v/>
      </c>
      <c r="AU234" s="389" t="str">
        <f>IF(AU232="","",VLOOKUP(AU232,'シフト記号表（勤務時間帯）'!$C$6:$U$35,19,FALSE))</f>
        <v/>
      </c>
      <c r="AV234" s="390" t="str">
        <f>IF(AV232="","",VLOOKUP(AV232,'シフト記号表（勤務時間帯）'!$C$6:$U$35,19,FALSE))</f>
        <v/>
      </c>
      <c r="AW234" s="390" t="str">
        <f>IF(AW232="","",VLOOKUP(AW232,'シフト記号表（勤務時間帯）'!$C$6:$U$35,19,FALSE))</f>
        <v/>
      </c>
      <c r="AX234" s="931">
        <f>IF($BB$3="４週",SUM(S234:AT234),IF($BB$3="暦月",SUM(S234:AW234),""))</f>
        <v>0</v>
      </c>
      <c r="AY234" s="932"/>
      <c r="AZ234" s="933">
        <f>IF($BB$3="４週",AX234/4,IF($BB$3="暦月",'地密通所（100名）'!AX234/('地密通所（100名）'!$BB$8/7),""))</f>
        <v>0</v>
      </c>
      <c r="BA234" s="934"/>
      <c r="BB234" s="800"/>
      <c r="BC234" s="769"/>
      <c r="BD234" s="769"/>
      <c r="BE234" s="769"/>
      <c r="BF234" s="770"/>
    </row>
    <row r="235" spans="2:58" ht="20.25" customHeight="1">
      <c r="B235" s="886">
        <f>B232+1</f>
        <v>72</v>
      </c>
      <c r="C235" s="781"/>
      <c r="D235" s="782"/>
      <c r="E235" s="783"/>
      <c r="F235" s="273"/>
      <c r="G235" s="762"/>
      <c r="H235" s="764"/>
      <c r="I235" s="694"/>
      <c r="J235" s="694"/>
      <c r="K235" s="695"/>
      <c r="L235" s="765"/>
      <c r="M235" s="766"/>
      <c r="N235" s="766"/>
      <c r="O235" s="767"/>
      <c r="P235" s="935" t="s">
        <v>535</v>
      </c>
      <c r="Q235" s="936"/>
      <c r="R235" s="937"/>
      <c r="S235" s="425"/>
      <c r="T235" s="426"/>
      <c r="U235" s="426"/>
      <c r="V235" s="426"/>
      <c r="W235" s="426"/>
      <c r="X235" s="426"/>
      <c r="Y235" s="427"/>
      <c r="Z235" s="425"/>
      <c r="AA235" s="426"/>
      <c r="AB235" s="426"/>
      <c r="AC235" s="426"/>
      <c r="AD235" s="426"/>
      <c r="AE235" s="426"/>
      <c r="AF235" s="427"/>
      <c r="AG235" s="425"/>
      <c r="AH235" s="426"/>
      <c r="AI235" s="426"/>
      <c r="AJ235" s="426"/>
      <c r="AK235" s="426"/>
      <c r="AL235" s="426"/>
      <c r="AM235" s="427"/>
      <c r="AN235" s="425"/>
      <c r="AO235" s="426"/>
      <c r="AP235" s="426"/>
      <c r="AQ235" s="426"/>
      <c r="AR235" s="426"/>
      <c r="AS235" s="426"/>
      <c r="AT235" s="427"/>
      <c r="AU235" s="425"/>
      <c r="AV235" s="426"/>
      <c r="AW235" s="426"/>
      <c r="AX235" s="973"/>
      <c r="AY235" s="974"/>
      <c r="AZ235" s="975"/>
      <c r="BA235" s="976"/>
      <c r="BB235" s="798"/>
      <c r="BC235" s="766"/>
      <c r="BD235" s="766"/>
      <c r="BE235" s="766"/>
      <c r="BF235" s="767"/>
    </row>
    <row r="236" spans="2:58" ht="20.25" customHeight="1">
      <c r="B236" s="886"/>
      <c r="C236" s="784"/>
      <c r="D236" s="785"/>
      <c r="E236" s="786"/>
      <c r="F236" s="265"/>
      <c r="G236" s="689"/>
      <c r="H236" s="693"/>
      <c r="I236" s="694"/>
      <c r="J236" s="694"/>
      <c r="K236" s="695"/>
      <c r="L236" s="699"/>
      <c r="M236" s="700"/>
      <c r="N236" s="700"/>
      <c r="O236" s="701"/>
      <c r="P236" s="921" t="s">
        <v>526</v>
      </c>
      <c r="Q236" s="922"/>
      <c r="R236" s="923"/>
      <c r="S236" s="386" t="str">
        <f>IF(S235="","",VLOOKUP(S235,'シフト記号表（勤務時間帯）'!$C$6:$K$35,9,FALSE))</f>
        <v/>
      </c>
      <c r="T236" s="387" t="str">
        <f>IF(T235="","",VLOOKUP(T235,'シフト記号表（勤務時間帯）'!$C$6:$K$35,9,FALSE))</f>
        <v/>
      </c>
      <c r="U236" s="387" t="str">
        <f>IF(U235="","",VLOOKUP(U235,'シフト記号表（勤務時間帯）'!$C$6:$K$35,9,FALSE))</f>
        <v/>
      </c>
      <c r="V236" s="387" t="str">
        <f>IF(V235="","",VLOOKUP(V235,'シフト記号表（勤務時間帯）'!$C$6:$K$35,9,FALSE))</f>
        <v/>
      </c>
      <c r="W236" s="387" t="str">
        <f>IF(W235="","",VLOOKUP(W235,'シフト記号表（勤務時間帯）'!$C$6:$K$35,9,FALSE))</f>
        <v/>
      </c>
      <c r="X236" s="387" t="str">
        <f>IF(X235="","",VLOOKUP(X235,'シフト記号表（勤務時間帯）'!$C$6:$K$35,9,FALSE))</f>
        <v/>
      </c>
      <c r="Y236" s="388" t="str">
        <f>IF(Y235="","",VLOOKUP(Y235,'シフト記号表（勤務時間帯）'!$C$6:$K$35,9,FALSE))</f>
        <v/>
      </c>
      <c r="Z236" s="386" t="str">
        <f>IF(Z235="","",VLOOKUP(Z235,'シフト記号表（勤務時間帯）'!$C$6:$K$35,9,FALSE))</f>
        <v/>
      </c>
      <c r="AA236" s="387" t="str">
        <f>IF(AA235="","",VLOOKUP(AA235,'シフト記号表（勤務時間帯）'!$C$6:$K$35,9,FALSE))</f>
        <v/>
      </c>
      <c r="AB236" s="387" t="str">
        <f>IF(AB235="","",VLOOKUP(AB235,'シフト記号表（勤務時間帯）'!$C$6:$K$35,9,FALSE))</f>
        <v/>
      </c>
      <c r="AC236" s="387" t="str">
        <f>IF(AC235="","",VLOOKUP(AC235,'シフト記号表（勤務時間帯）'!$C$6:$K$35,9,FALSE))</f>
        <v/>
      </c>
      <c r="AD236" s="387" t="str">
        <f>IF(AD235="","",VLOOKUP(AD235,'シフト記号表（勤務時間帯）'!$C$6:$K$35,9,FALSE))</f>
        <v/>
      </c>
      <c r="AE236" s="387" t="str">
        <f>IF(AE235="","",VLOOKUP(AE235,'シフト記号表（勤務時間帯）'!$C$6:$K$35,9,FALSE))</f>
        <v/>
      </c>
      <c r="AF236" s="388" t="str">
        <f>IF(AF235="","",VLOOKUP(AF235,'シフト記号表（勤務時間帯）'!$C$6:$K$35,9,FALSE))</f>
        <v/>
      </c>
      <c r="AG236" s="386" t="str">
        <f>IF(AG235="","",VLOOKUP(AG235,'シフト記号表（勤務時間帯）'!$C$6:$K$35,9,FALSE))</f>
        <v/>
      </c>
      <c r="AH236" s="387" t="str">
        <f>IF(AH235="","",VLOOKUP(AH235,'シフト記号表（勤務時間帯）'!$C$6:$K$35,9,FALSE))</f>
        <v/>
      </c>
      <c r="AI236" s="387" t="str">
        <f>IF(AI235="","",VLOOKUP(AI235,'シフト記号表（勤務時間帯）'!$C$6:$K$35,9,FALSE))</f>
        <v/>
      </c>
      <c r="AJ236" s="387" t="str">
        <f>IF(AJ235="","",VLOOKUP(AJ235,'シフト記号表（勤務時間帯）'!$C$6:$K$35,9,FALSE))</f>
        <v/>
      </c>
      <c r="AK236" s="387" t="str">
        <f>IF(AK235="","",VLOOKUP(AK235,'シフト記号表（勤務時間帯）'!$C$6:$K$35,9,FALSE))</f>
        <v/>
      </c>
      <c r="AL236" s="387" t="str">
        <f>IF(AL235="","",VLOOKUP(AL235,'シフト記号表（勤務時間帯）'!$C$6:$K$35,9,FALSE))</f>
        <v/>
      </c>
      <c r="AM236" s="388" t="str">
        <f>IF(AM235="","",VLOOKUP(AM235,'シフト記号表（勤務時間帯）'!$C$6:$K$35,9,FALSE))</f>
        <v/>
      </c>
      <c r="AN236" s="386" t="str">
        <f>IF(AN235="","",VLOOKUP(AN235,'シフト記号表（勤務時間帯）'!$C$6:$K$35,9,FALSE))</f>
        <v/>
      </c>
      <c r="AO236" s="387" t="str">
        <f>IF(AO235="","",VLOOKUP(AO235,'シフト記号表（勤務時間帯）'!$C$6:$K$35,9,FALSE))</f>
        <v/>
      </c>
      <c r="AP236" s="387" t="str">
        <f>IF(AP235="","",VLOOKUP(AP235,'シフト記号表（勤務時間帯）'!$C$6:$K$35,9,FALSE))</f>
        <v/>
      </c>
      <c r="AQ236" s="387" t="str">
        <f>IF(AQ235="","",VLOOKUP(AQ235,'シフト記号表（勤務時間帯）'!$C$6:$K$35,9,FALSE))</f>
        <v/>
      </c>
      <c r="AR236" s="387" t="str">
        <f>IF(AR235="","",VLOOKUP(AR235,'シフト記号表（勤務時間帯）'!$C$6:$K$35,9,FALSE))</f>
        <v/>
      </c>
      <c r="AS236" s="387" t="str">
        <f>IF(AS235="","",VLOOKUP(AS235,'シフト記号表（勤務時間帯）'!$C$6:$K$35,9,FALSE))</f>
        <v/>
      </c>
      <c r="AT236" s="388" t="str">
        <f>IF(AT235="","",VLOOKUP(AT235,'シフト記号表（勤務時間帯）'!$C$6:$K$35,9,FALSE))</f>
        <v/>
      </c>
      <c r="AU236" s="386" t="str">
        <f>IF(AU235="","",VLOOKUP(AU235,'シフト記号表（勤務時間帯）'!$C$6:$K$35,9,FALSE))</f>
        <v/>
      </c>
      <c r="AV236" s="387" t="str">
        <f>IF(AV235="","",VLOOKUP(AV235,'シフト記号表（勤務時間帯）'!$C$6:$K$35,9,FALSE))</f>
        <v/>
      </c>
      <c r="AW236" s="387" t="str">
        <f>IF(AW235="","",VLOOKUP(AW235,'シフト記号表（勤務時間帯）'!$C$6:$K$35,9,FALSE))</f>
        <v/>
      </c>
      <c r="AX236" s="924">
        <f>IF($BB$3="４週",SUM(S236:AT236),IF($BB$3="暦月",SUM(S236:AW236),""))</f>
        <v>0</v>
      </c>
      <c r="AY236" s="925"/>
      <c r="AZ236" s="926">
        <f>IF($BB$3="４週",AX236/4,IF($BB$3="暦月",'地密通所（100名）'!AX236/('地密通所（100名）'!$BB$8/7),""))</f>
        <v>0</v>
      </c>
      <c r="BA236" s="927"/>
      <c r="BB236" s="799"/>
      <c r="BC236" s="700"/>
      <c r="BD236" s="700"/>
      <c r="BE236" s="700"/>
      <c r="BF236" s="701"/>
    </row>
    <row r="237" spans="2:58" ht="20.25" customHeight="1">
      <c r="B237" s="886"/>
      <c r="C237" s="787"/>
      <c r="D237" s="788"/>
      <c r="E237" s="789"/>
      <c r="F237" s="428">
        <f>C235</f>
        <v>0</v>
      </c>
      <c r="G237" s="763"/>
      <c r="H237" s="693"/>
      <c r="I237" s="694"/>
      <c r="J237" s="694"/>
      <c r="K237" s="695"/>
      <c r="L237" s="768"/>
      <c r="M237" s="769"/>
      <c r="N237" s="769"/>
      <c r="O237" s="770"/>
      <c r="P237" s="928" t="s">
        <v>527</v>
      </c>
      <c r="Q237" s="929"/>
      <c r="R237" s="930"/>
      <c r="S237" s="389" t="str">
        <f>IF(S235="","",VLOOKUP(S235,'シフト記号表（勤務時間帯）'!$C$6:$U$35,19,FALSE))</f>
        <v/>
      </c>
      <c r="T237" s="390" t="str">
        <f>IF(T235="","",VLOOKUP(T235,'シフト記号表（勤務時間帯）'!$C$6:$U$35,19,FALSE))</f>
        <v/>
      </c>
      <c r="U237" s="390" t="str">
        <f>IF(U235="","",VLOOKUP(U235,'シフト記号表（勤務時間帯）'!$C$6:$U$35,19,FALSE))</f>
        <v/>
      </c>
      <c r="V237" s="390" t="str">
        <f>IF(V235="","",VLOOKUP(V235,'シフト記号表（勤務時間帯）'!$C$6:$U$35,19,FALSE))</f>
        <v/>
      </c>
      <c r="W237" s="390" t="str">
        <f>IF(W235="","",VLOOKUP(W235,'シフト記号表（勤務時間帯）'!$C$6:$U$35,19,FALSE))</f>
        <v/>
      </c>
      <c r="X237" s="390" t="str">
        <f>IF(X235="","",VLOOKUP(X235,'シフト記号表（勤務時間帯）'!$C$6:$U$35,19,FALSE))</f>
        <v/>
      </c>
      <c r="Y237" s="391" t="str">
        <f>IF(Y235="","",VLOOKUP(Y235,'シフト記号表（勤務時間帯）'!$C$6:$U$35,19,FALSE))</f>
        <v/>
      </c>
      <c r="Z237" s="389" t="str">
        <f>IF(Z235="","",VLOOKUP(Z235,'シフト記号表（勤務時間帯）'!$C$6:$U$35,19,FALSE))</f>
        <v/>
      </c>
      <c r="AA237" s="390" t="str">
        <f>IF(AA235="","",VLOOKUP(AA235,'シフト記号表（勤務時間帯）'!$C$6:$U$35,19,FALSE))</f>
        <v/>
      </c>
      <c r="AB237" s="390" t="str">
        <f>IF(AB235="","",VLOOKUP(AB235,'シフト記号表（勤務時間帯）'!$C$6:$U$35,19,FALSE))</f>
        <v/>
      </c>
      <c r="AC237" s="390" t="str">
        <f>IF(AC235="","",VLOOKUP(AC235,'シフト記号表（勤務時間帯）'!$C$6:$U$35,19,FALSE))</f>
        <v/>
      </c>
      <c r="AD237" s="390" t="str">
        <f>IF(AD235="","",VLOOKUP(AD235,'シフト記号表（勤務時間帯）'!$C$6:$U$35,19,FALSE))</f>
        <v/>
      </c>
      <c r="AE237" s="390" t="str">
        <f>IF(AE235="","",VLOOKUP(AE235,'シフト記号表（勤務時間帯）'!$C$6:$U$35,19,FALSE))</f>
        <v/>
      </c>
      <c r="AF237" s="391" t="str">
        <f>IF(AF235="","",VLOOKUP(AF235,'シフト記号表（勤務時間帯）'!$C$6:$U$35,19,FALSE))</f>
        <v/>
      </c>
      <c r="AG237" s="389" t="str">
        <f>IF(AG235="","",VLOOKUP(AG235,'シフト記号表（勤務時間帯）'!$C$6:$U$35,19,FALSE))</f>
        <v/>
      </c>
      <c r="AH237" s="390" t="str">
        <f>IF(AH235="","",VLOOKUP(AH235,'シフト記号表（勤務時間帯）'!$C$6:$U$35,19,FALSE))</f>
        <v/>
      </c>
      <c r="AI237" s="390" t="str">
        <f>IF(AI235="","",VLOOKUP(AI235,'シフト記号表（勤務時間帯）'!$C$6:$U$35,19,FALSE))</f>
        <v/>
      </c>
      <c r="AJ237" s="390" t="str">
        <f>IF(AJ235="","",VLOOKUP(AJ235,'シフト記号表（勤務時間帯）'!$C$6:$U$35,19,FALSE))</f>
        <v/>
      </c>
      <c r="AK237" s="390" t="str">
        <f>IF(AK235="","",VLOOKUP(AK235,'シフト記号表（勤務時間帯）'!$C$6:$U$35,19,FALSE))</f>
        <v/>
      </c>
      <c r="AL237" s="390" t="str">
        <f>IF(AL235="","",VLOOKUP(AL235,'シフト記号表（勤務時間帯）'!$C$6:$U$35,19,FALSE))</f>
        <v/>
      </c>
      <c r="AM237" s="391" t="str">
        <f>IF(AM235="","",VLOOKUP(AM235,'シフト記号表（勤務時間帯）'!$C$6:$U$35,19,FALSE))</f>
        <v/>
      </c>
      <c r="AN237" s="389" t="str">
        <f>IF(AN235="","",VLOOKUP(AN235,'シフト記号表（勤務時間帯）'!$C$6:$U$35,19,FALSE))</f>
        <v/>
      </c>
      <c r="AO237" s="390" t="str">
        <f>IF(AO235="","",VLOOKUP(AO235,'シフト記号表（勤務時間帯）'!$C$6:$U$35,19,FALSE))</f>
        <v/>
      </c>
      <c r="AP237" s="390" t="str">
        <f>IF(AP235="","",VLOOKUP(AP235,'シフト記号表（勤務時間帯）'!$C$6:$U$35,19,FALSE))</f>
        <v/>
      </c>
      <c r="AQ237" s="390" t="str">
        <f>IF(AQ235="","",VLOOKUP(AQ235,'シフト記号表（勤務時間帯）'!$C$6:$U$35,19,FALSE))</f>
        <v/>
      </c>
      <c r="AR237" s="390" t="str">
        <f>IF(AR235="","",VLOOKUP(AR235,'シフト記号表（勤務時間帯）'!$C$6:$U$35,19,FALSE))</f>
        <v/>
      </c>
      <c r="AS237" s="390" t="str">
        <f>IF(AS235="","",VLOOKUP(AS235,'シフト記号表（勤務時間帯）'!$C$6:$U$35,19,FALSE))</f>
        <v/>
      </c>
      <c r="AT237" s="391" t="str">
        <f>IF(AT235="","",VLOOKUP(AT235,'シフト記号表（勤務時間帯）'!$C$6:$U$35,19,FALSE))</f>
        <v/>
      </c>
      <c r="AU237" s="389" t="str">
        <f>IF(AU235="","",VLOOKUP(AU235,'シフト記号表（勤務時間帯）'!$C$6:$U$35,19,FALSE))</f>
        <v/>
      </c>
      <c r="AV237" s="390" t="str">
        <f>IF(AV235="","",VLOOKUP(AV235,'シフト記号表（勤務時間帯）'!$C$6:$U$35,19,FALSE))</f>
        <v/>
      </c>
      <c r="AW237" s="390" t="str">
        <f>IF(AW235="","",VLOOKUP(AW235,'シフト記号表（勤務時間帯）'!$C$6:$U$35,19,FALSE))</f>
        <v/>
      </c>
      <c r="AX237" s="931">
        <f>IF($BB$3="４週",SUM(S237:AT237),IF($BB$3="暦月",SUM(S237:AW237),""))</f>
        <v>0</v>
      </c>
      <c r="AY237" s="932"/>
      <c r="AZ237" s="933">
        <f>IF($BB$3="４週",AX237/4,IF($BB$3="暦月",'地密通所（100名）'!AX237/('地密通所（100名）'!$BB$8/7),""))</f>
        <v>0</v>
      </c>
      <c r="BA237" s="934"/>
      <c r="BB237" s="800"/>
      <c r="BC237" s="769"/>
      <c r="BD237" s="769"/>
      <c r="BE237" s="769"/>
      <c r="BF237" s="770"/>
    </row>
    <row r="238" spans="2:58" ht="20.25" customHeight="1">
      <c r="B238" s="886">
        <f>B235+1</f>
        <v>73</v>
      </c>
      <c r="C238" s="781"/>
      <c r="D238" s="782"/>
      <c r="E238" s="783"/>
      <c r="F238" s="273"/>
      <c r="G238" s="762"/>
      <c r="H238" s="764"/>
      <c r="I238" s="694"/>
      <c r="J238" s="694"/>
      <c r="K238" s="695"/>
      <c r="L238" s="765"/>
      <c r="M238" s="766"/>
      <c r="N238" s="766"/>
      <c r="O238" s="767"/>
      <c r="P238" s="935" t="s">
        <v>654</v>
      </c>
      <c r="Q238" s="936"/>
      <c r="R238" s="937"/>
      <c r="S238" s="425"/>
      <c r="T238" s="426"/>
      <c r="U238" s="426"/>
      <c r="V238" s="426"/>
      <c r="W238" s="426"/>
      <c r="X238" s="426"/>
      <c r="Y238" s="427"/>
      <c r="Z238" s="425"/>
      <c r="AA238" s="426"/>
      <c r="AB238" s="426"/>
      <c r="AC238" s="426"/>
      <c r="AD238" s="426"/>
      <c r="AE238" s="426"/>
      <c r="AF238" s="427"/>
      <c r="AG238" s="425"/>
      <c r="AH238" s="426"/>
      <c r="AI238" s="426"/>
      <c r="AJ238" s="426"/>
      <c r="AK238" s="426"/>
      <c r="AL238" s="426"/>
      <c r="AM238" s="427"/>
      <c r="AN238" s="425"/>
      <c r="AO238" s="426"/>
      <c r="AP238" s="426"/>
      <c r="AQ238" s="426"/>
      <c r="AR238" s="426"/>
      <c r="AS238" s="426"/>
      <c r="AT238" s="427"/>
      <c r="AU238" s="425"/>
      <c r="AV238" s="426"/>
      <c r="AW238" s="426"/>
      <c r="AX238" s="973"/>
      <c r="AY238" s="974"/>
      <c r="AZ238" s="975"/>
      <c r="BA238" s="976"/>
      <c r="BB238" s="798"/>
      <c r="BC238" s="766"/>
      <c r="BD238" s="766"/>
      <c r="BE238" s="766"/>
      <c r="BF238" s="767"/>
    </row>
    <row r="239" spans="2:58" ht="20.25" customHeight="1">
      <c r="B239" s="886"/>
      <c r="C239" s="784"/>
      <c r="D239" s="785"/>
      <c r="E239" s="786"/>
      <c r="F239" s="265"/>
      <c r="G239" s="689"/>
      <c r="H239" s="693"/>
      <c r="I239" s="694"/>
      <c r="J239" s="694"/>
      <c r="K239" s="695"/>
      <c r="L239" s="699"/>
      <c r="M239" s="700"/>
      <c r="N239" s="700"/>
      <c r="O239" s="701"/>
      <c r="P239" s="921" t="s">
        <v>526</v>
      </c>
      <c r="Q239" s="922"/>
      <c r="R239" s="923"/>
      <c r="S239" s="386" t="str">
        <f>IF(S238="","",VLOOKUP(S238,'シフト記号表（勤務時間帯）'!$C$6:$K$35,9,FALSE))</f>
        <v/>
      </c>
      <c r="T239" s="387" t="str">
        <f>IF(T238="","",VLOOKUP(T238,'シフト記号表（勤務時間帯）'!$C$6:$K$35,9,FALSE))</f>
        <v/>
      </c>
      <c r="U239" s="387" t="str">
        <f>IF(U238="","",VLOOKUP(U238,'シフト記号表（勤務時間帯）'!$C$6:$K$35,9,FALSE))</f>
        <v/>
      </c>
      <c r="V239" s="387" t="str">
        <f>IF(V238="","",VLOOKUP(V238,'シフト記号表（勤務時間帯）'!$C$6:$K$35,9,FALSE))</f>
        <v/>
      </c>
      <c r="W239" s="387" t="str">
        <f>IF(W238="","",VLOOKUP(W238,'シフト記号表（勤務時間帯）'!$C$6:$K$35,9,FALSE))</f>
        <v/>
      </c>
      <c r="X239" s="387" t="str">
        <f>IF(X238="","",VLOOKUP(X238,'シフト記号表（勤務時間帯）'!$C$6:$K$35,9,FALSE))</f>
        <v/>
      </c>
      <c r="Y239" s="388" t="str">
        <f>IF(Y238="","",VLOOKUP(Y238,'シフト記号表（勤務時間帯）'!$C$6:$K$35,9,FALSE))</f>
        <v/>
      </c>
      <c r="Z239" s="386" t="str">
        <f>IF(Z238="","",VLOOKUP(Z238,'シフト記号表（勤務時間帯）'!$C$6:$K$35,9,FALSE))</f>
        <v/>
      </c>
      <c r="AA239" s="387" t="str">
        <f>IF(AA238="","",VLOOKUP(AA238,'シフト記号表（勤務時間帯）'!$C$6:$K$35,9,FALSE))</f>
        <v/>
      </c>
      <c r="AB239" s="387" t="str">
        <f>IF(AB238="","",VLOOKUP(AB238,'シフト記号表（勤務時間帯）'!$C$6:$K$35,9,FALSE))</f>
        <v/>
      </c>
      <c r="AC239" s="387" t="str">
        <f>IF(AC238="","",VLOOKUP(AC238,'シフト記号表（勤務時間帯）'!$C$6:$K$35,9,FALSE))</f>
        <v/>
      </c>
      <c r="AD239" s="387" t="str">
        <f>IF(AD238="","",VLOOKUP(AD238,'シフト記号表（勤務時間帯）'!$C$6:$K$35,9,FALSE))</f>
        <v/>
      </c>
      <c r="AE239" s="387" t="str">
        <f>IF(AE238="","",VLOOKUP(AE238,'シフト記号表（勤務時間帯）'!$C$6:$K$35,9,FALSE))</f>
        <v/>
      </c>
      <c r="AF239" s="388" t="str">
        <f>IF(AF238="","",VLOOKUP(AF238,'シフト記号表（勤務時間帯）'!$C$6:$K$35,9,FALSE))</f>
        <v/>
      </c>
      <c r="AG239" s="386" t="str">
        <f>IF(AG238="","",VLOOKUP(AG238,'シフト記号表（勤務時間帯）'!$C$6:$K$35,9,FALSE))</f>
        <v/>
      </c>
      <c r="AH239" s="387" t="str">
        <f>IF(AH238="","",VLOOKUP(AH238,'シフト記号表（勤務時間帯）'!$C$6:$K$35,9,FALSE))</f>
        <v/>
      </c>
      <c r="AI239" s="387" t="str">
        <f>IF(AI238="","",VLOOKUP(AI238,'シフト記号表（勤務時間帯）'!$C$6:$K$35,9,FALSE))</f>
        <v/>
      </c>
      <c r="AJ239" s="387" t="str">
        <f>IF(AJ238="","",VLOOKUP(AJ238,'シフト記号表（勤務時間帯）'!$C$6:$K$35,9,FALSE))</f>
        <v/>
      </c>
      <c r="AK239" s="387" t="str">
        <f>IF(AK238="","",VLOOKUP(AK238,'シフト記号表（勤務時間帯）'!$C$6:$K$35,9,FALSE))</f>
        <v/>
      </c>
      <c r="AL239" s="387" t="str">
        <f>IF(AL238="","",VLOOKUP(AL238,'シフト記号表（勤務時間帯）'!$C$6:$K$35,9,FALSE))</f>
        <v/>
      </c>
      <c r="AM239" s="388" t="str">
        <f>IF(AM238="","",VLOOKUP(AM238,'シフト記号表（勤務時間帯）'!$C$6:$K$35,9,FALSE))</f>
        <v/>
      </c>
      <c r="AN239" s="386" t="str">
        <f>IF(AN238="","",VLOOKUP(AN238,'シフト記号表（勤務時間帯）'!$C$6:$K$35,9,FALSE))</f>
        <v/>
      </c>
      <c r="AO239" s="387" t="str">
        <f>IF(AO238="","",VLOOKUP(AO238,'シフト記号表（勤務時間帯）'!$C$6:$K$35,9,FALSE))</f>
        <v/>
      </c>
      <c r="AP239" s="387" t="str">
        <f>IF(AP238="","",VLOOKUP(AP238,'シフト記号表（勤務時間帯）'!$C$6:$K$35,9,FALSE))</f>
        <v/>
      </c>
      <c r="AQ239" s="387" t="str">
        <f>IF(AQ238="","",VLOOKUP(AQ238,'シフト記号表（勤務時間帯）'!$C$6:$K$35,9,FALSE))</f>
        <v/>
      </c>
      <c r="AR239" s="387" t="str">
        <f>IF(AR238="","",VLOOKUP(AR238,'シフト記号表（勤務時間帯）'!$C$6:$K$35,9,FALSE))</f>
        <v/>
      </c>
      <c r="AS239" s="387" t="str">
        <f>IF(AS238="","",VLOOKUP(AS238,'シフト記号表（勤務時間帯）'!$C$6:$K$35,9,FALSE))</f>
        <v/>
      </c>
      <c r="AT239" s="388" t="str">
        <f>IF(AT238="","",VLOOKUP(AT238,'シフト記号表（勤務時間帯）'!$C$6:$K$35,9,FALSE))</f>
        <v/>
      </c>
      <c r="AU239" s="386" t="str">
        <f>IF(AU238="","",VLOOKUP(AU238,'シフト記号表（勤務時間帯）'!$C$6:$K$35,9,FALSE))</f>
        <v/>
      </c>
      <c r="AV239" s="387" t="str">
        <f>IF(AV238="","",VLOOKUP(AV238,'シフト記号表（勤務時間帯）'!$C$6:$K$35,9,FALSE))</f>
        <v/>
      </c>
      <c r="AW239" s="387" t="str">
        <f>IF(AW238="","",VLOOKUP(AW238,'シフト記号表（勤務時間帯）'!$C$6:$K$35,9,FALSE))</f>
        <v/>
      </c>
      <c r="AX239" s="924">
        <f>IF($BB$3="４週",SUM(S239:AT239),IF($BB$3="暦月",SUM(S239:AW239),""))</f>
        <v>0</v>
      </c>
      <c r="AY239" s="925"/>
      <c r="AZ239" s="926">
        <f>IF($BB$3="４週",AX239/4,IF($BB$3="暦月",'地密通所（100名）'!AX239/('地密通所（100名）'!$BB$8/7),""))</f>
        <v>0</v>
      </c>
      <c r="BA239" s="927"/>
      <c r="BB239" s="799"/>
      <c r="BC239" s="700"/>
      <c r="BD239" s="700"/>
      <c r="BE239" s="700"/>
      <c r="BF239" s="701"/>
    </row>
    <row r="240" spans="2:58" ht="20.25" customHeight="1">
      <c r="B240" s="886"/>
      <c r="C240" s="787"/>
      <c r="D240" s="788"/>
      <c r="E240" s="789"/>
      <c r="F240" s="428">
        <f>C238</f>
        <v>0</v>
      </c>
      <c r="G240" s="763"/>
      <c r="H240" s="693"/>
      <c r="I240" s="694"/>
      <c r="J240" s="694"/>
      <c r="K240" s="695"/>
      <c r="L240" s="768"/>
      <c r="M240" s="769"/>
      <c r="N240" s="769"/>
      <c r="O240" s="770"/>
      <c r="P240" s="928" t="s">
        <v>527</v>
      </c>
      <c r="Q240" s="929"/>
      <c r="R240" s="930"/>
      <c r="S240" s="389" t="str">
        <f>IF(S238="","",VLOOKUP(S238,'シフト記号表（勤務時間帯）'!$C$6:$U$35,19,FALSE))</f>
        <v/>
      </c>
      <c r="T240" s="390" t="str">
        <f>IF(T238="","",VLOOKUP(T238,'シフト記号表（勤務時間帯）'!$C$6:$U$35,19,FALSE))</f>
        <v/>
      </c>
      <c r="U240" s="390" t="str">
        <f>IF(U238="","",VLOOKUP(U238,'シフト記号表（勤務時間帯）'!$C$6:$U$35,19,FALSE))</f>
        <v/>
      </c>
      <c r="V240" s="390" t="str">
        <f>IF(V238="","",VLOOKUP(V238,'シフト記号表（勤務時間帯）'!$C$6:$U$35,19,FALSE))</f>
        <v/>
      </c>
      <c r="W240" s="390" t="str">
        <f>IF(W238="","",VLOOKUP(W238,'シフト記号表（勤務時間帯）'!$C$6:$U$35,19,FALSE))</f>
        <v/>
      </c>
      <c r="X240" s="390" t="str">
        <f>IF(X238="","",VLOOKUP(X238,'シフト記号表（勤務時間帯）'!$C$6:$U$35,19,FALSE))</f>
        <v/>
      </c>
      <c r="Y240" s="391" t="str">
        <f>IF(Y238="","",VLOOKUP(Y238,'シフト記号表（勤務時間帯）'!$C$6:$U$35,19,FALSE))</f>
        <v/>
      </c>
      <c r="Z240" s="389" t="str">
        <f>IF(Z238="","",VLOOKUP(Z238,'シフト記号表（勤務時間帯）'!$C$6:$U$35,19,FALSE))</f>
        <v/>
      </c>
      <c r="AA240" s="390" t="str">
        <f>IF(AA238="","",VLOOKUP(AA238,'シフト記号表（勤務時間帯）'!$C$6:$U$35,19,FALSE))</f>
        <v/>
      </c>
      <c r="AB240" s="390" t="str">
        <f>IF(AB238="","",VLOOKUP(AB238,'シフト記号表（勤務時間帯）'!$C$6:$U$35,19,FALSE))</f>
        <v/>
      </c>
      <c r="AC240" s="390" t="str">
        <f>IF(AC238="","",VLOOKUP(AC238,'シフト記号表（勤務時間帯）'!$C$6:$U$35,19,FALSE))</f>
        <v/>
      </c>
      <c r="AD240" s="390" t="str">
        <f>IF(AD238="","",VLOOKUP(AD238,'シフト記号表（勤務時間帯）'!$C$6:$U$35,19,FALSE))</f>
        <v/>
      </c>
      <c r="AE240" s="390" t="str">
        <f>IF(AE238="","",VLOOKUP(AE238,'シフト記号表（勤務時間帯）'!$C$6:$U$35,19,FALSE))</f>
        <v/>
      </c>
      <c r="AF240" s="391" t="str">
        <f>IF(AF238="","",VLOOKUP(AF238,'シフト記号表（勤務時間帯）'!$C$6:$U$35,19,FALSE))</f>
        <v/>
      </c>
      <c r="AG240" s="389" t="str">
        <f>IF(AG238="","",VLOOKUP(AG238,'シフト記号表（勤務時間帯）'!$C$6:$U$35,19,FALSE))</f>
        <v/>
      </c>
      <c r="AH240" s="390" t="str">
        <f>IF(AH238="","",VLOOKUP(AH238,'シフト記号表（勤務時間帯）'!$C$6:$U$35,19,FALSE))</f>
        <v/>
      </c>
      <c r="AI240" s="390" t="str">
        <f>IF(AI238="","",VLOOKUP(AI238,'シフト記号表（勤務時間帯）'!$C$6:$U$35,19,FALSE))</f>
        <v/>
      </c>
      <c r="AJ240" s="390" t="str">
        <f>IF(AJ238="","",VLOOKUP(AJ238,'シフト記号表（勤務時間帯）'!$C$6:$U$35,19,FALSE))</f>
        <v/>
      </c>
      <c r="AK240" s="390" t="str">
        <f>IF(AK238="","",VLOOKUP(AK238,'シフト記号表（勤務時間帯）'!$C$6:$U$35,19,FALSE))</f>
        <v/>
      </c>
      <c r="AL240" s="390" t="str">
        <f>IF(AL238="","",VLOOKUP(AL238,'シフト記号表（勤務時間帯）'!$C$6:$U$35,19,FALSE))</f>
        <v/>
      </c>
      <c r="AM240" s="391" t="str">
        <f>IF(AM238="","",VLOOKUP(AM238,'シフト記号表（勤務時間帯）'!$C$6:$U$35,19,FALSE))</f>
        <v/>
      </c>
      <c r="AN240" s="389" t="str">
        <f>IF(AN238="","",VLOOKUP(AN238,'シフト記号表（勤務時間帯）'!$C$6:$U$35,19,FALSE))</f>
        <v/>
      </c>
      <c r="AO240" s="390" t="str">
        <f>IF(AO238="","",VLOOKUP(AO238,'シフト記号表（勤務時間帯）'!$C$6:$U$35,19,FALSE))</f>
        <v/>
      </c>
      <c r="AP240" s="390" t="str">
        <f>IF(AP238="","",VLOOKUP(AP238,'シフト記号表（勤務時間帯）'!$C$6:$U$35,19,FALSE))</f>
        <v/>
      </c>
      <c r="AQ240" s="390" t="str">
        <f>IF(AQ238="","",VLOOKUP(AQ238,'シフト記号表（勤務時間帯）'!$C$6:$U$35,19,FALSE))</f>
        <v/>
      </c>
      <c r="AR240" s="390" t="str">
        <f>IF(AR238="","",VLOOKUP(AR238,'シフト記号表（勤務時間帯）'!$C$6:$U$35,19,FALSE))</f>
        <v/>
      </c>
      <c r="AS240" s="390" t="str">
        <f>IF(AS238="","",VLOOKUP(AS238,'シフト記号表（勤務時間帯）'!$C$6:$U$35,19,FALSE))</f>
        <v/>
      </c>
      <c r="AT240" s="391" t="str">
        <f>IF(AT238="","",VLOOKUP(AT238,'シフト記号表（勤務時間帯）'!$C$6:$U$35,19,FALSE))</f>
        <v/>
      </c>
      <c r="AU240" s="389" t="str">
        <f>IF(AU238="","",VLOOKUP(AU238,'シフト記号表（勤務時間帯）'!$C$6:$U$35,19,FALSE))</f>
        <v/>
      </c>
      <c r="AV240" s="390" t="str">
        <f>IF(AV238="","",VLOOKUP(AV238,'シフト記号表（勤務時間帯）'!$C$6:$U$35,19,FALSE))</f>
        <v/>
      </c>
      <c r="AW240" s="390" t="str">
        <f>IF(AW238="","",VLOOKUP(AW238,'シフト記号表（勤務時間帯）'!$C$6:$U$35,19,FALSE))</f>
        <v/>
      </c>
      <c r="AX240" s="931">
        <f>IF($BB$3="４週",SUM(S240:AT240),IF($BB$3="暦月",SUM(S240:AW240),""))</f>
        <v>0</v>
      </c>
      <c r="AY240" s="932"/>
      <c r="AZ240" s="933">
        <f>IF($BB$3="４週",AX240/4,IF($BB$3="暦月",'地密通所（100名）'!AX240/('地密通所（100名）'!$BB$8/7),""))</f>
        <v>0</v>
      </c>
      <c r="BA240" s="934"/>
      <c r="BB240" s="800"/>
      <c r="BC240" s="769"/>
      <c r="BD240" s="769"/>
      <c r="BE240" s="769"/>
      <c r="BF240" s="770"/>
    </row>
    <row r="241" spans="2:58" ht="20.25" customHeight="1">
      <c r="B241" s="886">
        <f>B238+1</f>
        <v>74</v>
      </c>
      <c r="C241" s="781"/>
      <c r="D241" s="782"/>
      <c r="E241" s="783"/>
      <c r="F241" s="273"/>
      <c r="G241" s="762"/>
      <c r="H241" s="764"/>
      <c r="I241" s="694"/>
      <c r="J241" s="694"/>
      <c r="K241" s="695"/>
      <c r="L241" s="765"/>
      <c r="M241" s="766"/>
      <c r="N241" s="766"/>
      <c r="O241" s="767"/>
      <c r="P241" s="935" t="s">
        <v>654</v>
      </c>
      <c r="Q241" s="936"/>
      <c r="R241" s="937"/>
      <c r="S241" s="425"/>
      <c r="T241" s="426"/>
      <c r="U241" s="426"/>
      <c r="V241" s="426"/>
      <c r="W241" s="426"/>
      <c r="X241" s="426"/>
      <c r="Y241" s="427"/>
      <c r="Z241" s="425"/>
      <c r="AA241" s="426"/>
      <c r="AB241" s="426"/>
      <c r="AC241" s="426"/>
      <c r="AD241" s="426"/>
      <c r="AE241" s="426"/>
      <c r="AF241" s="427"/>
      <c r="AG241" s="425"/>
      <c r="AH241" s="426"/>
      <c r="AI241" s="426"/>
      <c r="AJ241" s="426"/>
      <c r="AK241" s="426"/>
      <c r="AL241" s="426"/>
      <c r="AM241" s="427"/>
      <c r="AN241" s="425"/>
      <c r="AO241" s="426"/>
      <c r="AP241" s="426"/>
      <c r="AQ241" s="426"/>
      <c r="AR241" s="426"/>
      <c r="AS241" s="426"/>
      <c r="AT241" s="427"/>
      <c r="AU241" s="425"/>
      <c r="AV241" s="426"/>
      <c r="AW241" s="426"/>
      <c r="AX241" s="973"/>
      <c r="AY241" s="974"/>
      <c r="AZ241" s="975"/>
      <c r="BA241" s="976"/>
      <c r="BB241" s="798"/>
      <c r="BC241" s="766"/>
      <c r="BD241" s="766"/>
      <c r="BE241" s="766"/>
      <c r="BF241" s="767"/>
    </row>
    <row r="242" spans="2:58" ht="20.25" customHeight="1">
      <c r="B242" s="886"/>
      <c r="C242" s="784"/>
      <c r="D242" s="785"/>
      <c r="E242" s="786"/>
      <c r="F242" s="265"/>
      <c r="G242" s="689"/>
      <c r="H242" s="693"/>
      <c r="I242" s="694"/>
      <c r="J242" s="694"/>
      <c r="K242" s="695"/>
      <c r="L242" s="699"/>
      <c r="M242" s="700"/>
      <c r="N242" s="700"/>
      <c r="O242" s="701"/>
      <c r="P242" s="921" t="s">
        <v>526</v>
      </c>
      <c r="Q242" s="922"/>
      <c r="R242" s="923"/>
      <c r="S242" s="386" t="str">
        <f>IF(S241="","",VLOOKUP(S241,'シフト記号表（勤務時間帯）'!$C$6:$K$35,9,FALSE))</f>
        <v/>
      </c>
      <c r="T242" s="387" t="str">
        <f>IF(T241="","",VLOOKUP(T241,'シフト記号表（勤務時間帯）'!$C$6:$K$35,9,FALSE))</f>
        <v/>
      </c>
      <c r="U242" s="387" t="str">
        <f>IF(U241="","",VLOOKUP(U241,'シフト記号表（勤務時間帯）'!$C$6:$K$35,9,FALSE))</f>
        <v/>
      </c>
      <c r="V242" s="387" t="str">
        <f>IF(V241="","",VLOOKUP(V241,'シフト記号表（勤務時間帯）'!$C$6:$K$35,9,FALSE))</f>
        <v/>
      </c>
      <c r="W242" s="387" t="str">
        <f>IF(W241="","",VLOOKUP(W241,'シフト記号表（勤務時間帯）'!$C$6:$K$35,9,FALSE))</f>
        <v/>
      </c>
      <c r="X242" s="387" t="str">
        <f>IF(X241="","",VLOOKUP(X241,'シフト記号表（勤務時間帯）'!$C$6:$K$35,9,FALSE))</f>
        <v/>
      </c>
      <c r="Y242" s="388" t="str">
        <f>IF(Y241="","",VLOOKUP(Y241,'シフト記号表（勤務時間帯）'!$C$6:$K$35,9,FALSE))</f>
        <v/>
      </c>
      <c r="Z242" s="386" t="str">
        <f>IF(Z241="","",VLOOKUP(Z241,'シフト記号表（勤務時間帯）'!$C$6:$K$35,9,FALSE))</f>
        <v/>
      </c>
      <c r="AA242" s="387" t="str">
        <f>IF(AA241="","",VLOOKUP(AA241,'シフト記号表（勤務時間帯）'!$C$6:$K$35,9,FALSE))</f>
        <v/>
      </c>
      <c r="AB242" s="387" t="str">
        <f>IF(AB241="","",VLOOKUP(AB241,'シフト記号表（勤務時間帯）'!$C$6:$K$35,9,FALSE))</f>
        <v/>
      </c>
      <c r="AC242" s="387" t="str">
        <f>IF(AC241="","",VLOOKUP(AC241,'シフト記号表（勤務時間帯）'!$C$6:$K$35,9,FALSE))</f>
        <v/>
      </c>
      <c r="AD242" s="387" t="str">
        <f>IF(AD241="","",VLOOKUP(AD241,'シフト記号表（勤務時間帯）'!$C$6:$K$35,9,FALSE))</f>
        <v/>
      </c>
      <c r="AE242" s="387" t="str">
        <f>IF(AE241="","",VLOOKUP(AE241,'シフト記号表（勤務時間帯）'!$C$6:$K$35,9,FALSE))</f>
        <v/>
      </c>
      <c r="AF242" s="388" t="str">
        <f>IF(AF241="","",VLOOKUP(AF241,'シフト記号表（勤務時間帯）'!$C$6:$K$35,9,FALSE))</f>
        <v/>
      </c>
      <c r="AG242" s="386" t="str">
        <f>IF(AG241="","",VLOOKUP(AG241,'シフト記号表（勤務時間帯）'!$C$6:$K$35,9,FALSE))</f>
        <v/>
      </c>
      <c r="AH242" s="387" t="str">
        <f>IF(AH241="","",VLOOKUP(AH241,'シフト記号表（勤務時間帯）'!$C$6:$K$35,9,FALSE))</f>
        <v/>
      </c>
      <c r="AI242" s="387" t="str">
        <f>IF(AI241="","",VLOOKUP(AI241,'シフト記号表（勤務時間帯）'!$C$6:$K$35,9,FALSE))</f>
        <v/>
      </c>
      <c r="AJ242" s="387" t="str">
        <f>IF(AJ241="","",VLOOKUP(AJ241,'シフト記号表（勤務時間帯）'!$C$6:$K$35,9,FALSE))</f>
        <v/>
      </c>
      <c r="AK242" s="387" t="str">
        <f>IF(AK241="","",VLOOKUP(AK241,'シフト記号表（勤務時間帯）'!$C$6:$K$35,9,FALSE))</f>
        <v/>
      </c>
      <c r="AL242" s="387" t="str">
        <f>IF(AL241="","",VLOOKUP(AL241,'シフト記号表（勤務時間帯）'!$C$6:$K$35,9,FALSE))</f>
        <v/>
      </c>
      <c r="AM242" s="388" t="str">
        <f>IF(AM241="","",VLOOKUP(AM241,'シフト記号表（勤務時間帯）'!$C$6:$K$35,9,FALSE))</f>
        <v/>
      </c>
      <c r="AN242" s="386" t="str">
        <f>IF(AN241="","",VLOOKUP(AN241,'シフト記号表（勤務時間帯）'!$C$6:$K$35,9,FALSE))</f>
        <v/>
      </c>
      <c r="AO242" s="387" t="str">
        <f>IF(AO241="","",VLOOKUP(AO241,'シフト記号表（勤務時間帯）'!$C$6:$K$35,9,FALSE))</f>
        <v/>
      </c>
      <c r="AP242" s="387" t="str">
        <f>IF(AP241="","",VLOOKUP(AP241,'シフト記号表（勤務時間帯）'!$C$6:$K$35,9,FALSE))</f>
        <v/>
      </c>
      <c r="AQ242" s="387" t="str">
        <f>IF(AQ241="","",VLOOKUP(AQ241,'シフト記号表（勤務時間帯）'!$C$6:$K$35,9,FALSE))</f>
        <v/>
      </c>
      <c r="AR242" s="387" t="str">
        <f>IF(AR241="","",VLOOKUP(AR241,'シフト記号表（勤務時間帯）'!$C$6:$K$35,9,FALSE))</f>
        <v/>
      </c>
      <c r="AS242" s="387" t="str">
        <f>IF(AS241="","",VLOOKUP(AS241,'シフト記号表（勤務時間帯）'!$C$6:$K$35,9,FALSE))</f>
        <v/>
      </c>
      <c r="AT242" s="388" t="str">
        <f>IF(AT241="","",VLOOKUP(AT241,'シフト記号表（勤務時間帯）'!$C$6:$K$35,9,FALSE))</f>
        <v/>
      </c>
      <c r="AU242" s="386" t="str">
        <f>IF(AU241="","",VLOOKUP(AU241,'シフト記号表（勤務時間帯）'!$C$6:$K$35,9,FALSE))</f>
        <v/>
      </c>
      <c r="AV242" s="387" t="str">
        <f>IF(AV241="","",VLOOKUP(AV241,'シフト記号表（勤務時間帯）'!$C$6:$K$35,9,FALSE))</f>
        <v/>
      </c>
      <c r="AW242" s="387" t="str">
        <f>IF(AW241="","",VLOOKUP(AW241,'シフト記号表（勤務時間帯）'!$C$6:$K$35,9,FALSE))</f>
        <v/>
      </c>
      <c r="AX242" s="924">
        <f>IF($BB$3="４週",SUM(S242:AT242),IF($BB$3="暦月",SUM(S242:AW242),""))</f>
        <v>0</v>
      </c>
      <c r="AY242" s="925"/>
      <c r="AZ242" s="926">
        <f>IF($BB$3="４週",AX242/4,IF($BB$3="暦月",'地密通所（100名）'!AX242/('地密通所（100名）'!$BB$8/7),""))</f>
        <v>0</v>
      </c>
      <c r="BA242" s="927"/>
      <c r="BB242" s="799"/>
      <c r="BC242" s="700"/>
      <c r="BD242" s="700"/>
      <c r="BE242" s="700"/>
      <c r="BF242" s="701"/>
    </row>
    <row r="243" spans="2:58" ht="20.25" customHeight="1">
      <c r="B243" s="886"/>
      <c r="C243" s="787"/>
      <c r="D243" s="788"/>
      <c r="E243" s="789"/>
      <c r="F243" s="428">
        <f>C241</f>
        <v>0</v>
      </c>
      <c r="G243" s="763"/>
      <c r="H243" s="693"/>
      <c r="I243" s="694"/>
      <c r="J243" s="694"/>
      <c r="K243" s="695"/>
      <c r="L243" s="768"/>
      <c r="M243" s="769"/>
      <c r="N243" s="769"/>
      <c r="O243" s="770"/>
      <c r="P243" s="928" t="s">
        <v>527</v>
      </c>
      <c r="Q243" s="929"/>
      <c r="R243" s="930"/>
      <c r="S243" s="389" t="str">
        <f>IF(S241="","",VLOOKUP(S241,'シフト記号表（勤務時間帯）'!$C$6:$U$35,19,FALSE))</f>
        <v/>
      </c>
      <c r="T243" s="390" t="str">
        <f>IF(T241="","",VLOOKUP(T241,'シフト記号表（勤務時間帯）'!$C$6:$U$35,19,FALSE))</f>
        <v/>
      </c>
      <c r="U243" s="390" t="str">
        <f>IF(U241="","",VLOOKUP(U241,'シフト記号表（勤務時間帯）'!$C$6:$U$35,19,FALSE))</f>
        <v/>
      </c>
      <c r="V243" s="390" t="str">
        <f>IF(V241="","",VLOOKUP(V241,'シフト記号表（勤務時間帯）'!$C$6:$U$35,19,FALSE))</f>
        <v/>
      </c>
      <c r="W243" s="390" t="str">
        <f>IF(W241="","",VLOOKUP(W241,'シフト記号表（勤務時間帯）'!$C$6:$U$35,19,FALSE))</f>
        <v/>
      </c>
      <c r="X243" s="390" t="str">
        <f>IF(X241="","",VLOOKUP(X241,'シフト記号表（勤務時間帯）'!$C$6:$U$35,19,FALSE))</f>
        <v/>
      </c>
      <c r="Y243" s="391" t="str">
        <f>IF(Y241="","",VLOOKUP(Y241,'シフト記号表（勤務時間帯）'!$C$6:$U$35,19,FALSE))</f>
        <v/>
      </c>
      <c r="Z243" s="389" t="str">
        <f>IF(Z241="","",VLOOKUP(Z241,'シフト記号表（勤務時間帯）'!$C$6:$U$35,19,FALSE))</f>
        <v/>
      </c>
      <c r="AA243" s="390" t="str">
        <f>IF(AA241="","",VLOOKUP(AA241,'シフト記号表（勤務時間帯）'!$C$6:$U$35,19,FALSE))</f>
        <v/>
      </c>
      <c r="AB243" s="390" t="str">
        <f>IF(AB241="","",VLOOKUP(AB241,'シフト記号表（勤務時間帯）'!$C$6:$U$35,19,FALSE))</f>
        <v/>
      </c>
      <c r="AC243" s="390" t="str">
        <f>IF(AC241="","",VLOOKUP(AC241,'シフト記号表（勤務時間帯）'!$C$6:$U$35,19,FALSE))</f>
        <v/>
      </c>
      <c r="AD243" s="390" t="str">
        <f>IF(AD241="","",VLOOKUP(AD241,'シフト記号表（勤務時間帯）'!$C$6:$U$35,19,FALSE))</f>
        <v/>
      </c>
      <c r="AE243" s="390" t="str">
        <f>IF(AE241="","",VLOOKUP(AE241,'シフト記号表（勤務時間帯）'!$C$6:$U$35,19,FALSE))</f>
        <v/>
      </c>
      <c r="AF243" s="391" t="str">
        <f>IF(AF241="","",VLOOKUP(AF241,'シフト記号表（勤務時間帯）'!$C$6:$U$35,19,FALSE))</f>
        <v/>
      </c>
      <c r="AG243" s="389" t="str">
        <f>IF(AG241="","",VLOOKUP(AG241,'シフト記号表（勤務時間帯）'!$C$6:$U$35,19,FALSE))</f>
        <v/>
      </c>
      <c r="AH243" s="390" t="str">
        <f>IF(AH241="","",VLOOKUP(AH241,'シフト記号表（勤務時間帯）'!$C$6:$U$35,19,FALSE))</f>
        <v/>
      </c>
      <c r="AI243" s="390" t="str">
        <f>IF(AI241="","",VLOOKUP(AI241,'シフト記号表（勤務時間帯）'!$C$6:$U$35,19,FALSE))</f>
        <v/>
      </c>
      <c r="AJ243" s="390" t="str">
        <f>IF(AJ241="","",VLOOKUP(AJ241,'シフト記号表（勤務時間帯）'!$C$6:$U$35,19,FALSE))</f>
        <v/>
      </c>
      <c r="AK243" s="390" t="str">
        <f>IF(AK241="","",VLOOKUP(AK241,'シフト記号表（勤務時間帯）'!$C$6:$U$35,19,FALSE))</f>
        <v/>
      </c>
      <c r="AL243" s="390" t="str">
        <f>IF(AL241="","",VLOOKUP(AL241,'シフト記号表（勤務時間帯）'!$C$6:$U$35,19,FALSE))</f>
        <v/>
      </c>
      <c r="AM243" s="391" t="str">
        <f>IF(AM241="","",VLOOKUP(AM241,'シフト記号表（勤務時間帯）'!$C$6:$U$35,19,FALSE))</f>
        <v/>
      </c>
      <c r="AN243" s="389" t="str">
        <f>IF(AN241="","",VLOOKUP(AN241,'シフト記号表（勤務時間帯）'!$C$6:$U$35,19,FALSE))</f>
        <v/>
      </c>
      <c r="AO243" s="390" t="str">
        <f>IF(AO241="","",VLOOKUP(AO241,'シフト記号表（勤務時間帯）'!$C$6:$U$35,19,FALSE))</f>
        <v/>
      </c>
      <c r="AP243" s="390" t="str">
        <f>IF(AP241="","",VLOOKUP(AP241,'シフト記号表（勤務時間帯）'!$C$6:$U$35,19,FALSE))</f>
        <v/>
      </c>
      <c r="AQ243" s="390" t="str">
        <f>IF(AQ241="","",VLOOKUP(AQ241,'シフト記号表（勤務時間帯）'!$C$6:$U$35,19,FALSE))</f>
        <v/>
      </c>
      <c r="AR243" s="390" t="str">
        <f>IF(AR241="","",VLOOKUP(AR241,'シフト記号表（勤務時間帯）'!$C$6:$U$35,19,FALSE))</f>
        <v/>
      </c>
      <c r="AS243" s="390" t="str">
        <f>IF(AS241="","",VLOOKUP(AS241,'シフト記号表（勤務時間帯）'!$C$6:$U$35,19,FALSE))</f>
        <v/>
      </c>
      <c r="AT243" s="391" t="str">
        <f>IF(AT241="","",VLOOKUP(AT241,'シフト記号表（勤務時間帯）'!$C$6:$U$35,19,FALSE))</f>
        <v/>
      </c>
      <c r="AU243" s="389" t="str">
        <f>IF(AU241="","",VLOOKUP(AU241,'シフト記号表（勤務時間帯）'!$C$6:$U$35,19,FALSE))</f>
        <v/>
      </c>
      <c r="AV243" s="390" t="str">
        <f>IF(AV241="","",VLOOKUP(AV241,'シフト記号表（勤務時間帯）'!$C$6:$U$35,19,FALSE))</f>
        <v/>
      </c>
      <c r="AW243" s="390" t="str">
        <f>IF(AW241="","",VLOOKUP(AW241,'シフト記号表（勤務時間帯）'!$C$6:$U$35,19,FALSE))</f>
        <v/>
      </c>
      <c r="AX243" s="931">
        <f>IF($BB$3="４週",SUM(S243:AT243),IF($BB$3="暦月",SUM(S243:AW243),""))</f>
        <v>0</v>
      </c>
      <c r="AY243" s="932"/>
      <c r="AZ243" s="933">
        <f>IF($BB$3="４週",AX243/4,IF($BB$3="暦月",'地密通所（100名）'!AX243/('地密通所（100名）'!$BB$8/7),""))</f>
        <v>0</v>
      </c>
      <c r="BA243" s="934"/>
      <c r="BB243" s="800"/>
      <c r="BC243" s="769"/>
      <c r="BD243" s="769"/>
      <c r="BE243" s="769"/>
      <c r="BF243" s="770"/>
    </row>
    <row r="244" spans="2:58" ht="20.25" customHeight="1">
      <c r="B244" s="886">
        <f>B241+1</f>
        <v>75</v>
      </c>
      <c r="C244" s="781"/>
      <c r="D244" s="782"/>
      <c r="E244" s="783"/>
      <c r="F244" s="273"/>
      <c r="G244" s="762"/>
      <c r="H244" s="764"/>
      <c r="I244" s="694"/>
      <c r="J244" s="694"/>
      <c r="K244" s="695"/>
      <c r="L244" s="765"/>
      <c r="M244" s="766"/>
      <c r="N244" s="766"/>
      <c r="O244" s="767"/>
      <c r="P244" s="935" t="s">
        <v>654</v>
      </c>
      <c r="Q244" s="936"/>
      <c r="R244" s="937"/>
      <c r="S244" s="425"/>
      <c r="T244" s="426"/>
      <c r="U244" s="426"/>
      <c r="V244" s="426"/>
      <c r="W244" s="426"/>
      <c r="X244" s="426"/>
      <c r="Y244" s="427"/>
      <c r="Z244" s="425"/>
      <c r="AA244" s="426"/>
      <c r="AB244" s="426"/>
      <c r="AC244" s="426"/>
      <c r="AD244" s="426"/>
      <c r="AE244" s="426"/>
      <c r="AF244" s="427"/>
      <c r="AG244" s="425"/>
      <c r="AH244" s="426"/>
      <c r="AI244" s="426"/>
      <c r="AJ244" s="426"/>
      <c r="AK244" s="426"/>
      <c r="AL244" s="426"/>
      <c r="AM244" s="427"/>
      <c r="AN244" s="425"/>
      <c r="AO244" s="426"/>
      <c r="AP244" s="426"/>
      <c r="AQ244" s="426"/>
      <c r="AR244" s="426"/>
      <c r="AS244" s="426"/>
      <c r="AT244" s="427"/>
      <c r="AU244" s="425"/>
      <c r="AV244" s="426"/>
      <c r="AW244" s="426"/>
      <c r="AX244" s="973"/>
      <c r="AY244" s="974"/>
      <c r="AZ244" s="975"/>
      <c r="BA244" s="976"/>
      <c r="BB244" s="798"/>
      <c r="BC244" s="766"/>
      <c r="BD244" s="766"/>
      <c r="BE244" s="766"/>
      <c r="BF244" s="767"/>
    </row>
    <row r="245" spans="2:58" ht="20.25" customHeight="1">
      <c r="B245" s="886"/>
      <c r="C245" s="784"/>
      <c r="D245" s="785"/>
      <c r="E245" s="786"/>
      <c r="F245" s="265"/>
      <c r="G245" s="689"/>
      <c r="H245" s="693"/>
      <c r="I245" s="694"/>
      <c r="J245" s="694"/>
      <c r="K245" s="695"/>
      <c r="L245" s="699"/>
      <c r="M245" s="700"/>
      <c r="N245" s="700"/>
      <c r="O245" s="701"/>
      <c r="P245" s="921" t="s">
        <v>526</v>
      </c>
      <c r="Q245" s="922"/>
      <c r="R245" s="923"/>
      <c r="S245" s="386" t="str">
        <f>IF(S244="","",VLOOKUP(S244,'シフト記号表（勤務時間帯）'!$C$6:$K$35,9,FALSE))</f>
        <v/>
      </c>
      <c r="T245" s="387" t="str">
        <f>IF(T244="","",VLOOKUP(T244,'シフト記号表（勤務時間帯）'!$C$6:$K$35,9,FALSE))</f>
        <v/>
      </c>
      <c r="U245" s="387" t="str">
        <f>IF(U244="","",VLOOKUP(U244,'シフト記号表（勤務時間帯）'!$C$6:$K$35,9,FALSE))</f>
        <v/>
      </c>
      <c r="V245" s="387" t="str">
        <f>IF(V244="","",VLOOKUP(V244,'シフト記号表（勤務時間帯）'!$C$6:$K$35,9,FALSE))</f>
        <v/>
      </c>
      <c r="W245" s="387" t="str">
        <f>IF(W244="","",VLOOKUP(W244,'シフト記号表（勤務時間帯）'!$C$6:$K$35,9,FALSE))</f>
        <v/>
      </c>
      <c r="X245" s="387" t="str">
        <f>IF(X244="","",VLOOKUP(X244,'シフト記号表（勤務時間帯）'!$C$6:$K$35,9,FALSE))</f>
        <v/>
      </c>
      <c r="Y245" s="388" t="str">
        <f>IF(Y244="","",VLOOKUP(Y244,'シフト記号表（勤務時間帯）'!$C$6:$K$35,9,FALSE))</f>
        <v/>
      </c>
      <c r="Z245" s="386" t="str">
        <f>IF(Z244="","",VLOOKUP(Z244,'シフト記号表（勤務時間帯）'!$C$6:$K$35,9,FALSE))</f>
        <v/>
      </c>
      <c r="AA245" s="387" t="str">
        <f>IF(AA244="","",VLOOKUP(AA244,'シフト記号表（勤務時間帯）'!$C$6:$K$35,9,FALSE))</f>
        <v/>
      </c>
      <c r="AB245" s="387" t="str">
        <f>IF(AB244="","",VLOOKUP(AB244,'シフト記号表（勤務時間帯）'!$C$6:$K$35,9,FALSE))</f>
        <v/>
      </c>
      <c r="AC245" s="387" t="str">
        <f>IF(AC244="","",VLOOKUP(AC244,'シフト記号表（勤務時間帯）'!$C$6:$K$35,9,FALSE))</f>
        <v/>
      </c>
      <c r="AD245" s="387" t="str">
        <f>IF(AD244="","",VLOOKUP(AD244,'シフト記号表（勤務時間帯）'!$C$6:$K$35,9,FALSE))</f>
        <v/>
      </c>
      <c r="AE245" s="387" t="str">
        <f>IF(AE244="","",VLOOKUP(AE244,'シフト記号表（勤務時間帯）'!$C$6:$K$35,9,FALSE))</f>
        <v/>
      </c>
      <c r="AF245" s="388" t="str">
        <f>IF(AF244="","",VLOOKUP(AF244,'シフト記号表（勤務時間帯）'!$C$6:$K$35,9,FALSE))</f>
        <v/>
      </c>
      <c r="AG245" s="386" t="str">
        <f>IF(AG244="","",VLOOKUP(AG244,'シフト記号表（勤務時間帯）'!$C$6:$K$35,9,FALSE))</f>
        <v/>
      </c>
      <c r="AH245" s="387" t="str">
        <f>IF(AH244="","",VLOOKUP(AH244,'シフト記号表（勤務時間帯）'!$C$6:$K$35,9,FALSE))</f>
        <v/>
      </c>
      <c r="AI245" s="387" t="str">
        <f>IF(AI244="","",VLOOKUP(AI244,'シフト記号表（勤務時間帯）'!$C$6:$K$35,9,FALSE))</f>
        <v/>
      </c>
      <c r="AJ245" s="387" t="str">
        <f>IF(AJ244="","",VLOOKUP(AJ244,'シフト記号表（勤務時間帯）'!$C$6:$K$35,9,FALSE))</f>
        <v/>
      </c>
      <c r="AK245" s="387" t="str">
        <f>IF(AK244="","",VLOOKUP(AK244,'シフト記号表（勤務時間帯）'!$C$6:$K$35,9,FALSE))</f>
        <v/>
      </c>
      <c r="AL245" s="387" t="str">
        <f>IF(AL244="","",VLOOKUP(AL244,'シフト記号表（勤務時間帯）'!$C$6:$K$35,9,FALSE))</f>
        <v/>
      </c>
      <c r="AM245" s="388" t="str">
        <f>IF(AM244="","",VLOOKUP(AM244,'シフト記号表（勤務時間帯）'!$C$6:$K$35,9,FALSE))</f>
        <v/>
      </c>
      <c r="AN245" s="386" t="str">
        <f>IF(AN244="","",VLOOKUP(AN244,'シフト記号表（勤務時間帯）'!$C$6:$K$35,9,FALSE))</f>
        <v/>
      </c>
      <c r="AO245" s="387" t="str">
        <f>IF(AO244="","",VLOOKUP(AO244,'シフト記号表（勤務時間帯）'!$C$6:$K$35,9,FALSE))</f>
        <v/>
      </c>
      <c r="AP245" s="387" t="str">
        <f>IF(AP244="","",VLOOKUP(AP244,'シフト記号表（勤務時間帯）'!$C$6:$K$35,9,FALSE))</f>
        <v/>
      </c>
      <c r="AQ245" s="387" t="str">
        <f>IF(AQ244="","",VLOOKUP(AQ244,'シフト記号表（勤務時間帯）'!$C$6:$K$35,9,FALSE))</f>
        <v/>
      </c>
      <c r="AR245" s="387" t="str">
        <f>IF(AR244="","",VLOOKUP(AR244,'シフト記号表（勤務時間帯）'!$C$6:$K$35,9,FALSE))</f>
        <v/>
      </c>
      <c r="AS245" s="387" t="str">
        <f>IF(AS244="","",VLOOKUP(AS244,'シフト記号表（勤務時間帯）'!$C$6:$K$35,9,FALSE))</f>
        <v/>
      </c>
      <c r="AT245" s="388" t="str">
        <f>IF(AT244="","",VLOOKUP(AT244,'シフト記号表（勤務時間帯）'!$C$6:$K$35,9,FALSE))</f>
        <v/>
      </c>
      <c r="AU245" s="386" t="str">
        <f>IF(AU244="","",VLOOKUP(AU244,'シフト記号表（勤務時間帯）'!$C$6:$K$35,9,FALSE))</f>
        <v/>
      </c>
      <c r="AV245" s="387" t="str">
        <f>IF(AV244="","",VLOOKUP(AV244,'シフト記号表（勤務時間帯）'!$C$6:$K$35,9,FALSE))</f>
        <v/>
      </c>
      <c r="AW245" s="387" t="str">
        <f>IF(AW244="","",VLOOKUP(AW244,'シフト記号表（勤務時間帯）'!$C$6:$K$35,9,FALSE))</f>
        <v/>
      </c>
      <c r="AX245" s="924">
        <f>IF($BB$3="４週",SUM(S245:AT245),IF($BB$3="暦月",SUM(S245:AW245),""))</f>
        <v>0</v>
      </c>
      <c r="AY245" s="925"/>
      <c r="AZ245" s="926">
        <f>IF($BB$3="４週",AX245/4,IF($BB$3="暦月",'地密通所（100名）'!AX245/('地密通所（100名）'!$BB$8/7),""))</f>
        <v>0</v>
      </c>
      <c r="BA245" s="927"/>
      <c r="BB245" s="799"/>
      <c r="BC245" s="700"/>
      <c r="BD245" s="700"/>
      <c r="BE245" s="700"/>
      <c r="BF245" s="701"/>
    </row>
    <row r="246" spans="2:58" ht="20.25" customHeight="1">
      <c r="B246" s="886"/>
      <c r="C246" s="787"/>
      <c r="D246" s="788"/>
      <c r="E246" s="789"/>
      <c r="F246" s="428">
        <f>C244</f>
        <v>0</v>
      </c>
      <c r="G246" s="763"/>
      <c r="H246" s="693"/>
      <c r="I246" s="694"/>
      <c r="J246" s="694"/>
      <c r="K246" s="695"/>
      <c r="L246" s="768"/>
      <c r="M246" s="769"/>
      <c r="N246" s="769"/>
      <c r="O246" s="770"/>
      <c r="P246" s="928" t="s">
        <v>527</v>
      </c>
      <c r="Q246" s="929"/>
      <c r="R246" s="930"/>
      <c r="S246" s="389" t="str">
        <f>IF(S244="","",VLOOKUP(S244,'シフト記号表（勤務時間帯）'!$C$6:$U$35,19,FALSE))</f>
        <v/>
      </c>
      <c r="T246" s="390" t="str">
        <f>IF(T244="","",VLOOKUP(T244,'シフト記号表（勤務時間帯）'!$C$6:$U$35,19,FALSE))</f>
        <v/>
      </c>
      <c r="U246" s="390" t="str">
        <f>IF(U244="","",VLOOKUP(U244,'シフト記号表（勤務時間帯）'!$C$6:$U$35,19,FALSE))</f>
        <v/>
      </c>
      <c r="V246" s="390" t="str">
        <f>IF(V244="","",VLOOKUP(V244,'シフト記号表（勤務時間帯）'!$C$6:$U$35,19,FALSE))</f>
        <v/>
      </c>
      <c r="W246" s="390" t="str">
        <f>IF(W244="","",VLOOKUP(W244,'シフト記号表（勤務時間帯）'!$C$6:$U$35,19,FALSE))</f>
        <v/>
      </c>
      <c r="X246" s="390" t="str">
        <f>IF(X244="","",VLOOKUP(X244,'シフト記号表（勤務時間帯）'!$C$6:$U$35,19,FALSE))</f>
        <v/>
      </c>
      <c r="Y246" s="391" t="str">
        <f>IF(Y244="","",VLOOKUP(Y244,'シフト記号表（勤務時間帯）'!$C$6:$U$35,19,FALSE))</f>
        <v/>
      </c>
      <c r="Z246" s="389" t="str">
        <f>IF(Z244="","",VLOOKUP(Z244,'シフト記号表（勤務時間帯）'!$C$6:$U$35,19,FALSE))</f>
        <v/>
      </c>
      <c r="AA246" s="390" t="str">
        <f>IF(AA244="","",VLOOKUP(AA244,'シフト記号表（勤務時間帯）'!$C$6:$U$35,19,FALSE))</f>
        <v/>
      </c>
      <c r="AB246" s="390" t="str">
        <f>IF(AB244="","",VLOOKUP(AB244,'シフト記号表（勤務時間帯）'!$C$6:$U$35,19,FALSE))</f>
        <v/>
      </c>
      <c r="AC246" s="390" t="str">
        <f>IF(AC244="","",VLOOKUP(AC244,'シフト記号表（勤務時間帯）'!$C$6:$U$35,19,FALSE))</f>
        <v/>
      </c>
      <c r="AD246" s="390" t="str">
        <f>IF(AD244="","",VLOOKUP(AD244,'シフト記号表（勤務時間帯）'!$C$6:$U$35,19,FALSE))</f>
        <v/>
      </c>
      <c r="AE246" s="390" t="str">
        <f>IF(AE244="","",VLOOKUP(AE244,'シフト記号表（勤務時間帯）'!$C$6:$U$35,19,FALSE))</f>
        <v/>
      </c>
      <c r="AF246" s="391" t="str">
        <f>IF(AF244="","",VLOOKUP(AF244,'シフト記号表（勤務時間帯）'!$C$6:$U$35,19,FALSE))</f>
        <v/>
      </c>
      <c r="AG246" s="389" t="str">
        <f>IF(AG244="","",VLOOKUP(AG244,'シフト記号表（勤務時間帯）'!$C$6:$U$35,19,FALSE))</f>
        <v/>
      </c>
      <c r="AH246" s="390" t="str">
        <f>IF(AH244="","",VLOOKUP(AH244,'シフト記号表（勤務時間帯）'!$C$6:$U$35,19,FALSE))</f>
        <v/>
      </c>
      <c r="AI246" s="390" t="str">
        <f>IF(AI244="","",VLOOKUP(AI244,'シフト記号表（勤務時間帯）'!$C$6:$U$35,19,FALSE))</f>
        <v/>
      </c>
      <c r="AJ246" s="390" t="str">
        <f>IF(AJ244="","",VLOOKUP(AJ244,'シフト記号表（勤務時間帯）'!$C$6:$U$35,19,FALSE))</f>
        <v/>
      </c>
      <c r="AK246" s="390" t="str">
        <f>IF(AK244="","",VLOOKUP(AK244,'シフト記号表（勤務時間帯）'!$C$6:$U$35,19,FALSE))</f>
        <v/>
      </c>
      <c r="AL246" s="390" t="str">
        <f>IF(AL244="","",VLOOKUP(AL244,'シフト記号表（勤務時間帯）'!$C$6:$U$35,19,FALSE))</f>
        <v/>
      </c>
      <c r="AM246" s="391" t="str">
        <f>IF(AM244="","",VLOOKUP(AM244,'シフト記号表（勤務時間帯）'!$C$6:$U$35,19,FALSE))</f>
        <v/>
      </c>
      <c r="AN246" s="389" t="str">
        <f>IF(AN244="","",VLOOKUP(AN244,'シフト記号表（勤務時間帯）'!$C$6:$U$35,19,FALSE))</f>
        <v/>
      </c>
      <c r="AO246" s="390" t="str">
        <f>IF(AO244="","",VLOOKUP(AO244,'シフト記号表（勤務時間帯）'!$C$6:$U$35,19,FALSE))</f>
        <v/>
      </c>
      <c r="AP246" s="390" t="str">
        <f>IF(AP244="","",VLOOKUP(AP244,'シフト記号表（勤務時間帯）'!$C$6:$U$35,19,FALSE))</f>
        <v/>
      </c>
      <c r="AQ246" s="390" t="str">
        <f>IF(AQ244="","",VLOOKUP(AQ244,'シフト記号表（勤務時間帯）'!$C$6:$U$35,19,FALSE))</f>
        <v/>
      </c>
      <c r="AR246" s="390" t="str">
        <f>IF(AR244="","",VLOOKUP(AR244,'シフト記号表（勤務時間帯）'!$C$6:$U$35,19,FALSE))</f>
        <v/>
      </c>
      <c r="AS246" s="390" t="str">
        <f>IF(AS244="","",VLOOKUP(AS244,'シフト記号表（勤務時間帯）'!$C$6:$U$35,19,FALSE))</f>
        <v/>
      </c>
      <c r="AT246" s="391" t="str">
        <f>IF(AT244="","",VLOOKUP(AT244,'シフト記号表（勤務時間帯）'!$C$6:$U$35,19,FALSE))</f>
        <v/>
      </c>
      <c r="AU246" s="389" t="str">
        <f>IF(AU244="","",VLOOKUP(AU244,'シフト記号表（勤務時間帯）'!$C$6:$U$35,19,FALSE))</f>
        <v/>
      </c>
      <c r="AV246" s="390" t="str">
        <f>IF(AV244="","",VLOOKUP(AV244,'シフト記号表（勤務時間帯）'!$C$6:$U$35,19,FALSE))</f>
        <v/>
      </c>
      <c r="AW246" s="390" t="str">
        <f>IF(AW244="","",VLOOKUP(AW244,'シフト記号表（勤務時間帯）'!$C$6:$U$35,19,FALSE))</f>
        <v/>
      </c>
      <c r="AX246" s="931">
        <f>IF($BB$3="４週",SUM(S246:AT246),IF($BB$3="暦月",SUM(S246:AW246),""))</f>
        <v>0</v>
      </c>
      <c r="AY246" s="932"/>
      <c r="AZ246" s="933">
        <f>IF($BB$3="４週",AX246/4,IF($BB$3="暦月",'地密通所（100名）'!AX246/('地密通所（100名）'!$BB$8/7),""))</f>
        <v>0</v>
      </c>
      <c r="BA246" s="934"/>
      <c r="BB246" s="800"/>
      <c r="BC246" s="769"/>
      <c r="BD246" s="769"/>
      <c r="BE246" s="769"/>
      <c r="BF246" s="770"/>
    </row>
    <row r="247" spans="2:58" ht="20.25" customHeight="1">
      <c r="B247" s="886">
        <f>B244+1</f>
        <v>76</v>
      </c>
      <c r="C247" s="781"/>
      <c r="D247" s="782"/>
      <c r="E247" s="783"/>
      <c r="F247" s="273"/>
      <c r="G247" s="762"/>
      <c r="H247" s="764"/>
      <c r="I247" s="694"/>
      <c r="J247" s="694"/>
      <c r="K247" s="695"/>
      <c r="L247" s="765"/>
      <c r="M247" s="766"/>
      <c r="N247" s="766"/>
      <c r="O247" s="767"/>
      <c r="P247" s="935" t="s">
        <v>654</v>
      </c>
      <c r="Q247" s="936"/>
      <c r="R247" s="937"/>
      <c r="S247" s="425"/>
      <c r="T247" s="426"/>
      <c r="U247" s="426"/>
      <c r="V247" s="426"/>
      <c r="W247" s="426"/>
      <c r="X247" s="426"/>
      <c r="Y247" s="427"/>
      <c r="Z247" s="425"/>
      <c r="AA247" s="426"/>
      <c r="AB247" s="426"/>
      <c r="AC247" s="426"/>
      <c r="AD247" s="426"/>
      <c r="AE247" s="426"/>
      <c r="AF247" s="427"/>
      <c r="AG247" s="425"/>
      <c r="AH247" s="426"/>
      <c r="AI247" s="426"/>
      <c r="AJ247" s="426"/>
      <c r="AK247" s="426"/>
      <c r="AL247" s="426"/>
      <c r="AM247" s="427"/>
      <c r="AN247" s="425"/>
      <c r="AO247" s="426"/>
      <c r="AP247" s="426"/>
      <c r="AQ247" s="426"/>
      <c r="AR247" s="426"/>
      <c r="AS247" s="426"/>
      <c r="AT247" s="427"/>
      <c r="AU247" s="425"/>
      <c r="AV247" s="426"/>
      <c r="AW247" s="426"/>
      <c r="AX247" s="973"/>
      <c r="AY247" s="974"/>
      <c r="AZ247" s="975"/>
      <c r="BA247" s="976"/>
      <c r="BB247" s="798"/>
      <c r="BC247" s="766"/>
      <c r="BD247" s="766"/>
      <c r="BE247" s="766"/>
      <c r="BF247" s="767"/>
    </row>
    <row r="248" spans="2:58" ht="20.25" customHeight="1">
      <c r="B248" s="886"/>
      <c r="C248" s="784"/>
      <c r="D248" s="785"/>
      <c r="E248" s="786"/>
      <c r="F248" s="265"/>
      <c r="G248" s="689"/>
      <c r="H248" s="693"/>
      <c r="I248" s="694"/>
      <c r="J248" s="694"/>
      <c r="K248" s="695"/>
      <c r="L248" s="699"/>
      <c r="M248" s="700"/>
      <c r="N248" s="700"/>
      <c r="O248" s="701"/>
      <c r="P248" s="921" t="s">
        <v>526</v>
      </c>
      <c r="Q248" s="922"/>
      <c r="R248" s="923"/>
      <c r="S248" s="386" t="str">
        <f>IF(S247="","",VLOOKUP(S247,'シフト記号表（勤務時間帯）'!$C$6:$K$35,9,FALSE))</f>
        <v/>
      </c>
      <c r="T248" s="387" t="str">
        <f>IF(T247="","",VLOOKUP(T247,'シフト記号表（勤務時間帯）'!$C$6:$K$35,9,FALSE))</f>
        <v/>
      </c>
      <c r="U248" s="387" t="str">
        <f>IF(U247="","",VLOOKUP(U247,'シフト記号表（勤務時間帯）'!$C$6:$K$35,9,FALSE))</f>
        <v/>
      </c>
      <c r="V248" s="387" t="str">
        <f>IF(V247="","",VLOOKUP(V247,'シフト記号表（勤務時間帯）'!$C$6:$K$35,9,FALSE))</f>
        <v/>
      </c>
      <c r="W248" s="387" t="str">
        <f>IF(W247="","",VLOOKUP(W247,'シフト記号表（勤務時間帯）'!$C$6:$K$35,9,FALSE))</f>
        <v/>
      </c>
      <c r="X248" s="387" t="str">
        <f>IF(X247="","",VLOOKUP(X247,'シフト記号表（勤務時間帯）'!$C$6:$K$35,9,FALSE))</f>
        <v/>
      </c>
      <c r="Y248" s="388" t="str">
        <f>IF(Y247="","",VLOOKUP(Y247,'シフト記号表（勤務時間帯）'!$C$6:$K$35,9,FALSE))</f>
        <v/>
      </c>
      <c r="Z248" s="386" t="str">
        <f>IF(Z247="","",VLOOKUP(Z247,'シフト記号表（勤務時間帯）'!$C$6:$K$35,9,FALSE))</f>
        <v/>
      </c>
      <c r="AA248" s="387" t="str">
        <f>IF(AA247="","",VLOOKUP(AA247,'シフト記号表（勤務時間帯）'!$C$6:$K$35,9,FALSE))</f>
        <v/>
      </c>
      <c r="AB248" s="387" t="str">
        <f>IF(AB247="","",VLOOKUP(AB247,'シフト記号表（勤務時間帯）'!$C$6:$K$35,9,FALSE))</f>
        <v/>
      </c>
      <c r="AC248" s="387" t="str">
        <f>IF(AC247="","",VLOOKUP(AC247,'シフト記号表（勤務時間帯）'!$C$6:$K$35,9,FALSE))</f>
        <v/>
      </c>
      <c r="AD248" s="387" t="str">
        <f>IF(AD247="","",VLOOKUP(AD247,'シフト記号表（勤務時間帯）'!$C$6:$K$35,9,FALSE))</f>
        <v/>
      </c>
      <c r="AE248" s="387" t="str">
        <f>IF(AE247="","",VLOOKUP(AE247,'シフト記号表（勤務時間帯）'!$C$6:$K$35,9,FALSE))</f>
        <v/>
      </c>
      <c r="AF248" s="388" t="str">
        <f>IF(AF247="","",VLOOKUP(AF247,'シフト記号表（勤務時間帯）'!$C$6:$K$35,9,FALSE))</f>
        <v/>
      </c>
      <c r="AG248" s="386" t="str">
        <f>IF(AG247="","",VLOOKUP(AG247,'シフト記号表（勤務時間帯）'!$C$6:$K$35,9,FALSE))</f>
        <v/>
      </c>
      <c r="AH248" s="387" t="str">
        <f>IF(AH247="","",VLOOKUP(AH247,'シフト記号表（勤務時間帯）'!$C$6:$K$35,9,FALSE))</f>
        <v/>
      </c>
      <c r="AI248" s="387" t="str">
        <f>IF(AI247="","",VLOOKUP(AI247,'シフト記号表（勤務時間帯）'!$C$6:$K$35,9,FALSE))</f>
        <v/>
      </c>
      <c r="AJ248" s="387" t="str">
        <f>IF(AJ247="","",VLOOKUP(AJ247,'シフト記号表（勤務時間帯）'!$C$6:$K$35,9,FALSE))</f>
        <v/>
      </c>
      <c r="AK248" s="387" t="str">
        <f>IF(AK247="","",VLOOKUP(AK247,'シフト記号表（勤務時間帯）'!$C$6:$K$35,9,FALSE))</f>
        <v/>
      </c>
      <c r="AL248" s="387" t="str">
        <f>IF(AL247="","",VLOOKUP(AL247,'シフト記号表（勤務時間帯）'!$C$6:$K$35,9,FALSE))</f>
        <v/>
      </c>
      <c r="AM248" s="388" t="str">
        <f>IF(AM247="","",VLOOKUP(AM247,'シフト記号表（勤務時間帯）'!$C$6:$K$35,9,FALSE))</f>
        <v/>
      </c>
      <c r="AN248" s="386" t="str">
        <f>IF(AN247="","",VLOOKUP(AN247,'シフト記号表（勤務時間帯）'!$C$6:$K$35,9,FALSE))</f>
        <v/>
      </c>
      <c r="AO248" s="387" t="str">
        <f>IF(AO247="","",VLOOKUP(AO247,'シフト記号表（勤務時間帯）'!$C$6:$K$35,9,FALSE))</f>
        <v/>
      </c>
      <c r="AP248" s="387" t="str">
        <f>IF(AP247="","",VLOOKUP(AP247,'シフト記号表（勤務時間帯）'!$C$6:$K$35,9,FALSE))</f>
        <v/>
      </c>
      <c r="AQ248" s="387" t="str">
        <f>IF(AQ247="","",VLOOKUP(AQ247,'シフト記号表（勤務時間帯）'!$C$6:$K$35,9,FALSE))</f>
        <v/>
      </c>
      <c r="AR248" s="387" t="str">
        <f>IF(AR247="","",VLOOKUP(AR247,'シフト記号表（勤務時間帯）'!$C$6:$K$35,9,FALSE))</f>
        <v/>
      </c>
      <c r="AS248" s="387" t="str">
        <f>IF(AS247="","",VLOOKUP(AS247,'シフト記号表（勤務時間帯）'!$C$6:$K$35,9,FALSE))</f>
        <v/>
      </c>
      <c r="AT248" s="388" t="str">
        <f>IF(AT247="","",VLOOKUP(AT247,'シフト記号表（勤務時間帯）'!$C$6:$K$35,9,FALSE))</f>
        <v/>
      </c>
      <c r="AU248" s="386" t="str">
        <f>IF(AU247="","",VLOOKUP(AU247,'シフト記号表（勤務時間帯）'!$C$6:$K$35,9,FALSE))</f>
        <v/>
      </c>
      <c r="AV248" s="387" t="str">
        <f>IF(AV247="","",VLOOKUP(AV247,'シフト記号表（勤務時間帯）'!$C$6:$K$35,9,FALSE))</f>
        <v/>
      </c>
      <c r="AW248" s="387" t="str">
        <f>IF(AW247="","",VLOOKUP(AW247,'シフト記号表（勤務時間帯）'!$C$6:$K$35,9,FALSE))</f>
        <v/>
      </c>
      <c r="AX248" s="924">
        <f>IF($BB$3="４週",SUM(S248:AT248),IF($BB$3="暦月",SUM(S248:AW248),""))</f>
        <v>0</v>
      </c>
      <c r="AY248" s="925"/>
      <c r="AZ248" s="926">
        <f>IF($BB$3="４週",AX248/4,IF($BB$3="暦月",'地密通所（100名）'!AX248/('地密通所（100名）'!$BB$8/7),""))</f>
        <v>0</v>
      </c>
      <c r="BA248" s="927"/>
      <c r="BB248" s="799"/>
      <c r="BC248" s="700"/>
      <c r="BD248" s="700"/>
      <c r="BE248" s="700"/>
      <c r="BF248" s="701"/>
    </row>
    <row r="249" spans="2:58" ht="20.25" customHeight="1">
      <c r="B249" s="886"/>
      <c r="C249" s="787"/>
      <c r="D249" s="788"/>
      <c r="E249" s="789"/>
      <c r="F249" s="428">
        <f>C247</f>
        <v>0</v>
      </c>
      <c r="G249" s="763"/>
      <c r="H249" s="693"/>
      <c r="I249" s="694"/>
      <c r="J249" s="694"/>
      <c r="K249" s="695"/>
      <c r="L249" s="768"/>
      <c r="M249" s="769"/>
      <c r="N249" s="769"/>
      <c r="O249" s="770"/>
      <c r="P249" s="928" t="s">
        <v>527</v>
      </c>
      <c r="Q249" s="929"/>
      <c r="R249" s="930"/>
      <c r="S249" s="389" t="str">
        <f>IF(S247="","",VLOOKUP(S247,'シフト記号表（勤務時間帯）'!$C$6:$U$35,19,FALSE))</f>
        <v/>
      </c>
      <c r="T249" s="390" t="str">
        <f>IF(T247="","",VLOOKUP(T247,'シフト記号表（勤務時間帯）'!$C$6:$U$35,19,FALSE))</f>
        <v/>
      </c>
      <c r="U249" s="390" t="str">
        <f>IF(U247="","",VLOOKUP(U247,'シフト記号表（勤務時間帯）'!$C$6:$U$35,19,FALSE))</f>
        <v/>
      </c>
      <c r="V249" s="390" t="str">
        <f>IF(V247="","",VLOOKUP(V247,'シフト記号表（勤務時間帯）'!$C$6:$U$35,19,FALSE))</f>
        <v/>
      </c>
      <c r="W249" s="390" t="str">
        <f>IF(W247="","",VLOOKUP(W247,'シフト記号表（勤務時間帯）'!$C$6:$U$35,19,FALSE))</f>
        <v/>
      </c>
      <c r="X249" s="390" t="str">
        <f>IF(X247="","",VLOOKUP(X247,'シフト記号表（勤務時間帯）'!$C$6:$U$35,19,FALSE))</f>
        <v/>
      </c>
      <c r="Y249" s="391" t="str">
        <f>IF(Y247="","",VLOOKUP(Y247,'シフト記号表（勤務時間帯）'!$C$6:$U$35,19,FALSE))</f>
        <v/>
      </c>
      <c r="Z249" s="389" t="str">
        <f>IF(Z247="","",VLOOKUP(Z247,'シフト記号表（勤務時間帯）'!$C$6:$U$35,19,FALSE))</f>
        <v/>
      </c>
      <c r="AA249" s="390" t="str">
        <f>IF(AA247="","",VLOOKUP(AA247,'シフト記号表（勤務時間帯）'!$C$6:$U$35,19,FALSE))</f>
        <v/>
      </c>
      <c r="AB249" s="390" t="str">
        <f>IF(AB247="","",VLOOKUP(AB247,'シフト記号表（勤務時間帯）'!$C$6:$U$35,19,FALSE))</f>
        <v/>
      </c>
      <c r="AC249" s="390" t="str">
        <f>IF(AC247="","",VLOOKUP(AC247,'シフト記号表（勤務時間帯）'!$C$6:$U$35,19,FALSE))</f>
        <v/>
      </c>
      <c r="AD249" s="390" t="str">
        <f>IF(AD247="","",VLOOKUP(AD247,'シフト記号表（勤務時間帯）'!$C$6:$U$35,19,FALSE))</f>
        <v/>
      </c>
      <c r="AE249" s="390" t="str">
        <f>IF(AE247="","",VLOOKUP(AE247,'シフト記号表（勤務時間帯）'!$C$6:$U$35,19,FALSE))</f>
        <v/>
      </c>
      <c r="AF249" s="391" t="str">
        <f>IF(AF247="","",VLOOKUP(AF247,'シフト記号表（勤務時間帯）'!$C$6:$U$35,19,FALSE))</f>
        <v/>
      </c>
      <c r="AG249" s="389" t="str">
        <f>IF(AG247="","",VLOOKUP(AG247,'シフト記号表（勤務時間帯）'!$C$6:$U$35,19,FALSE))</f>
        <v/>
      </c>
      <c r="AH249" s="390" t="str">
        <f>IF(AH247="","",VLOOKUP(AH247,'シフト記号表（勤務時間帯）'!$C$6:$U$35,19,FALSE))</f>
        <v/>
      </c>
      <c r="AI249" s="390" t="str">
        <f>IF(AI247="","",VLOOKUP(AI247,'シフト記号表（勤務時間帯）'!$C$6:$U$35,19,FALSE))</f>
        <v/>
      </c>
      <c r="AJ249" s="390" t="str">
        <f>IF(AJ247="","",VLOOKUP(AJ247,'シフト記号表（勤務時間帯）'!$C$6:$U$35,19,FALSE))</f>
        <v/>
      </c>
      <c r="AK249" s="390" t="str">
        <f>IF(AK247="","",VLOOKUP(AK247,'シフト記号表（勤務時間帯）'!$C$6:$U$35,19,FALSE))</f>
        <v/>
      </c>
      <c r="AL249" s="390" t="str">
        <f>IF(AL247="","",VLOOKUP(AL247,'シフト記号表（勤務時間帯）'!$C$6:$U$35,19,FALSE))</f>
        <v/>
      </c>
      <c r="AM249" s="391" t="str">
        <f>IF(AM247="","",VLOOKUP(AM247,'シフト記号表（勤務時間帯）'!$C$6:$U$35,19,FALSE))</f>
        <v/>
      </c>
      <c r="AN249" s="389" t="str">
        <f>IF(AN247="","",VLOOKUP(AN247,'シフト記号表（勤務時間帯）'!$C$6:$U$35,19,FALSE))</f>
        <v/>
      </c>
      <c r="AO249" s="390" t="str">
        <f>IF(AO247="","",VLOOKUP(AO247,'シフト記号表（勤務時間帯）'!$C$6:$U$35,19,FALSE))</f>
        <v/>
      </c>
      <c r="AP249" s="390" t="str">
        <f>IF(AP247="","",VLOOKUP(AP247,'シフト記号表（勤務時間帯）'!$C$6:$U$35,19,FALSE))</f>
        <v/>
      </c>
      <c r="AQ249" s="390" t="str">
        <f>IF(AQ247="","",VLOOKUP(AQ247,'シフト記号表（勤務時間帯）'!$C$6:$U$35,19,FALSE))</f>
        <v/>
      </c>
      <c r="AR249" s="390" t="str">
        <f>IF(AR247="","",VLOOKUP(AR247,'シフト記号表（勤務時間帯）'!$C$6:$U$35,19,FALSE))</f>
        <v/>
      </c>
      <c r="AS249" s="390" t="str">
        <f>IF(AS247="","",VLOOKUP(AS247,'シフト記号表（勤務時間帯）'!$C$6:$U$35,19,FALSE))</f>
        <v/>
      </c>
      <c r="AT249" s="391" t="str">
        <f>IF(AT247="","",VLOOKUP(AT247,'シフト記号表（勤務時間帯）'!$C$6:$U$35,19,FALSE))</f>
        <v/>
      </c>
      <c r="AU249" s="389" t="str">
        <f>IF(AU247="","",VLOOKUP(AU247,'シフト記号表（勤務時間帯）'!$C$6:$U$35,19,FALSE))</f>
        <v/>
      </c>
      <c r="AV249" s="390" t="str">
        <f>IF(AV247="","",VLOOKUP(AV247,'シフト記号表（勤務時間帯）'!$C$6:$U$35,19,FALSE))</f>
        <v/>
      </c>
      <c r="AW249" s="390" t="str">
        <f>IF(AW247="","",VLOOKUP(AW247,'シフト記号表（勤務時間帯）'!$C$6:$U$35,19,FALSE))</f>
        <v/>
      </c>
      <c r="AX249" s="931">
        <f>IF($BB$3="４週",SUM(S249:AT249),IF($BB$3="暦月",SUM(S249:AW249),""))</f>
        <v>0</v>
      </c>
      <c r="AY249" s="932"/>
      <c r="AZ249" s="933">
        <f>IF($BB$3="４週",AX249/4,IF($BB$3="暦月",'地密通所（100名）'!AX249/('地密通所（100名）'!$BB$8/7),""))</f>
        <v>0</v>
      </c>
      <c r="BA249" s="934"/>
      <c r="BB249" s="800"/>
      <c r="BC249" s="769"/>
      <c r="BD249" s="769"/>
      <c r="BE249" s="769"/>
      <c r="BF249" s="770"/>
    </row>
    <row r="250" spans="2:58" ht="20.25" customHeight="1">
      <c r="B250" s="886">
        <f>B247+1</f>
        <v>77</v>
      </c>
      <c r="C250" s="781"/>
      <c r="D250" s="782"/>
      <c r="E250" s="783"/>
      <c r="F250" s="273"/>
      <c r="G250" s="762"/>
      <c r="H250" s="764"/>
      <c r="I250" s="694"/>
      <c r="J250" s="694"/>
      <c r="K250" s="695"/>
      <c r="L250" s="765"/>
      <c r="M250" s="766"/>
      <c r="N250" s="766"/>
      <c r="O250" s="767"/>
      <c r="P250" s="935" t="s">
        <v>654</v>
      </c>
      <c r="Q250" s="936"/>
      <c r="R250" s="937"/>
      <c r="S250" s="425"/>
      <c r="T250" s="426"/>
      <c r="U250" s="426"/>
      <c r="V250" s="426"/>
      <c r="W250" s="426"/>
      <c r="X250" s="426"/>
      <c r="Y250" s="427"/>
      <c r="Z250" s="425"/>
      <c r="AA250" s="426"/>
      <c r="AB250" s="426"/>
      <c r="AC250" s="426"/>
      <c r="AD250" s="426"/>
      <c r="AE250" s="426"/>
      <c r="AF250" s="427"/>
      <c r="AG250" s="425"/>
      <c r="AH250" s="426"/>
      <c r="AI250" s="426"/>
      <c r="AJ250" s="426"/>
      <c r="AK250" s="426"/>
      <c r="AL250" s="426"/>
      <c r="AM250" s="427"/>
      <c r="AN250" s="425"/>
      <c r="AO250" s="426"/>
      <c r="AP250" s="426"/>
      <c r="AQ250" s="426"/>
      <c r="AR250" s="426"/>
      <c r="AS250" s="426"/>
      <c r="AT250" s="427"/>
      <c r="AU250" s="425"/>
      <c r="AV250" s="426"/>
      <c r="AW250" s="426"/>
      <c r="AX250" s="973"/>
      <c r="AY250" s="974"/>
      <c r="AZ250" s="975"/>
      <c r="BA250" s="976"/>
      <c r="BB250" s="798"/>
      <c r="BC250" s="766"/>
      <c r="BD250" s="766"/>
      <c r="BE250" s="766"/>
      <c r="BF250" s="767"/>
    </row>
    <row r="251" spans="2:58" ht="20.25" customHeight="1">
      <c r="B251" s="886"/>
      <c r="C251" s="784"/>
      <c r="D251" s="785"/>
      <c r="E251" s="786"/>
      <c r="F251" s="265"/>
      <c r="G251" s="689"/>
      <c r="H251" s="693"/>
      <c r="I251" s="694"/>
      <c r="J251" s="694"/>
      <c r="K251" s="695"/>
      <c r="L251" s="699"/>
      <c r="M251" s="700"/>
      <c r="N251" s="700"/>
      <c r="O251" s="701"/>
      <c r="P251" s="921" t="s">
        <v>526</v>
      </c>
      <c r="Q251" s="922"/>
      <c r="R251" s="923"/>
      <c r="S251" s="386" t="str">
        <f>IF(S250="","",VLOOKUP(S250,'シフト記号表（勤務時間帯）'!$C$6:$K$35,9,FALSE))</f>
        <v/>
      </c>
      <c r="T251" s="387" t="str">
        <f>IF(T250="","",VLOOKUP(T250,'シフト記号表（勤務時間帯）'!$C$6:$K$35,9,FALSE))</f>
        <v/>
      </c>
      <c r="U251" s="387" t="str">
        <f>IF(U250="","",VLOOKUP(U250,'シフト記号表（勤務時間帯）'!$C$6:$K$35,9,FALSE))</f>
        <v/>
      </c>
      <c r="V251" s="387" t="str">
        <f>IF(V250="","",VLOOKUP(V250,'シフト記号表（勤務時間帯）'!$C$6:$K$35,9,FALSE))</f>
        <v/>
      </c>
      <c r="W251" s="387" t="str">
        <f>IF(W250="","",VLOOKUP(W250,'シフト記号表（勤務時間帯）'!$C$6:$K$35,9,FALSE))</f>
        <v/>
      </c>
      <c r="X251" s="387" t="str">
        <f>IF(X250="","",VLOOKUP(X250,'シフト記号表（勤務時間帯）'!$C$6:$K$35,9,FALSE))</f>
        <v/>
      </c>
      <c r="Y251" s="388" t="str">
        <f>IF(Y250="","",VLOOKUP(Y250,'シフト記号表（勤務時間帯）'!$C$6:$K$35,9,FALSE))</f>
        <v/>
      </c>
      <c r="Z251" s="386" t="str">
        <f>IF(Z250="","",VLOOKUP(Z250,'シフト記号表（勤務時間帯）'!$C$6:$K$35,9,FALSE))</f>
        <v/>
      </c>
      <c r="AA251" s="387" t="str">
        <f>IF(AA250="","",VLOOKUP(AA250,'シフト記号表（勤務時間帯）'!$C$6:$K$35,9,FALSE))</f>
        <v/>
      </c>
      <c r="AB251" s="387" t="str">
        <f>IF(AB250="","",VLOOKUP(AB250,'シフト記号表（勤務時間帯）'!$C$6:$K$35,9,FALSE))</f>
        <v/>
      </c>
      <c r="AC251" s="387" t="str">
        <f>IF(AC250="","",VLOOKUP(AC250,'シフト記号表（勤務時間帯）'!$C$6:$K$35,9,FALSE))</f>
        <v/>
      </c>
      <c r="AD251" s="387" t="str">
        <f>IF(AD250="","",VLOOKUP(AD250,'シフト記号表（勤務時間帯）'!$C$6:$K$35,9,FALSE))</f>
        <v/>
      </c>
      <c r="AE251" s="387" t="str">
        <f>IF(AE250="","",VLOOKUP(AE250,'シフト記号表（勤務時間帯）'!$C$6:$K$35,9,FALSE))</f>
        <v/>
      </c>
      <c r="AF251" s="388" t="str">
        <f>IF(AF250="","",VLOOKUP(AF250,'シフト記号表（勤務時間帯）'!$C$6:$K$35,9,FALSE))</f>
        <v/>
      </c>
      <c r="AG251" s="386" t="str">
        <f>IF(AG250="","",VLOOKUP(AG250,'シフト記号表（勤務時間帯）'!$C$6:$K$35,9,FALSE))</f>
        <v/>
      </c>
      <c r="AH251" s="387" t="str">
        <f>IF(AH250="","",VLOOKUP(AH250,'シフト記号表（勤務時間帯）'!$C$6:$K$35,9,FALSE))</f>
        <v/>
      </c>
      <c r="AI251" s="387" t="str">
        <f>IF(AI250="","",VLOOKUP(AI250,'シフト記号表（勤務時間帯）'!$C$6:$K$35,9,FALSE))</f>
        <v/>
      </c>
      <c r="AJ251" s="387" t="str">
        <f>IF(AJ250="","",VLOOKUP(AJ250,'シフト記号表（勤務時間帯）'!$C$6:$K$35,9,FALSE))</f>
        <v/>
      </c>
      <c r="AK251" s="387" t="str">
        <f>IF(AK250="","",VLOOKUP(AK250,'シフト記号表（勤務時間帯）'!$C$6:$K$35,9,FALSE))</f>
        <v/>
      </c>
      <c r="AL251" s="387" t="str">
        <f>IF(AL250="","",VLOOKUP(AL250,'シフト記号表（勤務時間帯）'!$C$6:$K$35,9,FALSE))</f>
        <v/>
      </c>
      <c r="AM251" s="388" t="str">
        <f>IF(AM250="","",VLOOKUP(AM250,'シフト記号表（勤務時間帯）'!$C$6:$K$35,9,FALSE))</f>
        <v/>
      </c>
      <c r="AN251" s="386" t="str">
        <f>IF(AN250="","",VLOOKUP(AN250,'シフト記号表（勤務時間帯）'!$C$6:$K$35,9,FALSE))</f>
        <v/>
      </c>
      <c r="AO251" s="387" t="str">
        <f>IF(AO250="","",VLOOKUP(AO250,'シフト記号表（勤務時間帯）'!$C$6:$K$35,9,FALSE))</f>
        <v/>
      </c>
      <c r="AP251" s="387" t="str">
        <f>IF(AP250="","",VLOOKUP(AP250,'シフト記号表（勤務時間帯）'!$C$6:$K$35,9,FALSE))</f>
        <v/>
      </c>
      <c r="AQ251" s="387" t="str">
        <f>IF(AQ250="","",VLOOKUP(AQ250,'シフト記号表（勤務時間帯）'!$C$6:$K$35,9,FALSE))</f>
        <v/>
      </c>
      <c r="AR251" s="387" t="str">
        <f>IF(AR250="","",VLOOKUP(AR250,'シフト記号表（勤務時間帯）'!$C$6:$K$35,9,FALSE))</f>
        <v/>
      </c>
      <c r="AS251" s="387" t="str">
        <f>IF(AS250="","",VLOOKUP(AS250,'シフト記号表（勤務時間帯）'!$C$6:$K$35,9,FALSE))</f>
        <v/>
      </c>
      <c r="AT251" s="388" t="str">
        <f>IF(AT250="","",VLOOKUP(AT250,'シフト記号表（勤務時間帯）'!$C$6:$K$35,9,FALSE))</f>
        <v/>
      </c>
      <c r="AU251" s="386" t="str">
        <f>IF(AU250="","",VLOOKUP(AU250,'シフト記号表（勤務時間帯）'!$C$6:$K$35,9,FALSE))</f>
        <v/>
      </c>
      <c r="AV251" s="387" t="str">
        <f>IF(AV250="","",VLOOKUP(AV250,'シフト記号表（勤務時間帯）'!$C$6:$K$35,9,FALSE))</f>
        <v/>
      </c>
      <c r="AW251" s="387" t="str">
        <f>IF(AW250="","",VLOOKUP(AW250,'シフト記号表（勤務時間帯）'!$C$6:$K$35,9,FALSE))</f>
        <v/>
      </c>
      <c r="AX251" s="924">
        <f>IF($BB$3="４週",SUM(S251:AT251),IF($BB$3="暦月",SUM(S251:AW251),""))</f>
        <v>0</v>
      </c>
      <c r="AY251" s="925"/>
      <c r="AZ251" s="926">
        <f>IF($BB$3="４週",AX251/4,IF($BB$3="暦月",'地密通所（100名）'!AX251/('地密通所（100名）'!$BB$8/7),""))</f>
        <v>0</v>
      </c>
      <c r="BA251" s="927"/>
      <c r="BB251" s="799"/>
      <c r="BC251" s="700"/>
      <c r="BD251" s="700"/>
      <c r="BE251" s="700"/>
      <c r="BF251" s="701"/>
    </row>
    <row r="252" spans="2:58" ht="20.25" customHeight="1">
      <c r="B252" s="886"/>
      <c r="C252" s="787"/>
      <c r="D252" s="788"/>
      <c r="E252" s="789"/>
      <c r="F252" s="428">
        <f>C250</f>
        <v>0</v>
      </c>
      <c r="G252" s="763"/>
      <c r="H252" s="693"/>
      <c r="I252" s="694"/>
      <c r="J252" s="694"/>
      <c r="K252" s="695"/>
      <c r="L252" s="768"/>
      <c r="M252" s="769"/>
      <c r="N252" s="769"/>
      <c r="O252" s="770"/>
      <c r="P252" s="928" t="s">
        <v>527</v>
      </c>
      <c r="Q252" s="929"/>
      <c r="R252" s="930"/>
      <c r="S252" s="389" t="str">
        <f>IF(S250="","",VLOOKUP(S250,'シフト記号表（勤務時間帯）'!$C$6:$U$35,19,FALSE))</f>
        <v/>
      </c>
      <c r="T252" s="390" t="str">
        <f>IF(T250="","",VLOOKUP(T250,'シフト記号表（勤務時間帯）'!$C$6:$U$35,19,FALSE))</f>
        <v/>
      </c>
      <c r="U252" s="390" t="str">
        <f>IF(U250="","",VLOOKUP(U250,'シフト記号表（勤務時間帯）'!$C$6:$U$35,19,FALSE))</f>
        <v/>
      </c>
      <c r="V252" s="390" t="str">
        <f>IF(V250="","",VLOOKUP(V250,'シフト記号表（勤務時間帯）'!$C$6:$U$35,19,FALSE))</f>
        <v/>
      </c>
      <c r="W252" s="390" t="str">
        <f>IF(W250="","",VLOOKUP(W250,'シフト記号表（勤務時間帯）'!$C$6:$U$35,19,FALSE))</f>
        <v/>
      </c>
      <c r="X252" s="390" t="str">
        <f>IF(X250="","",VLOOKUP(X250,'シフト記号表（勤務時間帯）'!$C$6:$U$35,19,FALSE))</f>
        <v/>
      </c>
      <c r="Y252" s="391" t="str">
        <f>IF(Y250="","",VLOOKUP(Y250,'シフト記号表（勤務時間帯）'!$C$6:$U$35,19,FALSE))</f>
        <v/>
      </c>
      <c r="Z252" s="389" t="str">
        <f>IF(Z250="","",VLOOKUP(Z250,'シフト記号表（勤務時間帯）'!$C$6:$U$35,19,FALSE))</f>
        <v/>
      </c>
      <c r="AA252" s="390" t="str">
        <f>IF(AA250="","",VLOOKUP(AA250,'シフト記号表（勤務時間帯）'!$C$6:$U$35,19,FALSE))</f>
        <v/>
      </c>
      <c r="AB252" s="390" t="str">
        <f>IF(AB250="","",VLOOKUP(AB250,'シフト記号表（勤務時間帯）'!$C$6:$U$35,19,FALSE))</f>
        <v/>
      </c>
      <c r="AC252" s="390" t="str">
        <f>IF(AC250="","",VLOOKUP(AC250,'シフト記号表（勤務時間帯）'!$C$6:$U$35,19,FALSE))</f>
        <v/>
      </c>
      <c r="AD252" s="390" t="str">
        <f>IF(AD250="","",VLOOKUP(AD250,'シフト記号表（勤務時間帯）'!$C$6:$U$35,19,FALSE))</f>
        <v/>
      </c>
      <c r="AE252" s="390" t="str">
        <f>IF(AE250="","",VLOOKUP(AE250,'シフト記号表（勤務時間帯）'!$C$6:$U$35,19,FALSE))</f>
        <v/>
      </c>
      <c r="AF252" s="391" t="str">
        <f>IF(AF250="","",VLOOKUP(AF250,'シフト記号表（勤務時間帯）'!$C$6:$U$35,19,FALSE))</f>
        <v/>
      </c>
      <c r="AG252" s="389" t="str">
        <f>IF(AG250="","",VLOOKUP(AG250,'シフト記号表（勤務時間帯）'!$C$6:$U$35,19,FALSE))</f>
        <v/>
      </c>
      <c r="AH252" s="390" t="str">
        <f>IF(AH250="","",VLOOKUP(AH250,'シフト記号表（勤務時間帯）'!$C$6:$U$35,19,FALSE))</f>
        <v/>
      </c>
      <c r="AI252" s="390" t="str">
        <f>IF(AI250="","",VLOOKUP(AI250,'シフト記号表（勤務時間帯）'!$C$6:$U$35,19,FALSE))</f>
        <v/>
      </c>
      <c r="AJ252" s="390" t="str">
        <f>IF(AJ250="","",VLOOKUP(AJ250,'シフト記号表（勤務時間帯）'!$C$6:$U$35,19,FALSE))</f>
        <v/>
      </c>
      <c r="AK252" s="390" t="str">
        <f>IF(AK250="","",VLOOKUP(AK250,'シフト記号表（勤務時間帯）'!$C$6:$U$35,19,FALSE))</f>
        <v/>
      </c>
      <c r="AL252" s="390" t="str">
        <f>IF(AL250="","",VLOOKUP(AL250,'シフト記号表（勤務時間帯）'!$C$6:$U$35,19,FALSE))</f>
        <v/>
      </c>
      <c r="AM252" s="391" t="str">
        <f>IF(AM250="","",VLOOKUP(AM250,'シフト記号表（勤務時間帯）'!$C$6:$U$35,19,FALSE))</f>
        <v/>
      </c>
      <c r="AN252" s="389" t="str">
        <f>IF(AN250="","",VLOOKUP(AN250,'シフト記号表（勤務時間帯）'!$C$6:$U$35,19,FALSE))</f>
        <v/>
      </c>
      <c r="AO252" s="390" t="str">
        <f>IF(AO250="","",VLOOKUP(AO250,'シフト記号表（勤務時間帯）'!$C$6:$U$35,19,FALSE))</f>
        <v/>
      </c>
      <c r="AP252" s="390" t="str">
        <f>IF(AP250="","",VLOOKUP(AP250,'シフト記号表（勤務時間帯）'!$C$6:$U$35,19,FALSE))</f>
        <v/>
      </c>
      <c r="AQ252" s="390" t="str">
        <f>IF(AQ250="","",VLOOKUP(AQ250,'シフト記号表（勤務時間帯）'!$C$6:$U$35,19,FALSE))</f>
        <v/>
      </c>
      <c r="AR252" s="390" t="str">
        <f>IF(AR250="","",VLOOKUP(AR250,'シフト記号表（勤務時間帯）'!$C$6:$U$35,19,FALSE))</f>
        <v/>
      </c>
      <c r="AS252" s="390" t="str">
        <f>IF(AS250="","",VLOOKUP(AS250,'シフト記号表（勤務時間帯）'!$C$6:$U$35,19,FALSE))</f>
        <v/>
      </c>
      <c r="AT252" s="391" t="str">
        <f>IF(AT250="","",VLOOKUP(AT250,'シフト記号表（勤務時間帯）'!$C$6:$U$35,19,FALSE))</f>
        <v/>
      </c>
      <c r="AU252" s="389" t="str">
        <f>IF(AU250="","",VLOOKUP(AU250,'シフト記号表（勤務時間帯）'!$C$6:$U$35,19,FALSE))</f>
        <v/>
      </c>
      <c r="AV252" s="390" t="str">
        <f>IF(AV250="","",VLOOKUP(AV250,'シフト記号表（勤務時間帯）'!$C$6:$U$35,19,FALSE))</f>
        <v/>
      </c>
      <c r="AW252" s="390" t="str">
        <f>IF(AW250="","",VLOOKUP(AW250,'シフト記号表（勤務時間帯）'!$C$6:$U$35,19,FALSE))</f>
        <v/>
      </c>
      <c r="AX252" s="931">
        <f>IF($BB$3="４週",SUM(S252:AT252),IF($BB$3="暦月",SUM(S252:AW252),""))</f>
        <v>0</v>
      </c>
      <c r="AY252" s="932"/>
      <c r="AZ252" s="933">
        <f>IF($BB$3="４週",AX252/4,IF($BB$3="暦月",'地密通所（100名）'!AX252/('地密通所（100名）'!$BB$8/7),""))</f>
        <v>0</v>
      </c>
      <c r="BA252" s="934"/>
      <c r="BB252" s="800"/>
      <c r="BC252" s="769"/>
      <c r="BD252" s="769"/>
      <c r="BE252" s="769"/>
      <c r="BF252" s="770"/>
    </row>
    <row r="253" spans="2:58" ht="20.25" customHeight="1">
      <c r="B253" s="886">
        <f>B250+1</f>
        <v>78</v>
      </c>
      <c r="C253" s="781"/>
      <c r="D253" s="782"/>
      <c r="E253" s="783"/>
      <c r="F253" s="273"/>
      <c r="G253" s="762"/>
      <c r="H253" s="764"/>
      <c r="I253" s="694"/>
      <c r="J253" s="694"/>
      <c r="K253" s="695"/>
      <c r="L253" s="765"/>
      <c r="M253" s="766"/>
      <c r="N253" s="766"/>
      <c r="O253" s="767"/>
      <c r="P253" s="935" t="s">
        <v>535</v>
      </c>
      <c r="Q253" s="936"/>
      <c r="R253" s="937"/>
      <c r="S253" s="425"/>
      <c r="T253" s="426"/>
      <c r="U253" s="426"/>
      <c r="V253" s="426"/>
      <c r="W253" s="426"/>
      <c r="X253" s="426"/>
      <c r="Y253" s="427"/>
      <c r="Z253" s="425"/>
      <c r="AA253" s="426"/>
      <c r="AB253" s="426"/>
      <c r="AC253" s="426"/>
      <c r="AD253" s="426"/>
      <c r="AE253" s="426"/>
      <c r="AF253" s="427"/>
      <c r="AG253" s="425"/>
      <c r="AH253" s="426"/>
      <c r="AI253" s="426"/>
      <c r="AJ253" s="426"/>
      <c r="AK253" s="426"/>
      <c r="AL253" s="426"/>
      <c r="AM253" s="427"/>
      <c r="AN253" s="425"/>
      <c r="AO253" s="426"/>
      <c r="AP253" s="426"/>
      <c r="AQ253" s="426"/>
      <c r="AR253" s="426"/>
      <c r="AS253" s="426"/>
      <c r="AT253" s="427"/>
      <c r="AU253" s="425"/>
      <c r="AV253" s="426"/>
      <c r="AW253" s="426"/>
      <c r="AX253" s="973"/>
      <c r="AY253" s="974"/>
      <c r="AZ253" s="975"/>
      <c r="BA253" s="976"/>
      <c r="BB253" s="798"/>
      <c r="BC253" s="766"/>
      <c r="BD253" s="766"/>
      <c r="BE253" s="766"/>
      <c r="BF253" s="767"/>
    </row>
    <row r="254" spans="2:58" ht="20.25" customHeight="1">
      <c r="B254" s="886"/>
      <c r="C254" s="784"/>
      <c r="D254" s="785"/>
      <c r="E254" s="786"/>
      <c r="F254" s="265"/>
      <c r="G254" s="689"/>
      <c r="H254" s="693"/>
      <c r="I254" s="694"/>
      <c r="J254" s="694"/>
      <c r="K254" s="695"/>
      <c r="L254" s="699"/>
      <c r="M254" s="700"/>
      <c r="N254" s="700"/>
      <c r="O254" s="701"/>
      <c r="P254" s="921" t="s">
        <v>526</v>
      </c>
      <c r="Q254" s="922"/>
      <c r="R254" s="923"/>
      <c r="S254" s="386" t="str">
        <f>IF(S253="","",VLOOKUP(S253,'シフト記号表（勤務時間帯）'!$C$6:$K$35,9,FALSE))</f>
        <v/>
      </c>
      <c r="T254" s="387" t="str">
        <f>IF(T253="","",VLOOKUP(T253,'シフト記号表（勤務時間帯）'!$C$6:$K$35,9,FALSE))</f>
        <v/>
      </c>
      <c r="U254" s="387" t="str">
        <f>IF(U253="","",VLOOKUP(U253,'シフト記号表（勤務時間帯）'!$C$6:$K$35,9,FALSE))</f>
        <v/>
      </c>
      <c r="V254" s="387" t="str">
        <f>IF(V253="","",VLOOKUP(V253,'シフト記号表（勤務時間帯）'!$C$6:$K$35,9,FALSE))</f>
        <v/>
      </c>
      <c r="W254" s="387" t="str">
        <f>IF(W253="","",VLOOKUP(W253,'シフト記号表（勤務時間帯）'!$C$6:$K$35,9,FALSE))</f>
        <v/>
      </c>
      <c r="X254" s="387" t="str">
        <f>IF(X253="","",VLOOKUP(X253,'シフト記号表（勤務時間帯）'!$C$6:$K$35,9,FALSE))</f>
        <v/>
      </c>
      <c r="Y254" s="388" t="str">
        <f>IF(Y253="","",VLOOKUP(Y253,'シフト記号表（勤務時間帯）'!$C$6:$K$35,9,FALSE))</f>
        <v/>
      </c>
      <c r="Z254" s="386" t="str">
        <f>IF(Z253="","",VLOOKUP(Z253,'シフト記号表（勤務時間帯）'!$C$6:$K$35,9,FALSE))</f>
        <v/>
      </c>
      <c r="AA254" s="387" t="str">
        <f>IF(AA253="","",VLOOKUP(AA253,'シフト記号表（勤務時間帯）'!$C$6:$K$35,9,FALSE))</f>
        <v/>
      </c>
      <c r="AB254" s="387" t="str">
        <f>IF(AB253="","",VLOOKUP(AB253,'シフト記号表（勤務時間帯）'!$C$6:$K$35,9,FALSE))</f>
        <v/>
      </c>
      <c r="AC254" s="387" t="str">
        <f>IF(AC253="","",VLOOKUP(AC253,'シフト記号表（勤務時間帯）'!$C$6:$K$35,9,FALSE))</f>
        <v/>
      </c>
      <c r="AD254" s="387" t="str">
        <f>IF(AD253="","",VLOOKUP(AD253,'シフト記号表（勤務時間帯）'!$C$6:$K$35,9,FALSE))</f>
        <v/>
      </c>
      <c r="AE254" s="387" t="str">
        <f>IF(AE253="","",VLOOKUP(AE253,'シフト記号表（勤務時間帯）'!$C$6:$K$35,9,FALSE))</f>
        <v/>
      </c>
      <c r="AF254" s="388" t="str">
        <f>IF(AF253="","",VLOOKUP(AF253,'シフト記号表（勤務時間帯）'!$C$6:$K$35,9,FALSE))</f>
        <v/>
      </c>
      <c r="AG254" s="386" t="str">
        <f>IF(AG253="","",VLOOKUP(AG253,'シフト記号表（勤務時間帯）'!$C$6:$K$35,9,FALSE))</f>
        <v/>
      </c>
      <c r="AH254" s="387" t="str">
        <f>IF(AH253="","",VLOOKUP(AH253,'シフト記号表（勤務時間帯）'!$C$6:$K$35,9,FALSE))</f>
        <v/>
      </c>
      <c r="AI254" s="387" t="str">
        <f>IF(AI253="","",VLOOKUP(AI253,'シフト記号表（勤務時間帯）'!$C$6:$K$35,9,FALSE))</f>
        <v/>
      </c>
      <c r="AJ254" s="387" t="str">
        <f>IF(AJ253="","",VLOOKUP(AJ253,'シフト記号表（勤務時間帯）'!$C$6:$K$35,9,FALSE))</f>
        <v/>
      </c>
      <c r="AK254" s="387" t="str">
        <f>IF(AK253="","",VLOOKUP(AK253,'シフト記号表（勤務時間帯）'!$C$6:$K$35,9,FALSE))</f>
        <v/>
      </c>
      <c r="AL254" s="387" t="str">
        <f>IF(AL253="","",VLOOKUP(AL253,'シフト記号表（勤務時間帯）'!$C$6:$K$35,9,FALSE))</f>
        <v/>
      </c>
      <c r="AM254" s="388" t="str">
        <f>IF(AM253="","",VLOOKUP(AM253,'シフト記号表（勤務時間帯）'!$C$6:$K$35,9,FALSE))</f>
        <v/>
      </c>
      <c r="AN254" s="386" t="str">
        <f>IF(AN253="","",VLOOKUP(AN253,'シフト記号表（勤務時間帯）'!$C$6:$K$35,9,FALSE))</f>
        <v/>
      </c>
      <c r="AO254" s="387" t="str">
        <f>IF(AO253="","",VLOOKUP(AO253,'シフト記号表（勤務時間帯）'!$C$6:$K$35,9,FALSE))</f>
        <v/>
      </c>
      <c r="AP254" s="387" t="str">
        <f>IF(AP253="","",VLOOKUP(AP253,'シフト記号表（勤務時間帯）'!$C$6:$K$35,9,FALSE))</f>
        <v/>
      </c>
      <c r="AQ254" s="387" t="str">
        <f>IF(AQ253="","",VLOOKUP(AQ253,'シフト記号表（勤務時間帯）'!$C$6:$K$35,9,FALSE))</f>
        <v/>
      </c>
      <c r="AR254" s="387" t="str">
        <f>IF(AR253="","",VLOOKUP(AR253,'シフト記号表（勤務時間帯）'!$C$6:$K$35,9,FALSE))</f>
        <v/>
      </c>
      <c r="AS254" s="387" t="str">
        <f>IF(AS253="","",VLOOKUP(AS253,'シフト記号表（勤務時間帯）'!$C$6:$K$35,9,FALSE))</f>
        <v/>
      </c>
      <c r="AT254" s="388" t="str">
        <f>IF(AT253="","",VLOOKUP(AT253,'シフト記号表（勤務時間帯）'!$C$6:$K$35,9,FALSE))</f>
        <v/>
      </c>
      <c r="AU254" s="386" t="str">
        <f>IF(AU253="","",VLOOKUP(AU253,'シフト記号表（勤務時間帯）'!$C$6:$K$35,9,FALSE))</f>
        <v/>
      </c>
      <c r="AV254" s="387" t="str">
        <f>IF(AV253="","",VLOOKUP(AV253,'シフト記号表（勤務時間帯）'!$C$6:$K$35,9,FALSE))</f>
        <v/>
      </c>
      <c r="AW254" s="387" t="str">
        <f>IF(AW253="","",VLOOKUP(AW253,'シフト記号表（勤務時間帯）'!$C$6:$K$35,9,FALSE))</f>
        <v/>
      </c>
      <c r="AX254" s="924">
        <f>IF($BB$3="４週",SUM(S254:AT254),IF($BB$3="暦月",SUM(S254:AW254),""))</f>
        <v>0</v>
      </c>
      <c r="AY254" s="925"/>
      <c r="AZ254" s="926">
        <f>IF($BB$3="４週",AX254/4,IF($BB$3="暦月",'地密通所（100名）'!AX254/('地密通所（100名）'!$BB$8/7),""))</f>
        <v>0</v>
      </c>
      <c r="BA254" s="927"/>
      <c r="BB254" s="799"/>
      <c r="BC254" s="700"/>
      <c r="BD254" s="700"/>
      <c r="BE254" s="700"/>
      <c r="BF254" s="701"/>
    </row>
    <row r="255" spans="2:58" ht="20.25" customHeight="1">
      <c r="B255" s="886"/>
      <c r="C255" s="787"/>
      <c r="D255" s="788"/>
      <c r="E255" s="789"/>
      <c r="F255" s="428">
        <f>C253</f>
        <v>0</v>
      </c>
      <c r="G255" s="763"/>
      <c r="H255" s="693"/>
      <c r="I255" s="694"/>
      <c r="J255" s="694"/>
      <c r="K255" s="695"/>
      <c r="L255" s="768"/>
      <c r="M255" s="769"/>
      <c r="N255" s="769"/>
      <c r="O255" s="770"/>
      <c r="P255" s="928" t="s">
        <v>527</v>
      </c>
      <c r="Q255" s="929"/>
      <c r="R255" s="930"/>
      <c r="S255" s="389" t="str">
        <f>IF(S253="","",VLOOKUP(S253,'シフト記号表（勤務時間帯）'!$C$6:$U$35,19,FALSE))</f>
        <v/>
      </c>
      <c r="T255" s="390" t="str">
        <f>IF(T253="","",VLOOKUP(T253,'シフト記号表（勤務時間帯）'!$C$6:$U$35,19,FALSE))</f>
        <v/>
      </c>
      <c r="U255" s="390" t="str">
        <f>IF(U253="","",VLOOKUP(U253,'シフト記号表（勤務時間帯）'!$C$6:$U$35,19,FALSE))</f>
        <v/>
      </c>
      <c r="V255" s="390" t="str">
        <f>IF(V253="","",VLOOKUP(V253,'シフト記号表（勤務時間帯）'!$C$6:$U$35,19,FALSE))</f>
        <v/>
      </c>
      <c r="W255" s="390" t="str">
        <f>IF(W253="","",VLOOKUP(W253,'シフト記号表（勤務時間帯）'!$C$6:$U$35,19,FALSE))</f>
        <v/>
      </c>
      <c r="X255" s="390" t="str">
        <f>IF(X253="","",VLOOKUP(X253,'シフト記号表（勤務時間帯）'!$C$6:$U$35,19,FALSE))</f>
        <v/>
      </c>
      <c r="Y255" s="391" t="str">
        <f>IF(Y253="","",VLOOKUP(Y253,'シフト記号表（勤務時間帯）'!$C$6:$U$35,19,FALSE))</f>
        <v/>
      </c>
      <c r="Z255" s="389" t="str">
        <f>IF(Z253="","",VLOOKUP(Z253,'シフト記号表（勤務時間帯）'!$C$6:$U$35,19,FALSE))</f>
        <v/>
      </c>
      <c r="AA255" s="390" t="str">
        <f>IF(AA253="","",VLOOKUP(AA253,'シフト記号表（勤務時間帯）'!$C$6:$U$35,19,FALSE))</f>
        <v/>
      </c>
      <c r="AB255" s="390" t="str">
        <f>IF(AB253="","",VLOOKUP(AB253,'シフト記号表（勤務時間帯）'!$C$6:$U$35,19,FALSE))</f>
        <v/>
      </c>
      <c r="AC255" s="390" t="str">
        <f>IF(AC253="","",VLOOKUP(AC253,'シフト記号表（勤務時間帯）'!$C$6:$U$35,19,FALSE))</f>
        <v/>
      </c>
      <c r="AD255" s="390" t="str">
        <f>IF(AD253="","",VLOOKUP(AD253,'シフト記号表（勤務時間帯）'!$C$6:$U$35,19,FALSE))</f>
        <v/>
      </c>
      <c r="AE255" s="390" t="str">
        <f>IF(AE253="","",VLOOKUP(AE253,'シフト記号表（勤務時間帯）'!$C$6:$U$35,19,FALSE))</f>
        <v/>
      </c>
      <c r="AF255" s="391" t="str">
        <f>IF(AF253="","",VLOOKUP(AF253,'シフト記号表（勤務時間帯）'!$C$6:$U$35,19,FALSE))</f>
        <v/>
      </c>
      <c r="AG255" s="389" t="str">
        <f>IF(AG253="","",VLOOKUP(AG253,'シフト記号表（勤務時間帯）'!$C$6:$U$35,19,FALSE))</f>
        <v/>
      </c>
      <c r="AH255" s="390" t="str">
        <f>IF(AH253="","",VLOOKUP(AH253,'シフト記号表（勤務時間帯）'!$C$6:$U$35,19,FALSE))</f>
        <v/>
      </c>
      <c r="AI255" s="390" t="str">
        <f>IF(AI253="","",VLOOKUP(AI253,'シフト記号表（勤務時間帯）'!$C$6:$U$35,19,FALSE))</f>
        <v/>
      </c>
      <c r="AJ255" s="390" t="str">
        <f>IF(AJ253="","",VLOOKUP(AJ253,'シフト記号表（勤務時間帯）'!$C$6:$U$35,19,FALSE))</f>
        <v/>
      </c>
      <c r="AK255" s="390" t="str">
        <f>IF(AK253="","",VLOOKUP(AK253,'シフト記号表（勤務時間帯）'!$C$6:$U$35,19,FALSE))</f>
        <v/>
      </c>
      <c r="AL255" s="390" t="str">
        <f>IF(AL253="","",VLOOKUP(AL253,'シフト記号表（勤務時間帯）'!$C$6:$U$35,19,FALSE))</f>
        <v/>
      </c>
      <c r="AM255" s="391" t="str">
        <f>IF(AM253="","",VLOOKUP(AM253,'シフト記号表（勤務時間帯）'!$C$6:$U$35,19,FALSE))</f>
        <v/>
      </c>
      <c r="AN255" s="389" t="str">
        <f>IF(AN253="","",VLOOKUP(AN253,'シフト記号表（勤務時間帯）'!$C$6:$U$35,19,FALSE))</f>
        <v/>
      </c>
      <c r="AO255" s="390" t="str">
        <f>IF(AO253="","",VLOOKUP(AO253,'シフト記号表（勤務時間帯）'!$C$6:$U$35,19,FALSE))</f>
        <v/>
      </c>
      <c r="AP255" s="390" t="str">
        <f>IF(AP253="","",VLOOKUP(AP253,'シフト記号表（勤務時間帯）'!$C$6:$U$35,19,FALSE))</f>
        <v/>
      </c>
      <c r="AQ255" s="390" t="str">
        <f>IF(AQ253="","",VLOOKUP(AQ253,'シフト記号表（勤務時間帯）'!$C$6:$U$35,19,FALSE))</f>
        <v/>
      </c>
      <c r="AR255" s="390" t="str">
        <f>IF(AR253="","",VLOOKUP(AR253,'シフト記号表（勤務時間帯）'!$C$6:$U$35,19,FALSE))</f>
        <v/>
      </c>
      <c r="AS255" s="390" t="str">
        <f>IF(AS253="","",VLOOKUP(AS253,'シフト記号表（勤務時間帯）'!$C$6:$U$35,19,FALSE))</f>
        <v/>
      </c>
      <c r="AT255" s="391" t="str">
        <f>IF(AT253="","",VLOOKUP(AT253,'シフト記号表（勤務時間帯）'!$C$6:$U$35,19,FALSE))</f>
        <v/>
      </c>
      <c r="AU255" s="389" t="str">
        <f>IF(AU253="","",VLOOKUP(AU253,'シフト記号表（勤務時間帯）'!$C$6:$U$35,19,FALSE))</f>
        <v/>
      </c>
      <c r="AV255" s="390" t="str">
        <f>IF(AV253="","",VLOOKUP(AV253,'シフト記号表（勤務時間帯）'!$C$6:$U$35,19,FALSE))</f>
        <v/>
      </c>
      <c r="AW255" s="390" t="str">
        <f>IF(AW253="","",VLOOKUP(AW253,'シフト記号表（勤務時間帯）'!$C$6:$U$35,19,FALSE))</f>
        <v/>
      </c>
      <c r="AX255" s="931">
        <f>IF($BB$3="４週",SUM(S255:AT255),IF($BB$3="暦月",SUM(S255:AW255),""))</f>
        <v>0</v>
      </c>
      <c r="AY255" s="932"/>
      <c r="AZ255" s="933">
        <f>IF($BB$3="４週",AX255/4,IF($BB$3="暦月",'地密通所（100名）'!AX255/('地密通所（100名）'!$BB$8/7),""))</f>
        <v>0</v>
      </c>
      <c r="BA255" s="934"/>
      <c r="BB255" s="800"/>
      <c r="BC255" s="769"/>
      <c r="BD255" s="769"/>
      <c r="BE255" s="769"/>
      <c r="BF255" s="770"/>
    </row>
    <row r="256" spans="2:58" ht="20.25" customHeight="1">
      <c r="B256" s="886">
        <f>B253+1</f>
        <v>79</v>
      </c>
      <c r="C256" s="781"/>
      <c r="D256" s="782"/>
      <c r="E256" s="783"/>
      <c r="F256" s="273"/>
      <c r="G256" s="762"/>
      <c r="H256" s="764"/>
      <c r="I256" s="694"/>
      <c r="J256" s="694"/>
      <c r="K256" s="695"/>
      <c r="L256" s="765"/>
      <c r="M256" s="766"/>
      <c r="N256" s="766"/>
      <c r="O256" s="767"/>
      <c r="P256" s="935" t="s">
        <v>654</v>
      </c>
      <c r="Q256" s="936"/>
      <c r="R256" s="937"/>
      <c r="S256" s="425"/>
      <c r="T256" s="426"/>
      <c r="U256" s="426"/>
      <c r="V256" s="426"/>
      <c r="W256" s="426"/>
      <c r="X256" s="426"/>
      <c r="Y256" s="427"/>
      <c r="Z256" s="425"/>
      <c r="AA256" s="426"/>
      <c r="AB256" s="426"/>
      <c r="AC256" s="426"/>
      <c r="AD256" s="426"/>
      <c r="AE256" s="426"/>
      <c r="AF256" s="427"/>
      <c r="AG256" s="425"/>
      <c r="AH256" s="426"/>
      <c r="AI256" s="426"/>
      <c r="AJ256" s="426"/>
      <c r="AK256" s="426"/>
      <c r="AL256" s="426"/>
      <c r="AM256" s="427"/>
      <c r="AN256" s="425"/>
      <c r="AO256" s="426"/>
      <c r="AP256" s="426"/>
      <c r="AQ256" s="426"/>
      <c r="AR256" s="426"/>
      <c r="AS256" s="426"/>
      <c r="AT256" s="427"/>
      <c r="AU256" s="425"/>
      <c r="AV256" s="426"/>
      <c r="AW256" s="426"/>
      <c r="AX256" s="973"/>
      <c r="AY256" s="974"/>
      <c r="AZ256" s="975"/>
      <c r="BA256" s="976"/>
      <c r="BB256" s="798"/>
      <c r="BC256" s="766"/>
      <c r="BD256" s="766"/>
      <c r="BE256" s="766"/>
      <c r="BF256" s="767"/>
    </row>
    <row r="257" spans="2:58" ht="20.25" customHeight="1">
      <c r="B257" s="886"/>
      <c r="C257" s="784"/>
      <c r="D257" s="785"/>
      <c r="E257" s="786"/>
      <c r="F257" s="265"/>
      <c r="G257" s="689"/>
      <c r="H257" s="693"/>
      <c r="I257" s="694"/>
      <c r="J257" s="694"/>
      <c r="K257" s="695"/>
      <c r="L257" s="699"/>
      <c r="M257" s="700"/>
      <c r="N257" s="700"/>
      <c r="O257" s="701"/>
      <c r="P257" s="921" t="s">
        <v>526</v>
      </c>
      <c r="Q257" s="922"/>
      <c r="R257" s="923"/>
      <c r="S257" s="386" t="str">
        <f>IF(S256="","",VLOOKUP(S256,'シフト記号表（勤務時間帯）'!$C$6:$K$35,9,FALSE))</f>
        <v/>
      </c>
      <c r="T257" s="387" t="str">
        <f>IF(T256="","",VLOOKUP(T256,'シフト記号表（勤務時間帯）'!$C$6:$K$35,9,FALSE))</f>
        <v/>
      </c>
      <c r="U257" s="387" t="str">
        <f>IF(U256="","",VLOOKUP(U256,'シフト記号表（勤務時間帯）'!$C$6:$K$35,9,FALSE))</f>
        <v/>
      </c>
      <c r="V257" s="387" t="str">
        <f>IF(V256="","",VLOOKUP(V256,'シフト記号表（勤務時間帯）'!$C$6:$K$35,9,FALSE))</f>
        <v/>
      </c>
      <c r="W257" s="387" t="str">
        <f>IF(W256="","",VLOOKUP(W256,'シフト記号表（勤務時間帯）'!$C$6:$K$35,9,FALSE))</f>
        <v/>
      </c>
      <c r="X257" s="387" t="str">
        <f>IF(X256="","",VLOOKUP(X256,'シフト記号表（勤務時間帯）'!$C$6:$K$35,9,FALSE))</f>
        <v/>
      </c>
      <c r="Y257" s="388" t="str">
        <f>IF(Y256="","",VLOOKUP(Y256,'シフト記号表（勤務時間帯）'!$C$6:$K$35,9,FALSE))</f>
        <v/>
      </c>
      <c r="Z257" s="386" t="str">
        <f>IF(Z256="","",VLOOKUP(Z256,'シフト記号表（勤務時間帯）'!$C$6:$K$35,9,FALSE))</f>
        <v/>
      </c>
      <c r="AA257" s="387" t="str">
        <f>IF(AA256="","",VLOOKUP(AA256,'シフト記号表（勤務時間帯）'!$C$6:$K$35,9,FALSE))</f>
        <v/>
      </c>
      <c r="AB257" s="387" t="str">
        <f>IF(AB256="","",VLOOKUP(AB256,'シフト記号表（勤務時間帯）'!$C$6:$K$35,9,FALSE))</f>
        <v/>
      </c>
      <c r="AC257" s="387" t="str">
        <f>IF(AC256="","",VLOOKUP(AC256,'シフト記号表（勤務時間帯）'!$C$6:$K$35,9,FALSE))</f>
        <v/>
      </c>
      <c r="AD257" s="387" t="str">
        <f>IF(AD256="","",VLOOKUP(AD256,'シフト記号表（勤務時間帯）'!$C$6:$K$35,9,FALSE))</f>
        <v/>
      </c>
      <c r="AE257" s="387" t="str">
        <f>IF(AE256="","",VLOOKUP(AE256,'シフト記号表（勤務時間帯）'!$C$6:$K$35,9,FALSE))</f>
        <v/>
      </c>
      <c r="AF257" s="388" t="str">
        <f>IF(AF256="","",VLOOKUP(AF256,'シフト記号表（勤務時間帯）'!$C$6:$K$35,9,FALSE))</f>
        <v/>
      </c>
      <c r="AG257" s="386" t="str">
        <f>IF(AG256="","",VLOOKUP(AG256,'シフト記号表（勤務時間帯）'!$C$6:$K$35,9,FALSE))</f>
        <v/>
      </c>
      <c r="AH257" s="387" t="str">
        <f>IF(AH256="","",VLOOKUP(AH256,'シフト記号表（勤務時間帯）'!$C$6:$K$35,9,FALSE))</f>
        <v/>
      </c>
      <c r="AI257" s="387" t="str">
        <f>IF(AI256="","",VLOOKUP(AI256,'シフト記号表（勤務時間帯）'!$C$6:$K$35,9,FALSE))</f>
        <v/>
      </c>
      <c r="AJ257" s="387" t="str">
        <f>IF(AJ256="","",VLOOKUP(AJ256,'シフト記号表（勤務時間帯）'!$C$6:$K$35,9,FALSE))</f>
        <v/>
      </c>
      <c r="AK257" s="387" t="str">
        <f>IF(AK256="","",VLOOKUP(AK256,'シフト記号表（勤務時間帯）'!$C$6:$K$35,9,FALSE))</f>
        <v/>
      </c>
      <c r="AL257" s="387" t="str">
        <f>IF(AL256="","",VLOOKUP(AL256,'シフト記号表（勤務時間帯）'!$C$6:$K$35,9,FALSE))</f>
        <v/>
      </c>
      <c r="AM257" s="388" t="str">
        <f>IF(AM256="","",VLOOKUP(AM256,'シフト記号表（勤務時間帯）'!$C$6:$K$35,9,FALSE))</f>
        <v/>
      </c>
      <c r="AN257" s="386" t="str">
        <f>IF(AN256="","",VLOOKUP(AN256,'シフト記号表（勤務時間帯）'!$C$6:$K$35,9,FALSE))</f>
        <v/>
      </c>
      <c r="AO257" s="387" t="str">
        <f>IF(AO256="","",VLOOKUP(AO256,'シフト記号表（勤務時間帯）'!$C$6:$K$35,9,FALSE))</f>
        <v/>
      </c>
      <c r="AP257" s="387" t="str">
        <f>IF(AP256="","",VLOOKUP(AP256,'シフト記号表（勤務時間帯）'!$C$6:$K$35,9,FALSE))</f>
        <v/>
      </c>
      <c r="AQ257" s="387" t="str">
        <f>IF(AQ256="","",VLOOKUP(AQ256,'シフト記号表（勤務時間帯）'!$C$6:$K$35,9,FALSE))</f>
        <v/>
      </c>
      <c r="AR257" s="387" t="str">
        <f>IF(AR256="","",VLOOKUP(AR256,'シフト記号表（勤務時間帯）'!$C$6:$K$35,9,FALSE))</f>
        <v/>
      </c>
      <c r="AS257" s="387" t="str">
        <f>IF(AS256="","",VLOOKUP(AS256,'シフト記号表（勤務時間帯）'!$C$6:$K$35,9,FALSE))</f>
        <v/>
      </c>
      <c r="AT257" s="388" t="str">
        <f>IF(AT256="","",VLOOKUP(AT256,'シフト記号表（勤務時間帯）'!$C$6:$K$35,9,FALSE))</f>
        <v/>
      </c>
      <c r="AU257" s="386" t="str">
        <f>IF(AU256="","",VLOOKUP(AU256,'シフト記号表（勤務時間帯）'!$C$6:$K$35,9,FALSE))</f>
        <v/>
      </c>
      <c r="AV257" s="387" t="str">
        <f>IF(AV256="","",VLOOKUP(AV256,'シフト記号表（勤務時間帯）'!$C$6:$K$35,9,FALSE))</f>
        <v/>
      </c>
      <c r="AW257" s="387" t="str">
        <f>IF(AW256="","",VLOOKUP(AW256,'シフト記号表（勤務時間帯）'!$C$6:$K$35,9,FALSE))</f>
        <v/>
      </c>
      <c r="AX257" s="924">
        <f>IF($BB$3="４週",SUM(S257:AT257),IF($BB$3="暦月",SUM(S257:AW257),""))</f>
        <v>0</v>
      </c>
      <c r="AY257" s="925"/>
      <c r="AZ257" s="926">
        <f>IF($BB$3="４週",AX257/4,IF($BB$3="暦月",'地密通所（100名）'!AX257/('地密通所（100名）'!$BB$8/7),""))</f>
        <v>0</v>
      </c>
      <c r="BA257" s="927"/>
      <c r="BB257" s="799"/>
      <c r="BC257" s="700"/>
      <c r="BD257" s="700"/>
      <c r="BE257" s="700"/>
      <c r="BF257" s="701"/>
    </row>
    <row r="258" spans="2:58" ht="20.25" customHeight="1">
      <c r="B258" s="886"/>
      <c r="C258" s="787"/>
      <c r="D258" s="788"/>
      <c r="E258" s="789"/>
      <c r="F258" s="428">
        <f>C256</f>
        <v>0</v>
      </c>
      <c r="G258" s="763"/>
      <c r="H258" s="693"/>
      <c r="I258" s="694"/>
      <c r="J258" s="694"/>
      <c r="K258" s="695"/>
      <c r="L258" s="768"/>
      <c r="M258" s="769"/>
      <c r="N258" s="769"/>
      <c r="O258" s="770"/>
      <c r="P258" s="928" t="s">
        <v>527</v>
      </c>
      <c r="Q258" s="929"/>
      <c r="R258" s="930"/>
      <c r="S258" s="389" t="str">
        <f>IF(S256="","",VLOOKUP(S256,'シフト記号表（勤務時間帯）'!$C$6:$U$35,19,FALSE))</f>
        <v/>
      </c>
      <c r="T258" s="390" t="str">
        <f>IF(T256="","",VLOOKUP(T256,'シフト記号表（勤務時間帯）'!$C$6:$U$35,19,FALSE))</f>
        <v/>
      </c>
      <c r="U258" s="390" t="str">
        <f>IF(U256="","",VLOOKUP(U256,'シフト記号表（勤務時間帯）'!$C$6:$U$35,19,FALSE))</f>
        <v/>
      </c>
      <c r="V258" s="390" t="str">
        <f>IF(V256="","",VLOOKUP(V256,'シフト記号表（勤務時間帯）'!$C$6:$U$35,19,FALSE))</f>
        <v/>
      </c>
      <c r="W258" s="390" t="str">
        <f>IF(W256="","",VLOOKUP(W256,'シフト記号表（勤務時間帯）'!$C$6:$U$35,19,FALSE))</f>
        <v/>
      </c>
      <c r="X258" s="390" t="str">
        <f>IF(X256="","",VLOOKUP(X256,'シフト記号表（勤務時間帯）'!$C$6:$U$35,19,FALSE))</f>
        <v/>
      </c>
      <c r="Y258" s="391" t="str">
        <f>IF(Y256="","",VLOOKUP(Y256,'シフト記号表（勤務時間帯）'!$C$6:$U$35,19,FALSE))</f>
        <v/>
      </c>
      <c r="Z258" s="389" t="str">
        <f>IF(Z256="","",VLOOKUP(Z256,'シフト記号表（勤務時間帯）'!$C$6:$U$35,19,FALSE))</f>
        <v/>
      </c>
      <c r="AA258" s="390" t="str">
        <f>IF(AA256="","",VLOOKUP(AA256,'シフト記号表（勤務時間帯）'!$C$6:$U$35,19,FALSE))</f>
        <v/>
      </c>
      <c r="AB258" s="390" t="str">
        <f>IF(AB256="","",VLOOKUP(AB256,'シフト記号表（勤務時間帯）'!$C$6:$U$35,19,FALSE))</f>
        <v/>
      </c>
      <c r="AC258" s="390" t="str">
        <f>IF(AC256="","",VLOOKUP(AC256,'シフト記号表（勤務時間帯）'!$C$6:$U$35,19,FALSE))</f>
        <v/>
      </c>
      <c r="AD258" s="390" t="str">
        <f>IF(AD256="","",VLOOKUP(AD256,'シフト記号表（勤務時間帯）'!$C$6:$U$35,19,FALSE))</f>
        <v/>
      </c>
      <c r="AE258" s="390" t="str">
        <f>IF(AE256="","",VLOOKUP(AE256,'シフト記号表（勤務時間帯）'!$C$6:$U$35,19,FALSE))</f>
        <v/>
      </c>
      <c r="AF258" s="391" t="str">
        <f>IF(AF256="","",VLOOKUP(AF256,'シフト記号表（勤務時間帯）'!$C$6:$U$35,19,FALSE))</f>
        <v/>
      </c>
      <c r="AG258" s="389" t="str">
        <f>IF(AG256="","",VLOOKUP(AG256,'シフト記号表（勤務時間帯）'!$C$6:$U$35,19,FALSE))</f>
        <v/>
      </c>
      <c r="AH258" s="390" t="str">
        <f>IF(AH256="","",VLOOKUP(AH256,'シフト記号表（勤務時間帯）'!$C$6:$U$35,19,FALSE))</f>
        <v/>
      </c>
      <c r="AI258" s="390" t="str">
        <f>IF(AI256="","",VLOOKUP(AI256,'シフト記号表（勤務時間帯）'!$C$6:$U$35,19,FALSE))</f>
        <v/>
      </c>
      <c r="AJ258" s="390" t="str">
        <f>IF(AJ256="","",VLOOKUP(AJ256,'シフト記号表（勤務時間帯）'!$C$6:$U$35,19,FALSE))</f>
        <v/>
      </c>
      <c r="AK258" s="390" t="str">
        <f>IF(AK256="","",VLOOKUP(AK256,'シフト記号表（勤務時間帯）'!$C$6:$U$35,19,FALSE))</f>
        <v/>
      </c>
      <c r="AL258" s="390" t="str">
        <f>IF(AL256="","",VLOOKUP(AL256,'シフト記号表（勤務時間帯）'!$C$6:$U$35,19,FALSE))</f>
        <v/>
      </c>
      <c r="AM258" s="391" t="str">
        <f>IF(AM256="","",VLOOKUP(AM256,'シフト記号表（勤務時間帯）'!$C$6:$U$35,19,FALSE))</f>
        <v/>
      </c>
      <c r="AN258" s="389" t="str">
        <f>IF(AN256="","",VLOOKUP(AN256,'シフト記号表（勤務時間帯）'!$C$6:$U$35,19,FALSE))</f>
        <v/>
      </c>
      <c r="AO258" s="390" t="str">
        <f>IF(AO256="","",VLOOKUP(AO256,'シフト記号表（勤務時間帯）'!$C$6:$U$35,19,FALSE))</f>
        <v/>
      </c>
      <c r="AP258" s="390" t="str">
        <f>IF(AP256="","",VLOOKUP(AP256,'シフト記号表（勤務時間帯）'!$C$6:$U$35,19,FALSE))</f>
        <v/>
      </c>
      <c r="AQ258" s="390" t="str">
        <f>IF(AQ256="","",VLOOKUP(AQ256,'シフト記号表（勤務時間帯）'!$C$6:$U$35,19,FALSE))</f>
        <v/>
      </c>
      <c r="AR258" s="390" t="str">
        <f>IF(AR256="","",VLOOKUP(AR256,'シフト記号表（勤務時間帯）'!$C$6:$U$35,19,FALSE))</f>
        <v/>
      </c>
      <c r="AS258" s="390" t="str">
        <f>IF(AS256="","",VLOOKUP(AS256,'シフト記号表（勤務時間帯）'!$C$6:$U$35,19,FALSE))</f>
        <v/>
      </c>
      <c r="AT258" s="391" t="str">
        <f>IF(AT256="","",VLOOKUP(AT256,'シフト記号表（勤務時間帯）'!$C$6:$U$35,19,FALSE))</f>
        <v/>
      </c>
      <c r="AU258" s="389" t="str">
        <f>IF(AU256="","",VLOOKUP(AU256,'シフト記号表（勤務時間帯）'!$C$6:$U$35,19,FALSE))</f>
        <v/>
      </c>
      <c r="AV258" s="390" t="str">
        <f>IF(AV256="","",VLOOKUP(AV256,'シフト記号表（勤務時間帯）'!$C$6:$U$35,19,FALSE))</f>
        <v/>
      </c>
      <c r="AW258" s="390" t="str">
        <f>IF(AW256="","",VLOOKUP(AW256,'シフト記号表（勤務時間帯）'!$C$6:$U$35,19,FALSE))</f>
        <v/>
      </c>
      <c r="AX258" s="931">
        <f>IF($BB$3="４週",SUM(S258:AT258),IF($BB$3="暦月",SUM(S258:AW258),""))</f>
        <v>0</v>
      </c>
      <c r="AY258" s="932"/>
      <c r="AZ258" s="933">
        <f>IF($BB$3="４週",AX258/4,IF($BB$3="暦月",'地密通所（100名）'!AX258/('地密通所（100名）'!$BB$8/7),""))</f>
        <v>0</v>
      </c>
      <c r="BA258" s="934"/>
      <c r="BB258" s="800"/>
      <c r="BC258" s="769"/>
      <c r="BD258" s="769"/>
      <c r="BE258" s="769"/>
      <c r="BF258" s="770"/>
    </row>
    <row r="259" spans="2:58" ht="20.25" customHeight="1">
      <c r="B259" s="886">
        <f>B256+1</f>
        <v>80</v>
      </c>
      <c r="C259" s="781"/>
      <c r="D259" s="782"/>
      <c r="E259" s="783"/>
      <c r="F259" s="273"/>
      <c r="G259" s="762"/>
      <c r="H259" s="764"/>
      <c r="I259" s="694"/>
      <c r="J259" s="694"/>
      <c r="K259" s="695"/>
      <c r="L259" s="765"/>
      <c r="M259" s="766"/>
      <c r="N259" s="766"/>
      <c r="O259" s="767"/>
      <c r="P259" s="935" t="s">
        <v>535</v>
      </c>
      <c r="Q259" s="936"/>
      <c r="R259" s="937"/>
      <c r="S259" s="425"/>
      <c r="T259" s="426"/>
      <c r="U259" s="426"/>
      <c r="V259" s="426"/>
      <c r="W259" s="426"/>
      <c r="X259" s="426"/>
      <c r="Y259" s="427"/>
      <c r="Z259" s="425"/>
      <c r="AA259" s="426"/>
      <c r="AB259" s="426"/>
      <c r="AC259" s="426"/>
      <c r="AD259" s="426"/>
      <c r="AE259" s="426"/>
      <c r="AF259" s="427"/>
      <c r="AG259" s="425"/>
      <c r="AH259" s="426"/>
      <c r="AI259" s="426"/>
      <c r="AJ259" s="426"/>
      <c r="AK259" s="426"/>
      <c r="AL259" s="426"/>
      <c r="AM259" s="427"/>
      <c r="AN259" s="425"/>
      <c r="AO259" s="426"/>
      <c r="AP259" s="426"/>
      <c r="AQ259" s="426"/>
      <c r="AR259" s="426"/>
      <c r="AS259" s="426"/>
      <c r="AT259" s="427"/>
      <c r="AU259" s="425"/>
      <c r="AV259" s="426"/>
      <c r="AW259" s="426"/>
      <c r="AX259" s="973"/>
      <c r="AY259" s="974"/>
      <c r="AZ259" s="975"/>
      <c r="BA259" s="976"/>
      <c r="BB259" s="798"/>
      <c r="BC259" s="766"/>
      <c r="BD259" s="766"/>
      <c r="BE259" s="766"/>
      <c r="BF259" s="767"/>
    </row>
    <row r="260" spans="2:58" ht="20.25" customHeight="1">
      <c r="B260" s="886"/>
      <c r="C260" s="784"/>
      <c r="D260" s="785"/>
      <c r="E260" s="786"/>
      <c r="F260" s="265"/>
      <c r="G260" s="689"/>
      <c r="H260" s="693"/>
      <c r="I260" s="694"/>
      <c r="J260" s="694"/>
      <c r="K260" s="695"/>
      <c r="L260" s="699"/>
      <c r="M260" s="700"/>
      <c r="N260" s="700"/>
      <c r="O260" s="701"/>
      <c r="P260" s="921" t="s">
        <v>526</v>
      </c>
      <c r="Q260" s="922"/>
      <c r="R260" s="923"/>
      <c r="S260" s="386" t="str">
        <f>IF(S259="","",VLOOKUP(S259,'シフト記号表（勤務時間帯）'!$C$6:$K$35,9,FALSE))</f>
        <v/>
      </c>
      <c r="T260" s="387" t="str">
        <f>IF(T259="","",VLOOKUP(T259,'シフト記号表（勤務時間帯）'!$C$6:$K$35,9,FALSE))</f>
        <v/>
      </c>
      <c r="U260" s="387" t="str">
        <f>IF(U259="","",VLOOKUP(U259,'シフト記号表（勤務時間帯）'!$C$6:$K$35,9,FALSE))</f>
        <v/>
      </c>
      <c r="V260" s="387" t="str">
        <f>IF(V259="","",VLOOKUP(V259,'シフト記号表（勤務時間帯）'!$C$6:$K$35,9,FALSE))</f>
        <v/>
      </c>
      <c r="W260" s="387" t="str">
        <f>IF(W259="","",VLOOKUP(W259,'シフト記号表（勤務時間帯）'!$C$6:$K$35,9,FALSE))</f>
        <v/>
      </c>
      <c r="X260" s="387" t="str">
        <f>IF(X259="","",VLOOKUP(X259,'シフト記号表（勤務時間帯）'!$C$6:$K$35,9,FALSE))</f>
        <v/>
      </c>
      <c r="Y260" s="388" t="str">
        <f>IF(Y259="","",VLOOKUP(Y259,'シフト記号表（勤務時間帯）'!$C$6:$K$35,9,FALSE))</f>
        <v/>
      </c>
      <c r="Z260" s="386" t="str">
        <f>IF(Z259="","",VLOOKUP(Z259,'シフト記号表（勤務時間帯）'!$C$6:$K$35,9,FALSE))</f>
        <v/>
      </c>
      <c r="AA260" s="387" t="str">
        <f>IF(AA259="","",VLOOKUP(AA259,'シフト記号表（勤務時間帯）'!$C$6:$K$35,9,FALSE))</f>
        <v/>
      </c>
      <c r="AB260" s="387" t="str">
        <f>IF(AB259="","",VLOOKUP(AB259,'シフト記号表（勤務時間帯）'!$C$6:$K$35,9,FALSE))</f>
        <v/>
      </c>
      <c r="AC260" s="387" t="str">
        <f>IF(AC259="","",VLOOKUP(AC259,'シフト記号表（勤務時間帯）'!$C$6:$K$35,9,FALSE))</f>
        <v/>
      </c>
      <c r="AD260" s="387" t="str">
        <f>IF(AD259="","",VLOOKUP(AD259,'シフト記号表（勤務時間帯）'!$C$6:$K$35,9,FALSE))</f>
        <v/>
      </c>
      <c r="AE260" s="387" t="str">
        <f>IF(AE259="","",VLOOKUP(AE259,'シフト記号表（勤務時間帯）'!$C$6:$K$35,9,FALSE))</f>
        <v/>
      </c>
      <c r="AF260" s="388" t="str">
        <f>IF(AF259="","",VLOOKUP(AF259,'シフト記号表（勤務時間帯）'!$C$6:$K$35,9,FALSE))</f>
        <v/>
      </c>
      <c r="AG260" s="386" t="str">
        <f>IF(AG259="","",VLOOKUP(AG259,'シフト記号表（勤務時間帯）'!$C$6:$K$35,9,FALSE))</f>
        <v/>
      </c>
      <c r="AH260" s="387" t="str">
        <f>IF(AH259="","",VLOOKUP(AH259,'シフト記号表（勤務時間帯）'!$C$6:$K$35,9,FALSE))</f>
        <v/>
      </c>
      <c r="AI260" s="387" t="str">
        <f>IF(AI259="","",VLOOKUP(AI259,'シフト記号表（勤務時間帯）'!$C$6:$K$35,9,FALSE))</f>
        <v/>
      </c>
      <c r="AJ260" s="387" t="str">
        <f>IF(AJ259="","",VLOOKUP(AJ259,'シフト記号表（勤務時間帯）'!$C$6:$K$35,9,FALSE))</f>
        <v/>
      </c>
      <c r="AK260" s="387" t="str">
        <f>IF(AK259="","",VLOOKUP(AK259,'シフト記号表（勤務時間帯）'!$C$6:$K$35,9,FALSE))</f>
        <v/>
      </c>
      <c r="AL260" s="387" t="str">
        <f>IF(AL259="","",VLOOKUP(AL259,'シフト記号表（勤務時間帯）'!$C$6:$K$35,9,FALSE))</f>
        <v/>
      </c>
      <c r="AM260" s="388" t="str">
        <f>IF(AM259="","",VLOOKUP(AM259,'シフト記号表（勤務時間帯）'!$C$6:$K$35,9,FALSE))</f>
        <v/>
      </c>
      <c r="AN260" s="386" t="str">
        <f>IF(AN259="","",VLOOKUP(AN259,'シフト記号表（勤務時間帯）'!$C$6:$K$35,9,FALSE))</f>
        <v/>
      </c>
      <c r="AO260" s="387" t="str">
        <f>IF(AO259="","",VLOOKUP(AO259,'シフト記号表（勤務時間帯）'!$C$6:$K$35,9,FALSE))</f>
        <v/>
      </c>
      <c r="AP260" s="387" t="str">
        <f>IF(AP259="","",VLOOKUP(AP259,'シフト記号表（勤務時間帯）'!$C$6:$K$35,9,FALSE))</f>
        <v/>
      </c>
      <c r="AQ260" s="387" t="str">
        <f>IF(AQ259="","",VLOOKUP(AQ259,'シフト記号表（勤務時間帯）'!$C$6:$K$35,9,FALSE))</f>
        <v/>
      </c>
      <c r="AR260" s="387" t="str">
        <f>IF(AR259="","",VLOOKUP(AR259,'シフト記号表（勤務時間帯）'!$C$6:$K$35,9,FALSE))</f>
        <v/>
      </c>
      <c r="AS260" s="387" t="str">
        <f>IF(AS259="","",VLOOKUP(AS259,'シフト記号表（勤務時間帯）'!$C$6:$K$35,9,FALSE))</f>
        <v/>
      </c>
      <c r="AT260" s="388" t="str">
        <f>IF(AT259="","",VLOOKUP(AT259,'シフト記号表（勤務時間帯）'!$C$6:$K$35,9,FALSE))</f>
        <v/>
      </c>
      <c r="AU260" s="386" t="str">
        <f>IF(AU259="","",VLOOKUP(AU259,'シフト記号表（勤務時間帯）'!$C$6:$K$35,9,FALSE))</f>
        <v/>
      </c>
      <c r="AV260" s="387" t="str">
        <f>IF(AV259="","",VLOOKUP(AV259,'シフト記号表（勤務時間帯）'!$C$6:$K$35,9,FALSE))</f>
        <v/>
      </c>
      <c r="AW260" s="387" t="str">
        <f>IF(AW259="","",VLOOKUP(AW259,'シフト記号表（勤務時間帯）'!$C$6:$K$35,9,FALSE))</f>
        <v/>
      </c>
      <c r="AX260" s="924">
        <f>IF($BB$3="４週",SUM(S260:AT260),IF($BB$3="暦月",SUM(S260:AW260),""))</f>
        <v>0</v>
      </c>
      <c r="AY260" s="925"/>
      <c r="AZ260" s="926">
        <f>IF($BB$3="４週",AX260/4,IF($BB$3="暦月",'地密通所（100名）'!AX260/('地密通所（100名）'!$BB$8/7),""))</f>
        <v>0</v>
      </c>
      <c r="BA260" s="927"/>
      <c r="BB260" s="799"/>
      <c r="BC260" s="700"/>
      <c r="BD260" s="700"/>
      <c r="BE260" s="700"/>
      <c r="BF260" s="701"/>
    </row>
    <row r="261" spans="2:58" ht="20.25" customHeight="1">
      <c r="B261" s="886"/>
      <c r="C261" s="787"/>
      <c r="D261" s="788"/>
      <c r="E261" s="789"/>
      <c r="F261" s="428">
        <f>C259</f>
        <v>0</v>
      </c>
      <c r="G261" s="763"/>
      <c r="H261" s="693"/>
      <c r="I261" s="694"/>
      <c r="J261" s="694"/>
      <c r="K261" s="695"/>
      <c r="L261" s="768"/>
      <c r="M261" s="769"/>
      <c r="N261" s="769"/>
      <c r="O261" s="770"/>
      <c r="P261" s="928" t="s">
        <v>527</v>
      </c>
      <c r="Q261" s="929"/>
      <c r="R261" s="930"/>
      <c r="S261" s="389" t="str">
        <f>IF(S259="","",VLOOKUP(S259,'シフト記号表（勤務時間帯）'!$C$6:$U$35,19,FALSE))</f>
        <v/>
      </c>
      <c r="T261" s="390" t="str">
        <f>IF(T259="","",VLOOKUP(T259,'シフト記号表（勤務時間帯）'!$C$6:$U$35,19,FALSE))</f>
        <v/>
      </c>
      <c r="U261" s="390" t="str">
        <f>IF(U259="","",VLOOKUP(U259,'シフト記号表（勤務時間帯）'!$C$6:$U$35,19,FALSE))</f>
        <v/>
      </c>
      <c r="V261" s="390" t="str">
        <f>IF(V259="","",VLOOKUP(V259,'シフト記号表（勤務時間帯）'!$C$6:$U$35,19,FALSE))</f>
        <v/>
      </c>
      <c r="W261" s="390" t="str">
        <f>IF(W259="","",VLOOKUP(W259,'シフト記号表（勤務時間帯）'!$C$6:$U$35,19,FALSE))</f>
        <v/>
      </c>
      <c r="X261" s="390" t="str">
        <f>IF(X259="","",VLOOKUP(X259,'シフト記号表（勤務時間帯）'!$C$6:$U$35,19,FALSE))</f>
        <v/>
      </c>
      <c r="Y261" s="391" t="str">
        <f>IF(Y259="","",VLOOKUP(Y259,'シフト記号表（勤務時間帯）'!$C$6:$U$35,19,FALSE))</f>
        <v/>
      </c>
      <c r="Z261" s="389" t="str">
        <f>IF(Z259="","",VLOOKUP(Z259,'シフト記号表（勤務時間帯）'!$C$6:$U$35,19,FALSE))</f>
        <v/>
      </c>
      <c r="AA261" s="390" t="str">
        <f>IF(AA259="","",VLOOKUP(AA259,'シフト記号表（勤務時間帯）'!$C$6:$U$35,19,FALSE))</f>
        <v/>
      </c>
      <c r="AB261" s="390" t="str">
        <f>IF(AB259="","",VLOOKUP(AB259,'シフト記号表（勤務時間帯）'!$C$6:$U$35,19,FALSE))</f>
        <v/>
      </c>
      <c r="AC261" s="390" t="str">
        <f>IF(AC259="","",VLOOKUP(AC259,'シフト記号表（勤務時間帯）'!$C$6:$U$35,19,FALSE))</f>
        <v/>
      </c>
      <c r="AD261" s="390" t="str">
        <f>IF(AD259="","",VLOOKUP(AD259,'シフト記号表（勤務時間帯）'!$C$6:$U$35,19,FALSE))</f>
        <v/>
      </c>
      <c r="AE261" s="390" t="str">
        <f>IF(AE259="","",VLOOKUP(AE259,'シフト記号表（勤務時間帯）'!$C$6:$U$35,19,FALSE))</f>
        <v/>
      </c>
      <c r="AF261" s="391" t="str">
        <f>IF(AF259="","",VLOOKUP(AF259,'シフト記号表（勤務時間帯）'!$C$6:$U$35,19,FALSE))</f>
        <v/>
      </c>
      <c r="AG261" s="389" t="str">
        <f>IF(AG259="","",VLOOKUP(AG259,'シフト記号表（勤務時間帯）'!$C$6:$U$35,19,FALSE))</f>
        <v/>
      </c>
      <c r="AH261" s="390" t="str">
        <f>IF(AH259="","",VLOOKUP(AH259,'シフト記号表（勤務時間帯）'!$C$6:$U$35,19,FALSE))</f>
        <v/>
      </c>
      <c r="AI261" s="390" t="str">
        <f>IF(AI259="","",VLOOKUP(AI259,'シフト記号表（勤務時間帯）'!$C$6:$U$35,19,FALSE))</f>
        <v/>
      </c>
      <c r="AJ261" s="390" t="str">
        <f>IF(AJ259="","",VLOOKUP(AJ259,'シフト記号表（勤務時間帯）'!$C$6:$U$35,19,FALSE))</f>
        <v/>
      </c>
      <c r="AK261" s="390" t="str">
        <f>IF(AK259="","",VLOOKUP(AK259,'シフト記号表（勤務時間帯）'!$C$6:$U$35,19,FALSE))</f>
        <v/>
      </c>
      <c r="AL261" s="390" t="str">
        <f>IF(AL259="","",VLOOKUP(AL259,'シフト記号表（勤務時間帯）'!$C$6:$U$35,19,FALSE))</f>
        <v/>
      </c>
      <c r="AM261" s="391" t="str">
        <f>IF(AM259="","",VLOOKUP(AM259,'シフト記号表（勤務時間帯）'!$C$6:$U$35,19,FALSE))</f>
        <v/>
      </c>
      <c r="AN261" s="389" t="str">
        <f>IF(AN259="","",VLOOKUP(AN259,'シフト記号表（勤務時間帯）'!$C$6:$U$35,19,FALSE))</f>
        <v/>
      </c>
      <c r="AO261" s="390" t="str">
        <f>IF(AO259="","",VLOOKUP(AO259,'シフト記号表（勤務時間帯）'!$C$6:$U$35,19,FALSE))</f>
        <v/>
      </c>
      <c r="AP261" s="390" t="str">
        <f>IF(AP259="","",VLOOKUP(AP259,'シフト記号表（勤務時間帯）'!$C$6:$U$35,19,FALSE))</f>
        <v/>
      </c>
      <c r="AQ261" s="390" t="str">
        <f>IF(AQ259="","",VLOOKUP(AQ259,'シフト記号表（勤務時間帯）'!$C$6:$U$35,19,FALSE))</f>
        <v/>
      </c>
      <c r="AR261" s="390" t="str">
        <f>IF(AR259="","",VLOOKUP(AR259,'シフト記号表（勤務時間帯）'!$C$6:$U$35,19,FALSE))</f>
        <v/>
      </c>
      <c r="AS261" s="390" t="str">
        <f>IF(AS259="","",VLOOKUP(AS259,'シフト記号表（勤務時間帯）'!$C$6:$U$35,19,FALSE))</f>
        <v/>
      </c>
      <c r="AT261" s="391" t="str">
        <f>IF(AT259="","",VLOOKUP(AT259,'シフト記号表（勤務時間帯）'!$C$6:$U$35,19,FALSE))</f>
        <v/>
      </c>
      <c r="AU261" s="389" t="str">
        <f>IF(AU259="","",VLOOKUP(AU259,'シフト記号表（勤務時間帯）'!$C$6:$U$35,19,FALSE))</f>
        <v/>
      </c>
      <c r="AV261" s="390" t="str">
        <f>IF(AV259="","",VLOOKUP(AV259,'シフト記号表（勤務時間帯）'!$C$6:$U$35,19,FALSE))</f>
        <v/>
      </c>
      <c r="AW261" s="390" t="str">
        <f>IF(AW259="","",VLOOKUP(AW259,'シフト記号表（勤務時間帯）'!$C$6:$U$35,19,FALSE))</f>
        <v/>
      </c>
      <c r="AX261" s="931">
        <f>IF($BB$3="４週",SUM(S261:AT261),IF($BB$3="暦月",SUM(S261:AW261),""))</f>
        <v>0</v>
      </c>
      <c r="AY261" s="932"/>
      <c r="AZ261" s="933">
        <f>IF($BB$3="４週",AX261/4,IF($BB$3="暦月",'地密通所（100名）'!AX261/('地密通所（100名）'!$BB$8/7),""))</f>
        <v>0</v>
      </c>
      <c r="BA261" s="934"/>
      <c r="BB261" s="800"/>
      <c r="BC261" s="769"/>
      <c r="BD261" s="769"/>
      <c r="BE261" s="769"/>
      <c r="BF261" s="770"/>
    </row>
    <row r="262" spans="2:58" ht="20.25" customHeight="1">
      <c r="B262" s="886">
        <f>B259+1</f>
        <v>81</v>
      </c>
      <c r="C262" s="781"/>
      <c r="D262" s="782"/>
      <c r="E262" s="783"/>
      <c r="F262" s="273"/>
      <c r="G262" s="762"/>
      <c r="H262" s="764"/>
      <c r="I262" s="694"/>
      <c r="J262" s="694"/>
      <c r="K262" s="695"/>
      <c r="L262" s="765"/>
      <c r="M262" s="766"/>
      <c r="N262" s="766"/>
      <c r="O262" s="767"/>
      <c r="P262" s="935" t="s">
        <v>535</v>
      </c>
      <c r="Q262" s="936"/>
      <c r="R262" s="937"/>
      <c r="S262" s="425"/>
      <c r="T262" s="426"/>
      <c r="U262" s="426"/>
      <c r="V262" s="426"/>
      <c r="W262" s="426"/>
      <c r="X262" s="426"/>
      <c r="Y262" s="427"/>
      <c r="Z262" s="425"/>
      <c r="AA262" s="426"/>
      <c r="AB262" s="426"/>
      <c r="AC262" s="426"/>
      <c r="AD262" s="426"/>
      <c r="AE262" s="426"/>
      <c r="AF262" s="427"/>
      <c r="AG262" s="425"/>
      <c r="AH262" s="426"/>
      <c r="AI262" s="426"/>
      <c r="AJ262" s="426"/>
      <c r="AK262" s="426"/>
      <c r="AL262" s="426"/>
      <c r="AM262" s="427"/>
      <c r="AN262" s="425"/>
      <c r="AO262" s="426"/>
      <c r="AP262" s="426"/>
      <c r="AQ262" s="426"/>
      <c r="AR262" s="426"/>
      <c r="AS262" s="426"/>
      <c r="AT262" s="427"/>
      <c r="AU262" s="425"/>
      <c r="AV262" s="426"/>
      <c r="AW262" s="426"/>
      <c r="AX262" s="973"/>
      <c r="AY262" s="974"/>
      <c r="AZ262" s="975"/>
      <c r="BA262" s="976"/>
      <c r="BB262" s="798"/>
      <c r="BC262" s="766"/>
      <c r="BD262" s="766"/>
      <c r="BE262" s="766"/>
      <c r="BF262" s="767"/>
    </row>
    <row r="263" spans="2:58" ht="20.25" customHeight="1">
      <c r="B263" s="886"/>
      <c r="C263" s="784"/>
      <c r="D263" s="785"/>
      <c r="E263" s="786"/>
      <c r="F263" s="265"/>
      <c r="G263" s="689"/>
      <c r="H263" s="693"/>
      <c r="I263" s="694"/>
      <c r="J263" s="694"/>
      <c r="K263" s="695"/>
      <c r="L263" s="699"/>
      <c r="M263" s="700"/>
      <c r="N263" s="700"/>
      <c r="O263" s="701"/>
      <c r="P263" s="921" t="s">
        <v>526</v>
      </c>
      <c r="Q263" s="922"/>
      <c r="R263" s="923"/>
      <c r="S263" s="386" t="str">
        <f>IF(S262="","",VLOOKUP(S262,'シフト記号表（勤務時間帯）'!$C$6:$K$35,9,FALSE))</f>
        <v/>
      </c>
      <c r="T263" s="387" t="str">
        <f>IF(T262="","",VLOOKUP(T262,'シフト記号表（勤務時間帯）'!$C$6:$K$35,9,FALSE))</f>
        <v/>
      </c>
      <c r="U263" s="387" t="str">
        <f>IF(U262="","",VLOOKUP(U262,'シフト記号表（勤務時間帯）'!$C$6:$K$35,9,FALSE))</f>
        <v/>
      </c>
      <c r="V263" s="387" t="str">
        <f>IF(V262="","",VLOOKUP(V262,'シフト記号表（勤務時間帯）'!$C$6:$K$35,9,FALSE))</f>
        <v/>
      </c>
      <c r="W263" s="387" t="str">
        <f>IF(W262="","",VLOOKUP(W262,'シフト記号表（勤務時間帯）'!$C$6:$K$35,9,FALSE))</f>
        <v/>
      </c>
      <c r="X263" s="387" t="str">
        <f>IF(X262="","",VLOOKUP(X262,'シフト記号表（勤務時間帯）'!$C$6:$K$35,9,FALSE))</f>
        <v/>
      </c>
      <c r="Y263" s="388" t="str">
        <f>IF(Y262="","",VLOOKUP(Y262,'シフト記号表（勤務時間帯）'!$C$6:$K$35,9,FALSE))</f>
        <v/>
      </c>
      <c r="Z263" s="386" t="str">
        <f>IF(Z262="","",VLOOKUP(Z262,'シフト記号表（勤務時間帯）'!$C$6:$K$35,9,FALSE))</f>
        <v/>
      </c>
      <c r="AA263" s="387" t="str">
        <f>IF(AA262="","",VLOOKUP(AA262,'シフト記号表（勤務時間帯）'!$C$6:$K$35,9,FALSE))</f>
        <v/>
      </c>
      <c r="AB263" s="387" t="str">
        <f>IF(AB262="","",VLOOKUP(AB262,'シフト記号表（勤務時間帯）'!$C$6:$K$35,9,FALSE))</f>
        <v/>
      </c>
      <c r="AC263" s="387" t="str">
        <f>IF(AC262="","",VLOOKUP(AC262,'シフト記号表（勤務時間帯）'!$C$6:$K$35,9,FALSE))</f>
        <v/>
      </c>
      <c r="AD263" s="387" t="str">
        <f>IF(AD262="","",VLOOKUP(AD262,'シフト記号表（勤務時間帯）'!$C$6:$K$35,9,FALSE))</f>
        <v/>
      </c>
      <c r="AE263" s="387" t="str">
        <f>IF(AE262="","",VLOOKUP(AE262,'シフト記号表（勤務時間帯）'!$C$6:$K$35,9,FALSE))</f>
        <v/>
      </c>
      <c r="AF263" s="388" t="str">
        <f>IF(AF262="","",VLOOKUP(AF262,'シフト記号表（勤務時間帯）'!$C$6:$K$35,9,FALSE))</f>
        <v/>
      </c>
      <c r="AG263" s="386" t="str">
        <f>IF(AG262="","",VLOOKUP(AG262,'シフト記号表（勤務時間帯）'!$C$6:$K$35,9,FALSE))</f>
        <v/>
      </c>
      <c r="AH263" s="387" t="str">
        <f>IF(AH262="","",VLOOKUP(AH262,'シフト記号表（勤務時間帯）'!$C$6:$K$35,9,FALSE))</f>
        <v/>
      </c>
      <c r="AI263" s="387" t="str">
        <f>IF(AI262="","",VLOOKUP(AI262,'シフト記号表（勤務時間帯）'!$C$6:$K$35,9,FALSE))</f>
        <v/>
      </c>
      <c r="AJ263" s="387" t="str">
        <f>IF(AJ262="","",VLOOKUP(AJ262,'シフト記号表（勤務時間帯）'!$C$6:$K$35,9,FALSE))</f>
        <v/>
      </c>
      <c r="AK263" s="387" t="str">
        <f>IF(AK262="","",VLOOKUP(AK262,'シフト記号表（勤務時間帯）'!$C$6:$K$35,9,FALSE))</f>
        <v/>
      </c>
      <c r="AL263" s="387" t="str">
        <f>IF(AL262="","",VLOOKUP(AL262,'シフト記号表（勤務時間帯）'!$C$6:$K$35,9,FALSE))</f>
        <v/>
      </c>
      <c r="AM263" s="388" t="str">
        <f>IF(AM262="","",VLOOKUP(AM262,'シフト記号表（勤務時間帯）'!$C$6:$K$35,9,FALSE))</f>
        <v/>
      </c>
      <c r="AN263" s="386" t="str">
        <f>IF(AN262="","",VLOOKUP(AN262,'シフト記号表（勤務時間帯）'!$C$6:$K$35,9,FALSE))</f>
        <v/>
      </c>
      <c r="AO263" s="387" t="str">
        <f>IF(AO262="","",VLOOKUP(AO262,'シフト記号表（勤務時間帯）'!$C$6:$K$35,9,FALSE))</f>
        <v/>
      </c>
      <c r="AP263" s="387" t="str">
        <f>IF(AP262="","",VLOOKUP(AP262,'シフト記号表（勤務時間帯）'!$C$6:$K$35,9,FALSE))</f>
        <v/>
      </c>
      <c r="AQ263" s="387" t="str">
        <f>IF(AQ262="","",VLOOKUP(AQ262,'シフト記号表（勤務時間帯）'!$C$6:$K$35,9,FALSE))</f>
        <v/>
      </c>
      <c r="AR263" s="387" t="str">
        <f>IF(AR262="","",VLOOKUP(AR262,'シフト記号表（勤務時間帯）'!$C$6:$K$35,9,FALSE))</f>
        <v/>
      </c>
      <c r="AS263" s="387" t="str">
        <f>IF(AS262="","",VLOOKUP(AS262,'シフト記号表（勤務時間帯）'!$C$6:$K$35,9,FALSE))</f>
        <v/>
      </c>
      <c r="AT263" s="388" t="str">
        <f>IF(AT262="","",VLOOKUP(AT262,'シフト記号表（勤務時間帯）'!$C$6:$K$35,9,FALSE))</f>
        <v/>
      </c>
      <c r="AU263" s="386" t="str">
        <f>IF(AU262="","",VLOOKUP(AU262,'シフト記号表（勤務時間帯）'!$C$6:$K$35,9,FALSE))</f>
        <v/>
      </c>
      <c r="AV263" s="387" t="str">
        <f>IF(AV262="","",VLOOKUP(AV262,'シフト記号表（勤務時間帯）'!$C$6:$K$35,9,FALSE))</f>
        <v/>
      </c>
      <c r="AW263" s="387" t="str">
        <f>IF(AW262="","",VLOOKUP(AW262,'シフト記号表（勤務時間帯）'!$C$6:$K$35,9,FALSE))</f>
        <v/>
      </c>
      <c r="AX263" s="924">
        <f>IF($BB$3="４週",SUM(S263:AT263),IF($BB$3="暦月",SUM(S263:AW263),""))</f>
        <v>0</v>
      </c>
      <c r="AY263" s="925"/>
      <c r="AZ263" s="926">
        <f>IF($BB$3="４週",AX263/4,IF($BB$3="暦月",'地密通所（100名）'!AX263/('地密通所（100名）'!$BB$8/7),""))</f>
        <v>0</v>
      </c>
      <c r="BA263" s="927"/>
      <c r="BB263" s="799"/>
      <c r="BC263" s="700"/>
      <c r="BD263" s="700"/>
      <c r="BE263" s="700"/>
      <c r="BF263" s="701"/>
    </row>
    <row r="264" spans="2:58" ht="20.25" customHeight="1">
      <c r="B264" s="886"/>
      <c r="C264" s="787"/>
      <c r="D264" s="788"/>
      <c r="E264" s="789"/>
      <c r="F264" s="428">
        <f>C262</f>
        <v>0</v>
      </c>
      <c r="G264" s="763"/>
      <c r="H264" s="693"/>
      <c r="I264" s="694"/>
      <c r="J264" s="694"/>
      <c r="K264" s="695"/>
      <c r="L264" s="768"/>
      <c r="M264" s="769"/>
      <c r="N264" s="769"/>
      <c r="O264" s="770"/>
      <c r="P264" s="928" t="s">
        <v>527</v>
      </c>
      <c r="Q264" s="929"/>
      <c r="R264" s="930"/>
      <c r="S264" s="389" t="str">
        <f>IF(S262="","",VLOOKUP(S262,'シフト記号表（勤務時間帯）'!$C$6:$U$35,19,FALSE))</f>
        <v/>
      </c>
      <c r="T264" s="390" t="str">
        <f>IF(T262="","",VLOOKUP(T262,'シフト記号表（勤務時間帯）'!$C$6:$U$35,19,FALSE))</f>
        <v/>
      </c>
      <c r="U264" s="390" t="str">
        <f>IF(U262="","",VLOOKUP(U262,'シフト記号表（勤務時間帯）'!$C$6:$U$35,19,FALSE))</f>
        <v/>
      </c>
      <c r="V264" s="390" t="str">
        <f>IF(V262="","",VLOOKUP(V262,'シフト記号表（勤務時間帯）'!$C$6:$U$35,19,FALSE))</f>
        <v/>
      </c>
      <c r="W264" s="390" t="str">
        <f>IF(W262="","",VLOOKUP(W262,'シフト記号表（勤務時間帯）'!$C$6:$U$35,19,FALSE))</f>
        <v/>
      </c>
      <c r="X264" s="390" t="str">
        <f>IF(X262="","",VLOOKUP(X262,'シフト記号表（勤務時間帯）'!$C$6:$U$35,19,FALSE))</f>
        <v/>
      </c>
      <c r="Y264" s="391" t="str">
        <f>IF(Y262="","",VLOOKUP(Y262,'シフト記号表（勤務時間帯）'!$C$6:$U$35,19,FALSE))</f>
        <v/>
      </c>
      <c r="Z264" s="389" t="str">
        <f>IF(Z262="","",VLOOKUP(Z262,'シフト記号表（勤務時間帯）'!$C$6:$U$35,19,FALSE))</f>
        <v/>
      </c>
      <c r="AA264" s="390" t="str">
        <f>IF(AA262="","",VLOOKUP(AA262,'シフト記号表（勤務時間帯）'!$C$6:$U$35,19,FALSE))</f>
        <v/>
      </c>
      <c r="AB264" s="390" t="str">
        <f>IF(AB262="","",VLOOKUP(AB262,'シフト記号表（勤務時間帯）'!$C$6:$U$35,19,FALSE))</f>
        <v/>
      </c>
      <c r="AC264" s="390" t="str">
        <f>IF(AC262="","",VLOOKUP(AC262,'シフト記号表（勤務時間帯）'!$C$6:$U$35,19,FALSE))</f>
        <v/>
      </c>
      <c r="AD264" s="390" t="str">
        <f>IF(AD262="","",VLOOKUP(AD262,'シフト記号表（勤務時間帯）'!$C$6:$U$35,19,FALSE))</f>
        <v/>
      </c>
      <c r="AE264" s="390" t="str">
        <f>IF(AE262="","",VLOOKUP(AE262,'シフト記号表（勤務時間帯）'!$C$6:$U$35,19,FALSE))</f>
        <v/>
      </c>
      <c r="AF264" s="391" t="str">
        <f>IF(AF262="","",VLOOKUP(AF262,'シフト記号表（勤務時間帯）'!$C$6:$U$35,19,FALSE))</f>
        <v/>
      </c>
      <c r="AG264" s="389" t="str">
        <f>IF(AG262="","",VLOOKUP(AG262,'シフト記号表（勤務時間帯）'!$C$6:$U$35,19,FALSE))</f>
        <v/>
      </c>
      <c r="AH264" s="390" t="str">
        <f>IF(AH262="","",VLOOKUP(AH262,'シフト記号表（勤務時間帯）'!$C$6:$U$35,19,FALSE))</f>
        <v/>
      </c>
      <c r="AI264" s="390" t="str">
        <f>IF(AI262="","",VLOOKUP(AI262,'シフト記号表（勤務時間帯）'!$C$6:$U$35,19,FALSE))</f>
        <v/>
      </c>
      <c r="AJ264" s="390" t="str">
        <f>IF(AJ262="","",VLOOKUP(AJ262,'シフト記号表（勤務時間帯）'!$C$6:$U$35,19,FALSE))</f>
        <v/>
      </c>
      <c r="AK264" s="390" t="str">
        <f>IF(AK262="","",VLOOKUP(AK262,'シフト記号表（勤務時間帯）'!$C$6:$U$35,19,FALSE))</f>
        <v/>
      </c>
      <c r="AL264" s="390" t="str">
        <f>IF(AL262="","",VLOOKUP(AL262,'シフト記号表（勤務時間帯）'!$C$6:$U$35,19,FALSE))</f>
        <v/>
      </c>
      <c r="AM264" s="391" t="str">
        <f>IF(AM262="","",VLOOKUP(AM262,'シフト記号表（勤務時間帯）'!$C$6:$U$35,19,FALSE))</f>
        <v/>
      </c>
      <c r="AN264" s="389" t="str">
        <f>IF(AN262="","",VLOOKUP(AN262,'シフト記号表（勤務時間帯）'!$C$6:$U$35,19,FALSE))</f>
        <v/>
      </c>
      <c r="AO264" s="390" t="str">
        <f>IF(AO262="","",VLOOKUP(AO262,'シフト記号表（勤務時間帯）'!$C$6:$U$35,19,FALSE))</f>
        <v/>
      </c>
      <c r="AP264" s="390" t="str">
        <f>IF(AP262="","",VLOOKUP(AP262,'シフト記号表（勤務時間帯）'!$C$6:$U$35,19,FALSE))</f>
        <v/>
      </c>
      <c r="AQ264" s="390" t="str">
        <f>IF(AQ262="","",VLOOKUP(AQ262,'シフト記号表（勤務時間帯）'!$C$6:$U$35,19,FALSE))</f>
        <v/>
      </c>
      <c r="AR264" s="390" t="str">
        <f>IF(AR262="","",VLOOKUP(AR262,'シフト記号表（勤務時間帯）'!$C$6:$U$35,19,FALSE))</f>
        <v/>
      </c>
      <c r="AS264" s="390" t="str">
        <f>IF(AS262="","",VLOOKUP(AS262,'シフト記号表（勤務時間帯）'!$C$6:$U$35,19,FALSE))</f>
        <v/>
      </c>
      <c r="AT264" s="391" t="str">
        <f>IF(AT262="","",VLOOKUP(AT262,'シフト記号表（勤務時間帯）'!$C$6:$U$35,19,FALSE))</f>
        <v/>
      </c>
      <c r="AU264" s="389" t="str">
        <f>IF(AU262="","",VLOOKUP(AU262,'シフト記号表（勤務時間帯）'!$C$6:$U$35,19,FALSE))</f>
        <v/>
      </c>
      <c r="AV264" s="390" t="str">
        <f>IF(AV262="","",VLOOKUP(AV262,'シフト記号表（勤務時間帯）'!$C$6:$U$35,19,FALSE))</f>
        <v/>
      </c>
      <c r="AW264" s="390" t="str">
        <f>IF(AW262="","",VLOOKUP(AW262,'シフト記号表（勤務時間帯）'!$C$6:$U$35,19,FALSE))</f>
        <v/>
      </c>
      <c r="AX264" s="931">
        <f>IF($BB$3="４週",SUM(S264:AT264),IF($BB$3="暦月",SUM(S264:AW264),""))</f>
        <v>0</v>
      </c>
      <c r="AY264" s="932"/>
      <c r="AZ264" s="933">
        <f>IF($BB$3="４週",AX264/4,IF($BB$3="暦月",'地密通所（100名）'!AX264/('地密通所（100名）'!$BB$8/7),""))</f>
        <v>0</v>
      </c>
      <c r="BA264" s="934"/>
      <c r="BB264" s="800"/>
      <c r="BC264" s="769"/>
      <c r="BD264" s="769"/>
      <c r="BE264" s="769"/>
      <c r="BF264" s="770"/>
    </row>
    <row r="265" spans="2:58" ht="20.25" customHeight="1">
      <c r="B265" s="886">
        <f>B262+1</f>
        <v>82</v>
      </c>
      <c r="C265" s="781"/>
      <c r="D265" s="782"/>
      <c r="E265" s="783"/>
      <c r="F265" s="273"/>
      <c r="G265" s="762"/>
      <c r="H265" s="764"/>
      <c r="I265" s="694"/>
      <c r="J265" s="694"/>
      <c r="K265" s="695"/>
      <c r="L265" s="765"/>
      <c r="M265" s="766"/>
      <c r="N265" s="766"/>
      <c r="O265" s="767"/>
      <c r="P265" s="935" t="s">
        <v>535</v>
      </c>
      <c r="Q265" s="936"/>
      <c r="R265" s="937"/>
      <c r="S265" s="425"/>
      <c r="T265" s="426"/>
      <c r="U265" s="426"/>
      <c r="V265" s="426"/>
      <c r="W265" s="426"/>
      <c r="X265" s="426"/>
      <c r="Y265" s="427"/>
      <c r="Z265" s="425"/>
      <c r="AA265" s="426"/>
      <c r="AB265" s="426"/>
      <c r="AC265" s="426"/>
      <c r="AD265" s="426"/>
      <c r="AE265" s="426"/>
      <c r="AF265" s="427"/>
      <c r="AG265" s="425"/>
      <c r="AH265" s="426"/>
      <c r="AI265" s="426"/>
      <c r="AJ265" s="426"/>
      <c r="AK265" s="426"/>
      <c r="AL265" s="426"/>
      <c r="AM265" s="427"/>
      <c r="AN265" s="425"/>
      <c r="AO265" s="426"/>
      <c r="AP265" s="426"/>
      <c r="AQ265" s="426"/>
      <c r="AR265" s="426"/>
      <c r="AS265" s="426"/>
      <c r="AT265" s="427"/>
      <c r="AU265" s="425"/>
      <c r="AV265" s="426"/>
      <c r="AW265" s="426"/>
      <c r="AX265" s="973"/>
      <c r="AY265" s="974"/>
      <c r="AZ265" s="975"/>
      <c r="BA265" s="976"/>
      <c r="BB265" s="798"/>
      <c r="BC265" s="766"/>
      <c r="BD265" s="766"/>
      <c r="BE265" s="766"/>
      <c r="BF265" s="767"/>
    </row>
    <row r="266" spans="2:58" ht="20.25" customHeight="1">
      <c r="B266" s="886"/>
      <c r="C266" s="784"/>
      <c r="D266" s="785"/>
      <c r="E266" s="786"/>
      <c r="F266" s="265"/>
      <c r="G266" s="689"/>
      <c r="H266" s="693"/>
      <c r="I266" s="694"/>
      <c r="J266" s="694"/>
      <c r="K266" s="695"/>
      <c r="L266" s="699"/>
      <c r="M266" s="700"/>
      <c r="N266" s="700"/>
      <c r="O266" s="701"/>
      <c r="P266" s="921" t="s">
        <v>526</v>
      </c>
      <c r="Q266" s="922"/>
      <c r="R266" s="923"/>
      <c r="S266" s="386" t="str">
        <f>IF(S265="","",VLOOKUP(S265,'シフト記号表（勤務時間帯）'!$C$6:$K$35,9,FALSE))</f>
        <v/>
      </c>
      <c r="T266" s="387" t="str">
        <f>IF(T265="","",VLOOKUP(T265,'シフト記号表（勤務時間帯）'!$C$6:$K$35,9,FALSE))</f>
        <v/>
      </c>
      <c r="U266" s="387" t="str">
        <f>IF(U265="","",VLOOKUP(U265,'シフト記号表（勤務時間帯）'!$C$6:$K$35,9,FALSE))</f>
        <v/>
      </c>
      <c r="V266" s="387" t="str">
        <f>IF(V265="","",VLOOKUP(V265,'シフト記号表（勤務時間帯）'!$C$6:$K$35,9,FALSE))</f>
        <v/>
      </c>
      <c r="W266" s="387" t="str">
        <f>IF(W265="","",VLOOKUP(W265,'シフト記号表（勤務時間帯）'!$C$6:$K$35,9,FALSE))</f>
        <v/>
      </c>
      <c r="X266" s="387" t="str">
        <f>IF(X265="","",VLOOKUP(X265,'シフト記号表（勤務時間帯）'!$C$6:$K$35,9,FALSE))</f>
        <v/>
      </c>
      <c r="Y266" s="388" t="str">
        <f>IF(Y265="","",VLOOKUP(Y265,'シフト記号表（勤務時間帯）'!$C$6:$K$35,9,FALSE))</f>
        <v/>
      </c>
      <c r="Z266" s="386" t="str">
        <f>IF(Z265="","",VLOOKUP(Z265,'シフト記号表（勤務時間帯）'!$C$6:$K$35,9,FALSE))</f>
        <v/>
      </c>
      <c r="AA266" s="387" t="str">
        <f>IF(AA265="","",VLOOKUP(AA265,'シフト記号表（勤務時間帯）'!$C$6:$K$35,9,FALSE))</f>
        <v/>
      </c>
      <c r="AB266" s="387" t="str">
        <f>IF(AB265="","",VLOOKUP(AB265,'シフト記号表（勤務時間帯）'!$C$6:$K$35,9,FALSE))</f>
        <v/>
      </c>
      <c r="AC266" s="387" t="str">
        <f>IF(AC265="","",VLOOKUP(AC265,'シフト記号表（勤務時間帯）'!$C$6:$K$35,9,FALSE))</f>
        <v/>
      </c>
      <c r="AD266" s="387" t="str">
        <f>IF(AD265="","",VLOOKUP(AD265,'シフト記号表（勤務時間帯）'!$C$6:$K$35,9,FALSE))</f>
        <v/>
      </c>
      <c r="AE266" s="387" t="str">
        <f>IF(AE265="","",VLOOKUP(AE265,'シフト記号表（勤務時間帯）'!$C$6:$K$35,9,FALSE))</f>
        <v/>
      </c>
      <c r="AF266" s="388" t="str">
        <f>IF(AF265="","",VLOOKUP(AF265,'シフト記号表（勤務時間帯）'!$C$6:$K$35,9,FALSE))</f>
        <v/>
      </c>
      <c r="AG266" s="386" t="str">
        <f>IF(AG265="","",VLOOKUP(AG265,'シフト記号表（勤務時間帯）'!$C$6:$K$35,9,FALSE))</f>
        <v/>
      </c>
      <c r="AH266" s="387" t="str">
        <f>IF(AH265="","",VLOOKUP(AH265,'シフト記号表（勤務時間帯）'!$C$6:$K$35,9,FALSE))</f>
        <v/>
      </c>
      <c r="AI266" s="387" t="str">
        <f>IF(AI265="","",VLOOKUP(AI265,'シフト記号表（勤務時間帯）'!$C$6:$K$35,9,FALSE))</f>
        <v/>
      </c>
      <c r="AJ266" s="387" t="str">
        <f>IF(AJ265="","",VLOOKUP(AJ265,'シフト記号表（勤務時間帯）'!$C$6:$K$35,9,FALSE))</f>
        <v/>
      </c>
      <c r="AK266" s="387" t="str">
        <f>IF(AK265="","",VLOOKUP(AK265,'シフト記号表（勤務時間帯）'!$C$6:$K$35,9,FALSE))</f>
        <v/>
      </c>
      <c r="AL266" s="387" t="str">
        <f>IF(AL265="","",VLOOKUP(AL265,'シフト記号表（勤務時間帯）'!$C$6:$K$35,9,FALSE))</f>
        <v/>
      </c>
      <c r="AM266" s="388" t="str">
        <f>IF(AM265="","",VLOOKUP(AM265,'シフト記号表（勤務時間帯）'!$C$6:$K$35,9,FALSE))</f>
        <v/>
      </c>
      <c r="AN266" s="386" t="str">
        <f>IF(AN265="","",VLOOKUP(AN265,'シフト記号表（勤務時間帯）'!$C$6:$K$35,9,FALSE))</f>
        <v/>
      </c>
      <c r="AO266" s="387" t="str">
        <f>IF(AO265="","",VLOOKUP(AO265,'シフト記号表（勤務時間帯）'!$C$6:$K$35,9,FALSE))</f>
        <v/>
      </c>
      <c r="AP266" s="387" t="str">
        <f>IF(AP265="","",VLOOKUP(AP265,'シフト記号表（勤務時間帯）'!$C$6:$K$35,9,FALSE))</f>
        <v/>
      </c>
      <c r="AQ266" s="387" t="str">
        <f>IF(AQ265="","",VLOOKUP(AQ265,'シフト記号表（勤務時間帯）'!$C$6:$K$35,9,FALSE))</f>
        <v/>
      </c>
      <c r="AR266" s="387" t="str">
        <f>IF(AR265="","",VLOOKUP(AR265,'シフト記号表（勤務時間帯）'!$C$6:$K$35,9,FALSE))</f>
        <v/>
      </c>
      <c r="AS266" s="387" t="str">
        <f>IF(AS265="","",VLOOKUP(AS265,'シフト記号表（勤務時間帯）'!$C$6:$K$35,9,FALSE))</f>
        <v/>
      </c>
      <c r="AT266" s="388" t="str">
        <f>IF(AT265="","",VLOOKUP(AT265,'シフト記号表（勤務時間帯）'!$C$6:$K$35,9,FALSE))</f>
        <v/>
      </c>
      <c r="AU266" s="386" t="str">
        <f>IF(AU265="","",VLOOKUP(AU265,'シフト記号表（勤務時間帯）'!$C$6:$K$35,9,FALSE))</f>
        <v/>
      </c>
      <c r="AV266" s="387" t="str">
        <f>IF(AV265="","",VLOOKUP(AV265,'シフト記号表（勤務時間帯）'!$C$6:$K$35,9,FALSE))</f>
        <v/>
      </c>
      <c r="AW266" s="387" t="str">
        <f>IF(AW265="","",VLOOKUP(AW265,'シフト記号表（勤務時間帯）'!$C$6:$K$35,9,FALSE))</f>
        <v/>
      </c>
      <c r="AX266" s="924">
        <f>IF($BB$3="４週",SUM(S266:AT266),IF($BB$3="暦月",SUM(S266:AW266),""))</f>
        <v>0</v>
      </c>
      <c r="AY266" s="925"/>
      <c r="AZ266" s="926">
        <f>IF($BB$3="４週",AX266/4,IF($BB$3="暦月",'地密通所（100名）'!AX266/('地密通所（100名）'!$BB$8/7),""))</f>
        <v>0</v>
      </c>
      <c r="BA266" s="927"/>
      <c r="BB266" s="799"/>
      <c r="BC266" s="700"/>
      <c r="BD266" s="700"/>
      <c r="BE266" s="700"/>
      <c r="BF266" s="701"/>
    </row>
    <row r="267" spans="2:58" ht="20.25" customHeight="1">
      <c r="B267" s="886"/>
      <c r="C267" s="787"/>
      <c r="D267" s="788"/>
      <c r="E267" s="789"/>
      <c r="F267" s="428">
        <f>C265</f>
        <v>0</v>
      </c>
      <c r="G267" s="763"/>
      <c r="H267" s="693"/>
      <c r="I267" s="694"/>
      <c r="J267" s="694"/>
      <c r="K267" s="695"/>
      <c r="L267" s="768"/>
      <c r="M267" s="769"/>
      <c r="N267" s="769"/>
      <c r="O267" s="770"/>
      <c r="P267" s="928" t="s">
        <v>527</v>
      </c>
      <c r="Q267" s="929"/>
      <c r="R267" s="930"/>
      <c r="S267" s="389" t="str">
        <f>IF(S265="","",VLOOKUP(S265,'シフト記号表（勤務時間帯）'!$C$6:$U$35,19,FALSE))</f>
        <v/>
      </c>
      <c r="T267" s="390" t="str">
        <f>IF(T265="","",VLOOKUP(T265,'シフト記号表（勤務時間帯）'!$C$6:$U$35,19,FALSE))</f>
        <v/>
      </c>
      <c r="U267" s="390" t="str">
        <f>IF(U265="","",VLOOKUP(U265,'シフト記号表（勤務時間帯）'!$C$6:$U$35,19,FALSE))</f>
        <v/>
      </c>
      <c r="V267" s="390" t="str">
        <f>IF(V265="","",VLOOKUP(V265,'シフト記号表（勤務時間帯）'!$C$6:$U$35,19,FALSE))</f>
        <v/>
      </c>
      <c r="W267" s="390" t="str">
        <f>IF(W265="","",VLOOKUP(W265,'シフト記号表（勤務時間帯）'!$C$6:$U$35,19,FALSE))</f>
        <v/>
      </c>
      <c r="X267" s="390" t="str">
        <f>IF(X265="","",VLOOKUP(X265,'シフト記号表（勤務時間帯）'!$C$6:$U$35,19,FALSE))</f>
        <v/>
      </c>
      <c r="Y267" s="391" t="str">
        <f>IF(Y265="","",VLOOKUP(Y265,'シフト記号表（勤務時間帯）'!$C$6:$U$35,19,FALSE))</f>
        <v/>
      </c>
      <c r="Z267" s="389" t="str">
        <f>IF(Z265="","",VLOOKUP(Z265,'シフト記号表（勤務時間帯）'!$C$6:$U$35,19,FALSE))</f>
        <v/>
      </c>
      <c r="AA267" s="390" t="str">
        <f>IF(AA265="","",VLOOKUP(AA265,'シフト記号表（勤務時間帯）'!$C$6:$U$35,19,FALSE))</f>
        <v/>
      </c>
      <c r="AB267" s="390" t="str">
        <f>IF(AB265="","",VLOOKUP(AB265,'シフト記号表（勤務時間帯）'!$C$6:$U$35,19,FALSE))</f>
        <v/>
      </c>
      <c r="AC267" s="390" t="str">
        <f>IF(AC265="","",VLOOKUP(AC265,'シフト記号表（勤務時間帯）'!$C$6:$U$35,19,FALSE))</f>
        <v/>
      </c>
      <c r="AD267" s="390" t="str">
        <f>IF(AD265="","",VLOOKUP(AD265,'シフト記号表（勤務時間帯）'!$C$6:$U$35,19,FALSE))</f>
        <v/>
      </c>
      <c r="AE267" s="390" t="str">
        <f>IF(AE265="","",VLOOKUP(AE265,'シフト記号表（勤務時間帯）'!$C$6:$U$35,19,FALSE))</f>
        <v/>
      </c>
      <c r="AF267" s="391" t="str">
        <f>IF(AF265="","",VLOOKUP(AF265,'シフト記号表（勤務時間帯）'!$C$6:$U$35,19,FALSE))</f>
        <v/>
      </c>
      <c r="AG267" s="389" t="str">
        <f>IF(AG265="","",VLOOKUP(AG265,'シフト記号表（勤務時間帯）'!$C$6:$U$35,19,FALSE))</f>
        <v/>
      </c>
      <c r="AH267" s="390" t="str">
        <f>IF(AH265="","",VLOOKUP(AH265,'シフト記号表（勤務時間帯）'!$C$6:$U$35,19,FALSE))</f>
        <v/>
      </c>
      <c r="AI267" s="390" t="str">
        <f>IF(AI265="","",VLOOKUP(AI265,'シフト記号表（勤務時間帯）'!$C$6:$U$35,19,FALSE))</f>
        <v/>
      </c>
      <c r="AJ267" s="390" t="str">
        <f>IF(AJ265="","",VLOOKUP(AJ265,'シフト記号表（勤務時間帯）'!$C$6:$U$35,19,FALSE))</f>
        <v/>
      </c>
      <c r="AK267" s="390" t="str">
        <f>IF(AK265="","",VLOOKUP(AK265,'シフト記号表（勤務時間帯）'!$C$6:$U$35,19,FALSE))</f>
        <v/>
      </c>
      <c r="AL267" s="390" t="str">
        <f>IF(AL265="","",VLOOKUP(AL265,'シフト記号表（勤務時間帯）'!$C$6:$U$35,19,FALSE))</f>
        <v/>
      </c>
      <c r="AM267" s="391" t="str">
        <f>IF(AM265="","",VLOOKUP(AM265,'シフト記号表（勤務時間帯）'!$C$6:$U$35,19,FALSE))</f>
        <v/>
      </c>
      <c r="AN267" s="389" t="str">
        <f>IF(AN265="","",VLOOKUP(AN265,'シフト記号表（勤務時間帯）'!$C$6:$U$35,19,FALSE))</f>
        <v/>
      </c>
      <c r="AO267" s="390" t="str">
        <f>IF(AO265="","",VLOOKUP(AO265,'シフト記号表（勤務時間帯）'!$C$6:$U$35,19,FALSE))</f>
        <v/>
      </c>
      <c r="AP267" s="390" t="str">
        <f>IF(AP265="","",VLOOKUP(AP265,'シフト記号表（勤務時間帯）'!$C$6:$U$35,19,FALSE))</f>
        <v/>
      </c>
      <c r="AQ267" s="390" t="str">
        <f>IF(AQ265="","",VLOOKUP(AQ265,'シフト記号表（勤務時間帯）'!$C$6:$U$35,19,FALSE))</f>
        <v/>
      </c>
      <c r="AR267" s="390" t="str">
        <f>IF(AR265="","",VLOOKUP(AR265,'シフト記号表（勤務時間帯）'!$C$6:$U$35,19,FALSE))</f>
        <v/>
      </c>
      <c r="AS267" s="390" t="str">
        <f>IF(AS265="","",VLOOKUP(AS265,'シフト記号表（勤務時間帯）'!$C$6:$U$35,19,FALSE))</f>
        <v/>
      </c>
      <c r="AT267" s="391" t="str">
        <f>IF(AT265="","",VLOOKUP(AT265,'シフト記号表（勤務時間帯）'!$C$6:$U$35,19,FALSE))</f>
        <v/>
      </c>
      <c r="AU267" s="389" t="str">
        <f>IF(AU265="","",VLOOKUP(AU265,'シフト記号表（勤務時間帯）'!$C$6:$U$35,19,FALSE))</f>
        <v/>
      </c>
      <c r="AV267" s="390" t="str">
        <f>IF(AV265="","",VLOOKUP(AV265,'シフト記号表（勤務時間帯）'!$C$6:$U$35,19,FALSE))</f>
        <v/>
      </c>
      <c r="AW267" s="390" t="str">
        <f>IF(AW265="","",VLOOKUP(AW265,'シフト記号表（勤務時間帯）'!$C$6:$U$35,19,FALSE))</f>
        <v/>
      </c>
      <c r="AX267" s="931">
        <f>IF($BB$3="４週",SUM(S267:AT267),IF($BB$3="暦月",SUM(S267:AW267),""))</f>
        <v>0</v>
      </c>
      <c r="AY267" s="932"/>
      <c r="AZ267" s="933">
        <f>IF($BB$3="４週",AX267/4,IF($BB$3="暦月",'地密通所（100名）'!AX267/('地密通所（100名）'!$BB$8/7),""))</f>
        <v>0</v>
      </c>
      <c r="BA267" s="934"/>
      <c r="BB267" s="800"/>
      <c r="BC267" s="769"/>
      <c r="BD267" s="769"/>
      <c r="BE267" s="769"/>
      <c r="BF267" s="770"/>
    </row>
    <row r="268" spans="2:58" ht="20.25" customHeight="1">
      <c r="B268" s="886">
        <f>B265+1</f>
        <v>83</v>
      </c>
      <c r="C268" s="781"/>
      <c r="D268" s="782"/>
      <c r="E268" s="783"/>
      <c r="F268" s="273"/>
      <c r="G268" s="762"/>
      <c r="H268" s="764"/>
      <c r="I268" s="694"/>
      <c r="J268" s="694"/>
      <c r="K268" s="695"/>
      <c r="L268" s="765"/>
      <c r="M268" s="766"/>
      <c r="N268" s="766"/>
      <c r="O268" s="767"/>
      <c r="P268" s="935" t="s">
        <v>535</v>
      </c>
      <c r="Q268" s="936"/>
      <c r="R268" s="937"/>
      <c r="S268" s="425"/>
      <c r="T268" s="426"/>
      <c r="U268" s="426"/>
      <c r="V268" s="426"/>
      <c r="W268" s="426"/>
      <c r="X268" s="426"/>
      <c r="Y268" s="427"/>
      <c r="Z268" s="425"/>
      <c r="AA268" s="426"/>
      <c r="AB268" s="426"/>
      <c r="AC268" s="426"/>
      <c r="AD268" s="426"/>
      <c r="AE268" s="426"/>
      <c r="AF268" s="427"/>
      <c r="AG268" s="425"/>
      <c r="AH268" s="426"/>
      <c r="AI268" s="426"/>
      <c r="AJ268" s="426"/>
      <c r="AK268" s="426"/>
      <c r="AL268" s="426"/>
      <c r="AM268" s="427"/>
      <c r="AN268" s="425"/>
      <c r="AO268" s="426"/>
      <c r="AP268" s="426"/>
      <c r="AQ268" s="426"/>
      <c r="AR268" s="426"/>
      <c r="AS268" s="426"/>
      <c r="AT268" s="427"/>
      <c r="AU268" s="425"/>
      <c r="AV268" s="426"/>
      <c r="AW268" s="426"/>
      <c r="AX268" s="973"/>
      <c r="AY268" s="974"/>
      <c r="AZ268" s="975"/>
      <c r="BA268" s="976"/>
      <c r="BB268" s="798"/>
      <c r="BC268" s="766"/>
      <c r="BD268" s="766"/>
      <c r="BE268" s="766"/>
      <c r="BF268" s="767"/>
    </row>
    <row r="269" spans="2:58" ht="20.25" customHeight="1">
      <c r="B269" s="886"/>
      <c r="C269" s="784"/>
      <c r="D269" s="785"/>
      <c r="E269" s="786"/>
      <c r="F269" s="265"/>
      <c r="G269" s="689"/>
      <c r="H269" s="693"/>
      <c r="I269" s="694"/>
      <c r="J269" s="694"/>
      <c r="K269" s="695"/>
      <c r="L269" s="699"/>
      <c r="M269" s="700"/>
      <c r="N269" s="700"/>
      <c r="O269" s="701"/>
      <c r="P269" s="921" t="s">
        <v>526</v>
      </c>
      <c r="Q269" s="922"/>
      <c r="R269" s="923"/>
      <c r="S269" s="386" t="str">
        <f>IF(S268="","",VLOOKUP(S268,'シフト記号表（勤務時間帯）'!$C$6:$K$35,9,FALSE))</f>
        <v/>
      </c>
      <c r="T269" s="387" t="str">
        <f>IF(T268="","",VLOOKUP(T268,'シフト記号表（勤務時間帯）'!$C$6:$K$35,9,FALSE))</f>
        <v/>
      </c>
      <c r="U269" s="387" t="str">
        <f>IF(U268="","",VLOOKUP(U268,'シフト記号表（勤務時間帯）'!$C$6:$K$35,9,FALSE))</f>
        <v/>
      </c>
      <c r="V269" s="387" t="str">
        <f>IF(V268="","",VLOOKUP(V268,'シフト記号表（勤務時間帯）'!$C$6:$K$35,9,FALSE))</f>
        <v/>
      </c>
      <c r="W269" s="387" t="str">
        <f>IF(W268="","",VLOOKUP(W268,'シフト記号表（勤務時間帯）'!$C$6:$K$35,9,FALSE))</f>
        <v/>
      </c>
      <c r="X269" s="387" t="str">
        <f>IF(X268="","",VLOOKUP(X268,'シフト記号表（勤務時間帯）'!$C$6:$K$35,9,FALSE))</f>
        <v/>
      </c>
      <c r="Y269" s="388" t="str">
        <f>IF(Y268="","",VLOOKUP(Y268,'シフト記号表（勤務時間帯）'!$C$6:$K$35,9,FALSE))</f>
        <v/>
      </c>
      <c r="Z269" s="386" t="str">
        <f>IF(Z268="","",VLOOKUP(Z268,'シフト記号表（勤務時間帯）'!$C$6:$K$35,9,FALSE))</f>
        <v/>
      </c>
      <c r="AA269" s="387" t="str">
        <f>IF(AA268="","",VLOOKUP(AA268,'シフト記号表（勤務時間帯）'!$C$6:$K$35,9,FALSE))</f>
        <v/>
      </c>
      <c r="AB269" s="387" t="str">
        <f>IF(AB268="","",VLOOKUP(AB268,'シフト記号表（勤務時間帯）'!$C$6:$K$35,9,FALSE))</f>
        <v/>
      </c>
      <c r="AC269" s="387" t="str">
        <f>IF(AC268="","",VLOOKUP(AC268,'シフト記号表（勤務時間帯）'!$C$6:$K$35,9,FALSE))</f>
        <v/>
      </c>
      <c r="AD269" s="387" t="str">
        <f>IF(AD268="","",VLOOKUP(AD268,'シフト記号表（勤務時間帯）'!$C$6:$K$35,9,FALSE))</f>
        <v/>
      </c>
      <c r="AE269" s="387" t="str">
        <f>IF(AE268="","",VLOOKUP(AE268,'シフト記号表（勤務時間帯）'!$C$6:$K$35,9,FALSE))</f>
        <v/>
      </c>
      <c r="AF269" s="388" t="str">
        <f>IF(AF268="","",VLOOKUP(AF268,'シフト記号表（勤務時間帯）'!$C$6:$K$35,9,FALSE))</f>
        <v/>
      </c>
      <c r="AG269" s="386" t="str">
        <f>IF(AG268="","",VLOOKUP(AG268,'シフト記号表（勤務時間帯）'!$C$6:$K$35,9,FALSE))</f>
        <v/>
      </c>
      <c r="AH269" s="387" t="str">
        <f>IF(AH268="","",VLOOKUP(AH268,'シフト記号表（勤務時間帯）'!$C$6:$K$35,9,FALSE))</f>
        <v/>
      </c>
      <c r="AI269" s="387" t="str">
        <f>IF(AI268="","",VLOOKUP(AI268,'シフト記号表（勤務時間帯）'!$C$6:$K$35,9,FALSE))</f>
        <v/>
      </c>
      <c r="AJ269" s="387" t="str">
        <f>IF(AJ268="","",VLOOKUP(AJ268,'シフト記号表（勤務時間帯）'!$C$6:$K$35,9,FALSE))</f>
        <v/>
      </c>
      <c r="AK269" s="387" t="str">
        <f>IF(AK268="","",VLOOKUP(AK268,'シフト記号表（勤務時間帯）'!$C$6:$K$35,9,FALSE))</f>
        <v/>
      </c>
      <c r="AL269" s="387" t="str">
        <f>IF(AL268="","",VLOOKUP(AL268,'シフト記号表（勤務時間帯）'!$C$6:$K$35,9,FALSE))</f>
        <v/>
      </c>
      <c r="AM269" s="388" t="str">
        <f>IF(AM268="","",VLOOKUP(AM268,'シフト記号表（勤務時間帯）'!$C$6:$K$35,9,FALSE))</f>
        <v/>
      </c>
      <c r="AN269" s="386" t="str">
        <f>IF(AN268="","",VLOOKUP(AN268,'シフト記号表（勤務時間帯）'!$C$6:$K$35,9,FALSE))</f>
        <v/>
      </c>
      <c r="AO269" s="387" t="str">
        <f>IF(AO268="","",VLOOKUP(AO268,'シフト記号表（勤務時間帯）'!$C$6:$K$35,9,FALSE))</f>
        <v/>
      </c>
      <c r="AP269" s="387" t="str">
        <f>IF(AP268="","",VLOOKUP(AP268,'シフト記号表（勤務時間帯）'!$C$6:$K$35,9,FALSE))</f>
        <v/>
      </c>
      <c r="AQ269" s="387" t="str">
        <f>IF(AQ268="","",VLOOKUP(AQ268,'シフト記号表（勤務時間帯）'!$C$6:$K$35,9,FALSE))</f>
        <v/>
      </c>
      <c r="AR269" s="387" t="str">
        <f>IF(AR268="","",VLOOKUP(AR268,'シフト記号表（勤務時間帯）'!$C$6:$K$35,9,FALSE))</f>
        <v/>
      </c>
      <c r="AS269" s="387" t="str">
        <f>IF(AS268="","",VLOOKUP(AS268,'シフト記号表（勤務時間帯）'!$C$6:$K$35,9,FALSE))</f>
        <v/>
      </c>
      <c r="AT269" s="388" t="str">
        <f>IF(AT268="","",VLOOKUP(AT268,'シフト記号表（勤務時間帯）'!$C$6:$K$35,9,FALSE))</f>
        <v/>
      </c>
      <c r="AU269" s="386" t="str">
        <f>IF(AU268="","",VLOOKUP(AU268,'シフト記号表（勤務時間帯）'!$C$6:$K$35,9,FALSE))</f>
        <v/>
      </c>
      <c r="AV269" s="387" t="str">
        <f>IF(AV268="","",VLOOKUP(AV268,'シフト記号表（勤務時間帯）'!$C$6:$K$35,9,FALSE))</f>
        <v/>
      </c>
      <c r="AW269" s="387" t="str">
        <f>IF(AW268="","",VLOOKUP(AW268,'シフト記号表（勤務時間帯）'!$C$6:$K$35,9,FALSE))</f>
        <v/>
      </c>
      <c r="AX269" s="924">
        <f>IF($BB$3="４週",SUM(S269:AT269),IF($BB$3="暦月",SUM(S269:AW269),""))</f>
        <v>0</v>
      </c>
      <c r="AY269" s="925"/>
      <c r="AZ269" s="926">
        <f>IF($BB$3="４週",AX269/4,IF($BB$3="暦月",'地密通所（100名）'!AX269/('地密通所（100名）'!$BB$8/7),""))</f>
        <v>0</v>
      </c>
      <c r="BA269" s="927"/>
      <c r="BB269" s="799"/>
      <c r="BC269" s="700"/>
      <c r="BD269" s="700"/>
      <c r="BE269" s="700"/>
      <c r="BF269" s="701"/>
    </row>
    <row r="270" spans="2:58" ht="20.25" customHeight="1">
      <c r="B270" s="886"/>
      <c r="C270" s="787"/>
      <c r="D270" s="788"/>
      <c r="E270" s="789"/>
      <c r="F270" s="428">
        <f>C268</f>
        <v>0</v>
      </c>
      <c r="G270" s="763"/>
      <c r="H270" s="693"/>
      <c r="I270" s="694"/>
      <c r="J270" s="694"/>
      <c r="K270" s="695"/>
      <c r="L270" s="768"/>
      <c r="M270" s="769"/>
      <c r="N270" s="769"/>
      <c r="O270" s="770"/>
      <c r="P270" s="928" t="s">
        <v>527</v>
      </c>
      <c r="Q270" s="929"/>
      <c r="R270" s="930"/>
      <c r="S270" s="389" t="str">
        <f>IF(S268="","",VLOOKUP(S268,'シフト記号表（勤務時間帯）'!$C$6:$U$35,19,FALSE))</f>
        <v/>
      </c>
      <c r="T270" s="390" t="str">
        <f>IF(T268="","",VLOOKUP(T268,'シフト記号表（勤務時間帯）'!$C$6:$U$35,19,FALSE))</f>
        <v/>
      </c>
      <c r="U270" s="390" t="str">
        <f>IF(U268="","",VLOOKUP(U268,'シフト記号表（勤務時間帯）'!$C$6:$U$35,19,FALSE))</f>
        <v/>
      </c>
      <c r="V270" s="390" t="str">
        <f>IF(V268="","",VLOOKUP(V268,'シフト記号表（勤務時間帯）'!$C$6:$U$35,19,FALSE))</f>
        <v/>
      </c>
      <c r="W270" s="390" t="str">
        <f>IF(W268="","",VLOOKUP(W268,'シフト記号表（勤務時間帯）'!$C$6:$U$35,19,FALSE))</f>
        <v/>
      </c>
      <c r="X270" s="390" t="str">
        <f>IF(X268="","",VLOOKUP(X268,'シフト記号表（勤務時間帯）'!$C$6:$U$35,19,FALSE))</f>
        <v/>
      </c>
      <c r="Y270" s="391" t="str">
        <f>IF(Y268="","",VLOOKUP(Y268,'シフト記号表（勤務時間帯）'!$C$6:$U$35,19,FALSE))</f>
        <v/>
      </c>
      <c r="Z270" s="389" t="str">
        <f>IF(Z268="","",VLOOKUP(Z268,'シフト記号表（勤務時間帯）'!$C$6:$U$35,19,FALSE))</f>
        <v/>
      </c>
      <c r="AA270" s="390" t="str">
        <f>IF(AA268="","",VLOOKUP(AA268,'シフト記号表（勤務時間帯）'!$C$6:$U$35,19,FALSE))</f>
        <v/>
      </c>
      <c r="AB270" s="390" t="str">
        <f>IF(AB268="","",VLOOKUP(AB268,'シフト記号表（勤務時間帯）'!$C$6:$U$35,19,FALSE))</f>
        <v/>
      </c>
      <c r="AC270" s="390" t="str">
        <f>IF(AC268="","",VLOOKUP(AC268,'シフト記号表（勤務時間帯）'!$C$6:$U$35,19,FALSE))</f>
        <v/>
      </c>
      <c r="AD270" s="390" t="str">
        <f>IF(AD268="","",VLOOKUP(AD268,'シフト記号表（勤務時間帯）'!$C$6:$U$35,19,FALSE))</f>
        <v/>
      </c>
      <c r="AE270" s="390" t="str">
        <f>IF(AE268="","",VLOOKUP(AE268,'シフト記号表（勤務時間帯）'!$C$6:$U$35,19,FALSE))</f>
        <v/>
      </c>
      <c r="AF270" s="391" t="str">
        <f>IF(AF268="","",VLOOKUP(AF268,'シフト記号表（勤務時間帯）'!$C$6:$U$35,19,FALSE))</f>
        <v/>
      </c>
      <c r="AG270" s="389" t="str">
        <f>IF(AG268="","",VLOOKUP(AG268,'シフト記号表（勤務時間帯）'!$C$6:$U$35,19,FALSE))</f>
        <v/>
      </c>
      <c r="AH270" s="390" t="str">
        <f>IF(AH268="","",VLOOKUP(AH268,'シフト記号表（勤務時間帯）'!$C$6:$U$35,19,FALSE))</f>
        <v/>
      </c>
      <c r="AI270" s="390" t="str">
        <f>IF(AI268="","",VLOOKUP(AI268,'シフト記号表（勤務時間帯）'!$C$6:$U$35,19,FALSE))</f>
        <v/>
      </c>
      <c r="AJ270" s="390" t="str">
        <f>IF(AJ268="","",VLOOKUP(AJ268,'シフト記号表（勤務時間帯）'!$C$6:$U$35,19,FALSE))</f>
        <v/>
      </c>
      <c r="AK270" s="390" t="str">
        <f>IF(AK268="","",VLOOKUP(AK268,'シフト記号表（勤務時間帯）'!$C$6:$U$35,19,FALSE))</f>
        <v/>
      </c>
      <c r="AL270" s="390" t="str">
        <f>IF(AL268="","",VLOOKUP(AL268,'シフト記号表（勤務時間帯）'!$C$6:$U$35,19,FALSE))</f>
        <v/>
      </c>
      <c r="AM270" s="391" t="str">
        <f>IF(AM268="","",VLOOKUP(AM268,'シフト記号表（勤務時間帯）'!$C$6:$U$35,19,FALSE))</f>
        <v/>
      </c>
      <c r="AN270" s="389" t="str">
        <f>IF(AN268="","",VLOOKUP(AN268,'シフト記号表（勤務時間帯）'!$C$6:$U$35,19,FALSE))</f>
        <v/>
      </c>
      <c r="AO270" s="390" t="str">
        <f>IF(AO268="","",VLOOKUP(AO268,'シフト記号表（勤務時間帯）'!$C$6:$U$35,19,FALSE))</f>
        <v/>
      </c>
      <c r="AP270" s="390" t="str">
        <f>IF(AP268="","",VLOOKUP(AP268,'シフト記号表（勤務時間帯）'!$C$6:$U$35,19,FALSE))</f>
        <v/>
      </c>
      <c r="AQ270" s="390" t="str">
        <f>IF(AQ268="","",VLOOKUP(AQ268,'シフト記号表（勤務時間帯）'!$C$6:$U$35,19,FALSE))</f>
        <v/>
      </c>
      <c r="AR270" s="390" t="str">
        <f>IF(AR268="","",VLOOKUP(AR268,'シフト記号表（勤務時間帯）'!$C$6:$U$35,19,FALSE))</f>
        <v/>
      </c>
      <c r="AS270" s="390" t="str">
        <f>IF(AS268="","",VLOOKUP(AS268,'シフト記号表（勤務時間帯）'!$C$6:$U$35,19,FALSE))</f>
        <v/>
      </c>
      <c r="AT270" s="391" t="str">
        <f>IF(AT268="","",VLOOKUP(AT268,'シフト記号表（勤務時間帯）'!$C$6:$U$35,19,FALSE))</f>
        <v/>
      </c>
      <c r="AU270" s="389" t="str">
        <f>IF(AU268="","",VLOOKUP(AU268,'シフト記号表（勤務時間帯）'!$C$6:$U$35,19,FALSE))</f>
        <v/>
      </c>
      <c r="AV270" s="390" t="str">
        <f>IF(AV268="","",VLOOKUP(AV268,'シフト記号表（勤務時間帯）'!$C$6:$U$35,19,FALSE))</f>
        <v/>
      </c>
      <c r="AW270" s="390" t="str">
        <f>IF(AW268="","",VLOOKUP(AW268,'シフト記号表（勤務時間帯）'!$C$6:$U$35,19,FALSE))</f>
        <v/>
      </c>
      <c r="AX270" s="931">
        <f>IF($BB$3="４週",SUM(S270:AT270),IF($BB$3="暦月",SUM(S270:AW270),""))</f>
        <v>0</v>
      </c>
      <c r="AY270" s="932"/>
      <c r="AZ270" s="933">
        <f>IF($BB$3="４週",AX270/4,IF($BB$3="暦月",'地密通所（100名）'!AX270/('地密通所（100名）'!$BB$8/7),""))</f>
        <v>0</v>
      </c>
      <c r="BA270" s="934"/>
      <c r="BB270" s="800"/>
      <c r="BC270" s="769"/>
      <c r="BD270" s="769"/>
      <c r="BE270" s="769"/>
      <c r="BF270" s="770"/>
    </row>
    <row r="271" spans="2:58" ht="20.25" customHeight="1">
      <c r="B271" s="886">
        <f>B268+1</f>
        <v>84</v>
      </c>
      <c r="C271" s="781"/>
      <c r="D271" s="782"/>
      <c r="E271" s="783"/>
      <c r="F271" s="273"/>
      <c r="G271" s="762"/>
      <c r="H271" s="764"/>
      <c r="I271" s="694"/>
      <c r="J271" s="694"/>
      <c r="K271" s="695"/>
      <c r="L271" s="765"/>
      <c r="M271" s="766"/>
      <c r="N271" s="766"/>
      <c r="O271" s="767"/>
      <c r="P271" s="935" t="s">
        <v>654</v>
      </c>
      <c r="Q271" s="936"/>
      <c r="R271" s="937"/>
      <c r="S271" s="425"/>
      <c r="T271" s="426"/>
      <c r="U271" s="426"/>
      <c r="V271" s="426"/>
      <c r="W271" s="426"/>
      <c r="X271" s="426"/>
      <c r="Y271" s="427"/>
      <c r="Z271" s="425"/>
      <c r="AA271" s="426"/>
      <c r="AB271" s="426"/>
      <c r="AC271" s="426"/>
      <c r="AD271" s="426"/>
      <c r="AE271" s="426"/>
      <c r="AF271" s="427"/>
      <c r="AG271" s="425"/>
      <c r="AH271" s="426"/>
      <c r="AI271" s="426"/>
      <c r="AJ271" s="426"/>
      <c r="AK271" s="426"/>
      <c r="AL271" s="426"/>
      <c r="AM271" s="427"/>
      <c r="AN271" s="425"/>
      <c r="AO271" s="426"/>
      <c r="AP271" s="426"/>
      <c r="AQ271" s="426"/>
      <c r="AR271" s="426"/>
      <c r="AS271" s="426"/>
      <c r="AT271" s="427"/>
      <c r="AU271" s="425"/>
      <c r="AV271" s="426"/>
      <c r="AW271" s="426"/>
      <c r="AX271" s="973"/>
      <c r="AY271" s="974"/>
      <c r="AZ271" s="975"/>
      <c r="BA271" s="976"/>
      <c r="BB271" s="798"/>
      <c r="BC271" s="766"/>
      <c r="BD271" s="766"/>
      <c r="BE271" s="766"/>
      <c r="BF271" s="767"/>
    </row>
    <row r="272" spans="2:58" ht="20.25" customHeight="1">
      <c r="B272" s="886"/>
      <c r="C272" s="784"/>
      <c r="D272" s="785"/>
      <c r="E272" s="786"/>
      <c r="F272" s="265"/>
      <c r="G272" s="689"/>
      <c r="H272" s="693"/>
      <c r="I272" s="694"/>
      <c r="J272" s="694"/>
      <c r="K272" s="695"/>
      <c r="L272" s="699"/>
      <c r="M272" s="700"/>
      <c r="N272" s="700"/>
      <c r="O272" s="701"/>
      <c r="P272" s="921" t="s">
        <v>526</v>
      </c>
      <c r="Q272" s="922"/>
      <c r="R272" s="923"/>
      <c r="S272" s="386" t="str">
        <f>IF(S271="","",VLOOKUP(S271,'シフト記号表（勤務時間帯）'!$C$6:$K$35,9,FALSE))</f>
        <v/>
      </c>
      <c r="T272" s="387" t="str">
        <f>IF(T271="","",VLOOKUP(T271,'シフト記号表（勤務時間帯）'!$C$6:$K$35,9,FALSE))</f>
        <v/>
      </c>
      <c r="U272" s="387" t="str">
        <f>IF(U271="","",VLOOKUP(U271,'シフト記号表（勤務時間帯）'!$C$6:$K$35,9,FALSE))</f>
        <v/>
      </c>
      <c r="V272" s="387" t="str">
        <f>IF(V271="","",VLOOKUP(V271,'シフト記号表（勤務時間帯）'!$C$6:$K$35,9,FALSE))</f>
        <v/>
      </c>
      <c r="W272" s="387" t="str">
        <f>IF(W271="","",VLOOKUP(W271,'シフト記号表（勤務時間帯）'!$C$6:$K$35,9,FALSE))</f>
        <v/>
      </c>
      <c r="X272" s="387" t="str">
        <f>IF(X271="","",VLOOKUP(X271,'シフト記号表（勤務時間帯）'!$C$6:$K$35,9,FALSE))</f>
        <v/>
      </c>
      <c r="Y272" s="388" t="str">
        <f>IF(Y271="","",VLOOKUP(Y271,'シフト記号表（勤務時間帯）'!$C$6:$K$35,9,FALSE))</f>
        <v/>
      </c>
      <c r="Z272" s="386" t="str">
        <f>IF(Z271="","",VLOOKUP(Z271,'シフト記号表（勤務時間帯）'!$C$6:$K$35,9,FALSE))</f>
        <v/>
      </c>
      <c r="AA272" s="387" t="str">
        <f>IF(AA271="","",VLOOKUP(AA271,'シフト記号表（勤務時間帯）'!$C$6:$K$35,9,FALSE))</f>
        <v/>
      </c>
      <c r="AB272" s="387" t="str">
        <f>IF(AB271="","",VLOOKUP(AB271,'シフト記号表（勤務時間帯）'!$C$6:$K$35,9,FALSE))</f>
        <v/>
      </c>
      <c r="AC272" s="387" t="str">
        <f>IF(AC271="","",VLOOKUP(AC271,'シフト記号表（勤務時間帯）'!$C$6:$K$35,9,FALSE))</f>
        <v/>
      </c>
      <c r="AD272" s="387" t="str">
        <f>IF(AD271="","",VLOOKUP(AD271,'シフト記号表（勤務時間帯）'!$C$6:$K$35,9,FALSE))</f>
        <v/>
      </c>
      <c r="AE272" s="387" t="str">
        <f>IF(AE271="","",VLOOKUP(AE271,'シフト記号表（勤務時間帯）'!$C$6:$K$35,9,FALSE))</f>
        <v/>
      </c>
      <c r="AF272" s="388" t="str">
        <f>IF(AF271="","",VLOOKUP(AF271,'シフト記号表（勤務時間帯）'!$C$6:$K$35,9,FALSE))</f>
        <v/>
      </c>
      <c r="AG272" s="386" t="str">
        <f>IF(AG271="","",VLOOKUP(AG271,'シフト記号表（勤務時間帯）'!$C$6:$K$35,9,FALSE))</f>
        <v/>
      </c>
      <c r="AH272" s="387" t="str">
        <f>IF(AH271="","",VLOOKUP(AH271,'シフト記号表（勤務時間帯）'!$C$6:$K$35,9,FALSE))</f>
        <v/>
      </c>
      <c r="AI272" s="387" t="str">
        <f>IF(AI271="","",VLOOKUP(AI271,'シフト記号表（勤務時間帯）'!$C$6:$K$35,9,FALSE))</f>
        <v/>
      </c>
      <c r="AJ272" s="387" t="str">
        <f>IF(AJ271="","",VLOOKUP(AJ271,'シフト記号表（勤務時間帯）'!$C$6:$K$35,9,FALSE))</f>
        <v/>
      </c>
      <c r="AK272" s="387" t="str">
        <f>IF(AK271="","",VLOOKUP(AK271,'シフト記号表（勤務時間帯）'!$C$6:$K$35,9,FALSE))</f>
        <v/>
      </c>
      <c r="AL272" s="387" t="str">
        <f>IF(AL271="","",VLOOKUP(AL271,'シフト記号表（勤務時間帯）'!$C$6:$K$35,9,FALSE))</f>
        <v/>
      </c>
      <c r="AM272" s="388" t="str">
        <f>IF(AM271="","",VLOOKUP(AM271,'シフト記号表（勤務時間帯）'!$C$6:$K$35,9,FALSE))</f>
        <v/>
      </c>
      <c r="AN272" s="386" t="str">
        <f>IF(AN271="","",VLOOKUP(AN271,'シフト記号表（勤務時間帯）'!$C$6:$K$35,9,FALSE))</f>
        <v/>
      </c>
      <c r="AO272" s="387" t="str">
        <f>IF(AO271="","",VLOOKUP(AO271,'シフト記号表（勤務時間帯）'!$C$6:$K$35,9,FALSE))</f>
        <v/>
      </c>
      <c r="AP272" s="387" t="str">
        <f>IF(AP271="","",VLOOKUP(AP271,'シフト記号表（勤務時間帯）'!$C$6:$K$35,9,FALSE))</f>
        <v/>
      </c>
      <c r="AQ272" s="387" t="str">
        <f>IF(AQ271="","",VLOOKUP(AQ271,'シフト記号表（勤務時間帯）'!$C$6:$K$35,9,FALSE))</f>
        <v/>
      </c>
      <c r="AR272" s="387" t="str">
        <f>IF(AR271="","",VLOOKUP(AR271,'シフト記号表（勤務時間帯）'!$C$6:$K$35,9,FALSE))</f>
        <v/>
      </c>
      <c r="AS272" s="387" t="str">
        <f>IF(AS271="","",VLOOKUP(AS271,'シフト記号表（勤務時間帯）'!$C$6:$K$35,9,FALSE))</f>
        <v/>
      </c>
      <c r="AT272" s="388" t="str">
        <f>IF(AT271="","",VLOOKUP(AT271,'シフト記号表（勤務時間帯）'!$C$6:$K$35,9,FALSE))</f>
        <v/>
      </c>
      <c r="AU272" s="386" t="str">
        <f>IF(AU271="","",VLOOKUP(AU271,'シフト記号表（勤務時間帯）'!$C$6:$K$35,9,FALSE))</f>
        <v/>
      </c>
      <c r="AV272" s="387" t="str">
        <f>IF(AV271="","",VLOOKUP(AV271,'シフト記号表（勤務時間帯）'!$C$6:$K$35,9,FALSE))</f>
        <v/>
      </c>
      <c r="AW272" s="387" t="str">
        <f>IF(AW271="","",VLOOKUP(AW271,'シフト記号表（勤務時間帯）'!$C$6:$K$35,9,FALSE))</f>
        <v/>
      </c>
      <c r="AX272" s="924">
        <f>IF($BB$3="４週",SUM(S272:AT272),IF($BB$3="暦月",SUM(S272:AW272),""))</f>
        <v>0</v>
      </c>
      <c r="AY272" s="925"/>
      <c r="AZ272" s="926">
        <f>IF($BB$3="４週",AX272/4,IF($BB$3="暦月",'地密通所（100名）'!AX272/('地密通所（100名）'!$BB$8/7),""))</f>
        <v>0</v>
      </c>
      <c r="BA272" s="927"/>
      <c r="BB272" s="799"/>
      <c r="BC272" s="700"/>
      <c r="BD272" s="700"/>
      <c r="BE272" s="700"/>
      <c r="BF272" s="701"/>
    </row>
    <row r="273" spans="2:58" ht="20.25" customHeight="1">
      <c r="B273" s="886"/>
      <c r="C273" s="787"/>
      <c r="D273" s="788"/>
      <c r="E273" s="789"/>
      <c r="F273" s="428">
        <f>C271</f>
        <v>0</v>
      </c>
      <c r="G273" s="763"/>
      <c r="H273" s="693"/>
      <c r="I273" s="694"/>
      <c r="J273" s="694"/>
      <c r="K273" s="695"/>
      <c r="L273" s="768"/>
      <c r="M273" s="769"/>
      <c r="N273" s="769"/>
      <c r="O273" s="770"/>
      <c r="P273" s="928" t="s">
        <v>527</v>
      </c>
      <c r="Q273" s="929"/>
      <c r="R273" s="930"/>
      <c r="S273" s="389" t="str">
        <f>IF(S271="","",VLOOKUP(S271,'シフト記号表（勤務時間帯）'!$C$6:$U$35,19,FALSE))</f>
        <v/>
      </c>
      <c r="T273" s="390" t="str">
        <f>IF(T271="","",VLOOKUP(T271,'シフト記号表（勤務時間帯）'!$C$6:$U$35,19,FALSE))</f>
        <v/>
      </c>
      <c r="U273" s="390" t="str">
        <f>IF(U271="","",VLOOKUP(U271,'シフト記号表（勤務時間帯）'!$C$6:$U$35,19,FALSE))</f>
        <v/>
      </c>
      <c r="V273" s="390" t="str">
        <f>IF(V271="","",VLOOKUP(V271,'シフト記号表（勤務時間帯）'!$C$6:$U$35,19,FALSE))</f>
        <v/>
      </c>
      <c r="W273" s="390" t="str">
        <f>IF(W271="","",VLOOKUP(W271,'シフト記号表（勤務時間帯）'!$C$6:$U$35,19,FALSE))</f>
        <v/>
      </c>
      <c r="X273" s="390" t="str">
        <f>IF(X271="","",VLOOKUP(X271,'シフト記号表（勤務時間帯）'!$C$6:$U$35,19,FALSE))</f>
        <v/>
      </c>
      <c r="Y273" s="391" t="str">
        <f>IF(Y271="","",VLOOKUP(Y271,'シフト記号表（勤務時間帯）'!$C$6:$U$35,19,FALSE))</f>
        <v/>
      </c>
      <c r="Z273" s="389" t="str">
        <f>IF(Z271="","",VLOOKUP(Z271,'シフト記号表（勤務時間帯）'!$C$6:$U$35,19,FALSE))</f>
        <v/>
      </c>
      <c r="AA273" s="390" t="str">
        <f>IF(AA271="","",VLOOKUP(AA271,'シフト記号表（勤務時間帯）'!$C$6:$U$35,19,FALSE))</f>
        <v/>
      </c>
      <c r="AB273" s="390" t="str">
        <f>IF(AB271="","",VLOOKUP(AB271,'シフト記号表（勤務時間帯）'!$C$6:$U$35,19,FALSE))</f>
        <v/>
      </c>
      <c r="AC273" s="390" t="str">
        <f>IF(AC271="","",VLOOKUP(AC271,'シフト記号表（勤務時間帯）'!$C$6:$U$35,19,FALSE))</f>
        <v/>
      </c>
      <c r="AD273" s="390" t="str">
        <f>IF(AD271="","",VLOOKUP(AD271,'シフト記号表（勤務時間帯）'!$C$6:$U$35,19,FALSE))</f>
        <v/>
      </c>
      <c r="AE273" s="390" t="str">
        <f>IF(AE271="","",VLOOKUP(AE271,'シフト記号表（勤務時間帯）'!$C$6:$U$35,19,FALSE))</f>
        <v/>
      </c>
      <c r="AF273" s="391" t="str">
        <f>IF(AF271="","",VLOOKUP(AF271,'シフト記号表（勤務時間帯）'!$C$6:$U$35,19,FALSE))</f>
        <v/>
      </c>
      <c r="AG273" s="389" t="str">
        <f>IF(AG271="","",VLOOKUP(AG271,'シフト記号表（勤務時間帯）'!$C$6:$U$35,19,FALSE))</f>
        <v/>
      </c>
      <c r="AH273" s="390" t="str">
        <f>IF(AH271="","",VLOOKUP(AH271,'シフト記号表（勤務時間帯）'!$C$6:$U$35,19,FALSE))</f>
        <v/>
      </c>
      <c r="AI273" s="390" t="str">
        <f>IF(AI271="","",VLOOKUP(AI271,'シフト記号表（勤務時間帯）'!$C$6:$U$35,19,FALSE))</f>
        <v/>
      </c>
      <c r="AJ273" s="390" t="str">
        <f>IF(AJ271="","",VLOOKUP(AJ271,'シフト記号表（勤務時間帯）'!$C$6:$U$35,19,FALSE))</f>
        <v/>
      </c>
      <c r="AK273" s="390" t="str">
        <f>IF(AK271="","",VLOOKUP(AK271,'シフト記号表（勤務時間帯）'!$C$6:$U$35,19,FALSE))</f>
        <v/>
      </c>
      <c r="AL273" s="390" t="str">
        <f>IF(AL271="","",VLOOKUP(AL271,'シフト記号表（勤務時間帯）'!$C$6:$U$35,19,FALSE))</f>
        <v/>
      </c>
      <c r="AM273" s="391" t="str">
        <f>IF(AM271="","",VLOOKUP(AM271,'シフト記号表（勤務時間帯）'!$C$6:$U$35,19,FALSE))</f>
        <v/>
      </c>
      <c r="AN273" s="389" t="str">
        <f>IF(AN271="","",VLOOKUP(AN271,'シフト記号表（勤務時間帯）'!$C$6:$U$35,19,FALSE))</f>
        <v/>
      </c>
      <c r="AO273" s="390" t="str">
        <f>IF(AO271="","",VLOOKUP(AO271,'シフト記号表（勤務時間帯）'!$C$6:$U$35,19,FALSE))</f>
        <v/>
      </c>
      <c r="AP273" s="390" t="str">
        <f>IF(AP271="","",VLOOKUP(AP271,'シフト記号表（勤務時間帯）'!$C$6:$U$35,19,FALSE))</f>
        <v/>
      </c>
      <c r="AQ273" s="390" t="str">
        <f>IF(AQ271="","",VLOOKUP(AQ271,'シフト記号表（勤務時間帯）'!$C$6:$U$35,19,FALSE))</f>
        <v/>
      </c>
      <c r="AR273" s="390" t="str">
        <f>IF(AR271="","",VLOOKUP(AR271,'シフト記号表（勤務時間帯）'!$C$6:$U$35,19,FALSE))</f>
        <v/>
      </c>
      <c r="AS273" s="390" t="str">
        <f>IF(AS271="","",VLOOKUP(AS271,'シフト記号表（勤務時間帯）'!$C$6:$U$35,19,FALSE))</f>
        <v/>
      </c>
      <c r="AT273" s="391" t="str">
        <f>IF(AT271="","",VLOOKUP(AT271,'シフト記号表（勤務時間帯）'!$C$6:$U$35,19,FALSE))</f>
        <v/>
      </c>
      <c r="AU273" s="389" t="str">
        <f>IF(AU271="","",VLOOKUP(AU271,'シフト記号表（勤務時間帯）'!$C$6:$U$35,19,FALSE))</f>
        <v/>
      </c>
      <c r="AV273" s="390" t="str">
        <f>IF(AV271="","",VLOOKUP(AV271,'シフト記号表（勤務時間帯）'!$C$6:$U$35,19,FALSE))</f>
        <v/>
      </c>
      <c r="AW273" s="390" t="str">
        <f>IF(AW271="","",VLOOKUP(AW271,'シフト記号表（勤務時間帯）'!$C$6:$U$35,19,FALSE))</f>
        <v/>
      </c>
      <c r="AX273" s="931">
        <f>IF($BB$3="４週",SUM(S273:AT273),IF($BB$3="暦月",SUM(S273:AW273),""))</f>
        <v>0</v>
      </c>
      <c r="AY273" s="932"/>
      <c r="AZ273" s="933">
        <f>IF($BB$3="４週",AX273/4,IF($BB$3="暦月",'地密通所（100名）'!AX273/('地密通所（100名）'!$BB$8/7),""))</f>
        <v>0</v>
      </c>
      <c r="BA273" s="934"/>
      <c r="BB273" s="800"/>
      <c r="BC273" s="769"/>
      <c r="BD273" s="769"/>
      <c r="BE273" s="769"/>
      <c r="BF273" s="770"/>
    </row>
    <row r="274" spans="2:58" ht="20.25" customHeight="1">
      <c r="B274" s="886">
        <f>B271+1</f>
        <v>85</v>
      </c>
      <c r="C274" s="781"/>
      <c r="D274" s="782"/>
      <c r="E274" s="783"/>
      <c r="F274" s="273"/>
      <c r="G274" s="762"/>
      <c r="H274" s="764"/>
      <c r="I274" s="694"/>
      <c r="J274" s="694"/>
      <c r="K274" s="695"/>
      <c r="L274" s="765"/>
      <c r="M274" s="766"/>
      <c r="N274" s="766"/>
      <c r="O274" s="767"/>
      <c r="P274" s="935" t="s">
        <v>535</v>
      </c>
      <c r="Q274" s="936"/>
      <c r="R274" s="937"/>
      <c r="S274" s="425"/>
      <c r="T274" s="426"/>
      <c r="U274" s="426"/>
      <c r="V274" s="426"/>
      <c r="W274" s="426"/>
      <c r="X274" s="426"/>
      <c r="Y274" s="427"/>
      <c r="Z274" s="425"/>
      <c r="AA274" s="426"/>
      <c r="AB274" s="426"/>
      <c r="AC274" s="426"/>
      <c r="AD274" s="426"/>
      <c r="AE274" s="426"/>
      <c r="AF274" s="427"/>
      <c r="AG274" s="425"/>
      <c r="AH274" s="426"/>
      <c r="AI274" s="426"/>
      <c r="AJ274" s="426"/>
      <c r="AK274" s="426"/>
      <c r="AL274" s="426"/>
      <c r="AM274" s="427"/>
      <c r="AN274" s="425"/>
      <c r="AO274" s="426"/>
      <c r="AP274" s="426"/>
      <c r="AQ274" s="426"/>
      <c r="AR274" s="426"/>
      <c r="AS274" s="426"/>
      <c r="AT274" s="427"/>
      <c r="AU274" s="425"/>
      <c r="AV274" s="426"/>
      <c r="AW274" s="426"/>
      <c r="AX274" s="973"/>
      <c r="AY274" s="974"/>
      <c r="AZ274" s="975"/>
      <c r="BA274" s="976"/>
      <c r="BB274" s="798"/>
      <c r="BC274" s="766"/>
      <c r="BD274" s="766"/>
      <c r="BE274" s="766"/>
      <c r="BF274" s="767"/>
    </row>
    <row r="275" spans="2:58" ht="20.25" customHeight="1">
      <c r="B275" s="886"/>
      <c r="C275" s="784"/>
      <c r="D275" s="785"/>
      <c r="E275" s="786"/>
      <c r="F275" s="265"/>
      <c r="G275" s="689"/>
      <c r="H275" s="693"/>
      <c r="I275" s="694"/>
      <c r="J275" s="694"/>
      <c r="K275" s="695"/>
      <c r="L275" s="699"/>
      <c r="M275" s="700"/>
      <c r="N275" s="700"/>
      <c r="O275" s="701"/>
      <c r="P275" s="921" t="s">
        <v>526</v>
      </c>
      <c r="Q275" s="922"/>
      <c r="R275" s="923"/>
      <c r="S275" s="386" t="str">
        <f>IF(S274="","",VLOOKUP(S274,'シフト記号表（勤務時間帯）'!$C$6:$K$35,9,FALSE))</f>
        <v/>
      </c>
      <c r="T275" s="387" t="str">
        <f>IF(T274="","",VLOOKUP(T274,'シフト記号表（勤務時間帯）'!$C$6:$K$35,9,FALSE))</f>
        <v/>
      </c>
      <c r="U275" s="387" t="str">
        <f>IF(U274="","",VLOOKUP(U274,'シフト記号表（勤務時間帯）'!$C$6:$K$35,9,FALSE))</f>
        <v/>
      </c>
      <c r="V275" s="387" t="str">
        <f>IF(V274="","",VLOOKUP(V274,'シフト記号表（勤務時間帯）'!$C$6:$K$35,9,FALSE))</f>
        <v/>
      </c>
      <c r="W275" s="387" t="str">
        <f>IF(W274="","",VLOOKUP(W274,'シフト記号表（勤務時間帯）'!$C$6:$K$35,9,FALSE))</f>
        <v/>
      </c>
      <c r="X275" s="387" t="str">
        <f>IF(X274="","",VLOOKUP(X274,'シフト記号表（勤務時間帯）'!$C$6:$K$35,9,FALSE))</f>
        <v/>
      </c>
      <c r="Y275" s="388" t="str">
        <f>IF(Y274="","",VLOOKUP(Y274,'シフト記号表（勤務時間帯）'!$C$6:$K$35,9,FALSE))</f>
        <v/>
      </c>
      <c r="Z275" s="386" t="str">
        <f>IF(Z274="","",VLOOKUP(Z274,'シフト記号表（勤務時間帯）'!$C$6:$K$35,9,FALSE))</f>
        <v/>
      </c>
      <c r="AA275" s="387" t="str">
        <f>IF(AA274="","",VLOOKUP(AA274,'シフト記号表（勤務時間帯）'!$C$6:$K$35,9,FALSE))</f>
        <v/>
      </c>
      <c r="AB275" s="387" t="str">
        <f>IF(AB274="","",VLOOKUP(AB274,'シフト記号表（勤務時間帯）'!$C$6:$K$35,9,FALSE))</f>
        <v/>
      </c>
      <c r="AC275" s="387" t="str">
        <f>IF(AC274="","",VLOOKUP(AC274,'シフト記号表（勤務時間帯）'!$C$6:$K$35,9,FALSE))</f>
        <v/>
      </c>
      <c r="AD275" s="387" t="str">
        <f>IF(AD274="","",VLOOKUP(AD274,'シフト記号表（勤務時間帯）'!$C$6:$K$35,9,FALSE))</f>
        <v/>
      </c>
      <c r="AE275" s="387" t="str">
        <f>IF(AE274="","",VLOOKUP(AE274,'シフト記号表（勤務時間帯）'!$C$6:$K$35,9,FALSE))</f>
        <v/>
      </c>
      <c r="AF275" s="388" t="str">
        <f>IF(AF274="","",VLOOKUP(AF274,'シフト記号表（勤務時間帯）'!$C$6:$K$35,9,FALSE))</f>
        <v/>
      </c>
      <c r="AG275" s="386" t="str">
        <f>IF(AG274="","",VLOOKUP(AG274,'シフト記号表（勤務時間帯）'!$C$6:$K$35,9,FALSE))</f>
        <v/>
      </c>
      <c r="AH275" s="387" t="str">
        <f>IF(AH274="","",VLOOKUP(AH274,'シフト記号表（勤務時間帯）'!$C$6:$K$35,9,FALSE))</f>
        <v/>
      </c>
      <c r="AI275" s="387" t="str">
        <f>IF(AI274="","",VLOOKUP(AI274,'シフト記号表（勤務時間帯）'!$C$6:$K$35,9,FALSE))</f>
        <v/>
      </c>
      <c r="AJ275" s="387" t="str">
        <f>IF(AJ274="","",VLOOKUP(AJ274,'シフト記号表（勤務時間帯）'!$C$6:$K$35,9,FALSE))</f>
        <v/>
      </c>
      <c r="AK275" s="387" t="str">
        <f>IF(AK274="","",VLOOKUP(AK274,'シフト記号表（勤務時間帯）'!$C$6:$K$35,9,FALSE))</f>
        <v/>
      </c>
      <c r="AL275" s="387" t="str">
        <f>IF(AL274="","",VLOOKUP(AL274,'シフト記号表（勤務時間帯）'!$C$6:$K$35,9,FALSE))</f>
        <v/>
      </c>
      <c r="AM275" s="388" t="str">
        <f>IF(AM274="","",VLOOKUP(AM274,'シフト記号表（勤務時間帯）'!$C$6:$K$35,9,FALSE))</f>
        <v/>
      </c>
      <c r="AN275" s="386" t="str">
        <f>IF(AN274="","",VLOOKUP(AN274,'シフト記号表（勤務時間帯）'!$C$6:$K$35,9,FALSE))</f>
        <v/>
      </c>
      <c r="AO275" s="387" t="str">
        <f>IF(AO274="","",VLOOKUP(AO274,'シフト記号表（勤務時間帯）'!$C$6:$K$35,9,FALSE))</f>
        <v/>
      </c>
      <c r="AP275" s="387" t="str">
        <f>IF(AP274="","",VLOOKUP(AP274,'シフト記号表（勤務時間帯）'!$C$6:$K$35,9,FALSE))</f>
        <v/>
      </c>
      <c r="AQ275" s="387" t="str">
        <f>IF(AQ274="","",VLOOKUP(AQ274,'シフト記号表（勤務時間帯）'!$C$6:$K$35,9,FALSE))</f>
        <v/>
      </c>
      <c r="AR275" s="387" t="str">
        <f>IF(AR274="","",VLOOKUP(AR274,'シフト記号表（勤務時間帯）'!$C$6:$K$35,9,FALSE))</f>
        <v/>
      </c>
      <c r="AS275" s="387" t="str">
        <f>IF(AS274="","",VLOOKUP(AS274,'シフト記号表（勤務時間帯）'!$C$6:$K$35,9,FALSE))</f>
        <v/>
      </c>
      <c r="AT275" s="388" t="str">
        <f>IF(AT274="","",VLOOKUP(AT274,'シフト記号表（勤務時間帯）'!$C$6:$K$35,9,FALSE))</f>
        <v/>
      </c>
      <c r="AU275" s="386" t="str">
        <f>IF(AU274="","",VLOOKUP(AU274,'シフト記号表（勤務時間帯）'!$C$6:$K$35,9,FALSE))</f>
        <v/>
      </c>
      <c r="AV275" s="387" t="str">
        <f>IF(AV274="","",VLOOKUP(AV274,'シフト記号表（勤務時間帯）'!$C$6:$K$35,9,FALSE))</f>
        <v/>
      </c>
      <c r="AW275" s="387" t="str">
        <f>IF(AW274="","",VLOOKUP(AW274,'シフト記号表（勤務時間帯）'!$C$6:$K$35,9,FALSE))</f>
        <v/>
      </c>
      <c r="AX275" s="924">
        <f>IF($BB$3="４週",SUM(S275:AT275),IF($BB$3="暦月",SUM(S275:AW275),""))</f>
        <v>0</v>
      </c>
      <c r="AY275" s="925"/>
      <c r="AZ275" s="926">
        <f>IF($BB$3="４週",AX275/4,IF($BB$3="暦月",'地密通所（100名）'!AX275/('地密通所（100名）'!$BB$8/7),""))</f>
        <v>0</v>
      </c>
      <c r="BA275" s="927"/>
      <c r="BB275" s="799"/>
      <c r="BC275" s="700"/>
      <c r="BD275" s="700"/>
      <c r="BE275" s="700"/>
      <c r="BF275" s="701"/>
    </row>
    <row r="276" spans="2:58" ht="20.25" customHeight="1">
      <c r="B276" s="886"/>
      <c r="C276" s="787"/>
      <c r="D276" s="788"/>
      <c r="E276" s="789"/>
      <c r="F276" s="428">
        <f>C274</f>
        <v>0</v>
      </c>
      <c r="G276" s="763"/>
      <c r="H276" s="693"/>
      <c r="I276" s="694"/>
      <c r="J276" s="694"/>
      <c r="K276" s="695"/>
      <c r="L276" s="768"/>
      <c r="M276" s="769"/>
      <c r="N276" s="769"/>
      <c r="O276" s="770"/>
      <c r="P276" s="928" t="s">
        <v>527</v>
      </c>
      <c r="Q276" s="929"/>
      <c r="R276" s="930"/>
      <c r="S276" s="389" t="str">
        <f>IF(S274="","",VLOOKUP(S274,'シフト記号表（勤務時間帯）'!$C$6:$U$35,19,FALSE))</f>
        <v/>
      </c>
      <c r="T276" s="390" t="str">
        <f>IF(T274="","",VLOOKUP(T274,'シフト記号表（勤務時間帯）'!$C$6:$U$35,19,FALSE))</f>
        <v/>
      </c>
      <c r="U276" s="390" t="str">
        <f>IF(U274="","",VLOOKUP(U274,'シフト記号表（勤務時間帯）'!$C$6:$U$35,19,FALSE))</f>
        <v/>
      </c>
      <c r="V276" s="390" t="str">
        <f>IF(V274="","",VLOOKUP(V274,'シフト記号表（勤務時間帯）'!$C$6:$U$35,19,FALSE))</f>
        <v/>
      </c>
      <c r="W276" s="390" t="str">
        <f>IF(W274="","",VLOOKUP(W274,'シフト記号表（勤務時間帯）'!$C$6:$U$35,19,FALSE))</f>
        <v/>
      </c>
      <c r="X276" s="390" t="str">
        <f>IF(X274="","",VLOOKUP(X274,'シフト記号表（勤務時間帯）'!$C$6:$U$35,19,FALSE))</f>
        <v/>
      </c>
      <c r="Y276" s="391" t="str">
        <f>IF(Y274="","",VLOOKUP(Y274,'シフト記号表（勤務時間帯）'!$C$6:$U$35,19,FALSE))</f>
        <v/>
      </c>
      <c r="Z276" s="389" t="str">
        <f>IF(Z274="","",VLOOKUP(Z274,'シフト記号表（勤務時間帯）'!$C$6:$U$35,19,FALSE))</f>
        <v/>
      </c>
      <c r="AA276" s="390" t="str">
        <f>IF(AA274="","",VLOOKUP(AA274,'シフト記号表（勤務時間帯）'!$C$6:$U$35,19,FALSE))</f>
        <v/>
      </c>
      <c r="AB276" s="390" t="str">
        <f>IF(AB274="","",VLOOKUP(AB274,'シフト記号表（勤務時間帯）'!$C$6:$U$35,19,FALSE))</f>
        <v/>
      </c>
      <c r="AC276" s="390" t="str">
        <f>IF(AC274="","",VLOOKUP(AC274,'シフト記号表（勤務時間帯）'!$C$6:$U$35,19,FALSE))</f>
        <v/>
      </c>
      <c r="AD276" s="390" t="str">
        <f>IF(AD274="","",VLOOKUP(AD274,'シフト記号表（勤務時間帯）'!$C$6:$U$35,19,FALSE))</f>
        <v/>
      </c>
      <c r="AE276" s="390" t="str">
        <f>IF(AE274="","",VLOOKUP(AE274,'シフト記号表（勤務時間帯）'!$C$6:$U$35,19,FALSE))</f>
        <v/>
      </c>
      <c r="AF276" s="391" t="str">
        <f>IF(AF274="","",VLOOKUP(AF274,'シフト記号表（勤務時間帯）'!$C$6:$U$35,19,FALSE))</f>
        <v/>
      </c>
      <c r="AG276" s="389" t="str">
        <f>IF(AG274="","",VLOOKUP(AG274,'シフト記号表（勤務時間帯）'!$C$6:$U$35,19,FALSE))</f>
        <v/>
      </c>
      <c r="AH276" s="390" t="str">
        <f>IF(AH274="","",VLOOKUP(AH274,'シフト記号表（勤務時間帯）'!$C$6:$U$35,19,FALSE))</f>
        <v/>
      </c>
      <c r="AI276" s="390" t="str">
        <f>IF(AI274="","",VLOOKUP(AI274,'シフト記号表（勤務時間帯）'!$C$6:$U$35,19,FALSE))</f>
        <v/>
      </c>
      <c r="AJ276" s="390" t="str">
        <f>IF(AJ274="","",VLOOKUP(AJ274,'シフト記号表（勤務時間帯）'!$C$6:$U$35,19,FALSE))</f>
        <v/>
      </c>
      <c r="AK276" s="390" t="str">
        <f>IF(AK274="","",VLOOKUP(AK274,'シフト記号表（勤務時間帯）'!$C$6:$U$35,19,FALSE))</f>
        <v/>
      </c>
      <c r="AL276" s="390" t="str">
        <f>IF(AL274="","",VLOOKUP(AL274,'シフト記号表（勤務時間帯）'!$C$6:$U$35,19,FALSE))</f>
        <v/>
      </c>
      <c r="AM276" s="391" t="str">
        <f>IF(AM274="","",VLOOKUP(AM274,'シフト記号表（勤務時間帯）'!$C$6:$U$35,19,FALSE))</f>
        <v/>
      </c>
      <c r="AN276" s="389" t="str">
        <f>IF(AN274="","",VLOOKUP(AN274,'シフト記号表（勤務時間帯）'!$C$6:$U$35,19,FALSE))</f>
        <v/>
      </c>
      <c r="AO276" s="390" t="str">
        <f>IF(AO274="","",VLOOKUP(AO274,'シフト記号表（勤務時間帯）'!$C$6:$U$35,19,FALSE))</f>
        <v/>
      </c>
      <c r="AP276" s="390" t="str">
        <f>IF(AP274="","",VLOOKUP(AP274,'シフト記号表（勤務時間帯）'!$C$6:$U$35,19,FALSE))</f>
        <v/>
      </c>
      <c r="AQ276" s="390" t="str">
        <f>IF(AQ274="","",VLOOKUP(AQ274,'シフト記号表（勤務時間帯）'!$C$6:$U$35,19,FALSE))</f>
        <v/>
      </c>
      <c r="AR276" s="390" t="str">
        <f>IF(AR274="","",VLOOKUP(AR274,'シフト記号表（勤務時間帯）'!$C$6:$U$35,19,FALSE))</f>
        <v/>
      </c>
      <c r="AS276" s="390" t="str">
        <f>IF(AS274="","",VLOOKUP(AS274,'シフト記号表（勤務時間帯）'!$C$6:$U$35,19,FALSE))</f>
        <v/>
      </c>
      <c r="AT276" s="391" t="str">
        <f>IF(AT274="","",VLOOKUP(AT274,'シフト記号表（勤務時間帯）'!$C$6:$U$35,19,FALSE))</f>
        <v/>
      </c>
      <c r="AU276" s="389" t="str">
        <f>IF(AU274="","",VLOOKUP(AU274,'シフト記号表（勤務時間帯）'!$C$6:$U$35,19,FALSE))</f>
        <v/>
      </c>
      <c r="AV276" s="390" t="str">
        <f>IF(AV274="","",VLOOKUP(AV274,'シフト記号表（勤務時間帯）'!$C$6:$U$35,19,FALSE))</f>
        <v/>
      </c>
      <c r="AW276" s="390" t="str">
        <f>IF(AW274="","",VLOOKUP(AW274,'シフト記号表（勤務時間帯）'!$C$6:$U$35,19,FALSE))</f>
        <v/>
      </c>
      <c r="AX276" s="931">
        <f>IF($BB$3="４週",SUM(S276:AT276),IF($BB$3="暦月",SUM(S276:AW276),""))</f>
        <v>0</v>
      </c>
      <c r="AY276" s="932"/>
      <c r="AZ276" s="933">
        <f>IF($BB$3="４週",AX276/4,IF($BB$3="暦月",'地密通所（100名）'!AX276/('地密通所（100名）'!$BB$8/7),""))</f>
        <v>0</v>
      </c>
      <c r="BA276" s="934"/>
      <c r="BB276" s="800"/>
      <c r="BC276" s="769"/>
      <c r="BD276" s="769"/>
      <c r="BE276" s="769"/>
      <c r="BF276" s="770"/>
    </row>
    <row r="277" spans="2:58" ht="20.25" customHeight="1">
      <c r="B277" s="886">
        <f>B274+1</f>
        <v>86</v>
      </c>
      <c r="C277" s="781"/>
      <c r="D277" s="782"/>
      <c r="E277" s="783"/>
      <c r="F277" s="273"/>
      <c r="G277" s="762"/>
      <c r="H277" s="764"/>
      <c r="I277" s="694"/>
      <c r="J277" s="694"/>
      <c r="K277" s="695"/>
      <c r="L277" s="765"/>
      <c r="M277" s="766"/>
      <c r="N277" s="766"/>
      <c r="O277" s="767"/>
      <c r="P277" s="935" t="s">
        <v>535</v>
      </c>
      <c r="Q277" s="936"/>
      <c r="R277" s="937"/>
      <c r="S277" s="425"/>
      <c r="T277" s="426"/>
      <c r="U277" s="426"/>
      <c r="V277" s="426"/>
      <c r="W277" s="426"/>
      <c r="X277" s="426"/>
      <c r="Y277" s="427"/>
      <c r="Z277" s="425"/>
      <c r="AA277" s="426"/>
      <c r="AB277" s="426"/>
      <c r="AC277" s="426"/>
      <c r="AD277" s="426"/>
      <c r="AE277" s="426"/>
      <c r="AF277" s="427"/>
      <c r="AG277" s="425"/>
      <c r="AH277" s="426"/>
      <c r="AI277" s="426"/>
      <c r="AJ277" s="426"/>
      <c r="AK277" s="426"/>
      <c r="AL277" s="426"/>
      <c r="AM277" s="427"/>
      <c r="AN277" s="425"/>
      <c r="AO277" s="426"/>
      <c r="AP277" s="426"/>
      <c r="AQ277" s="426"/>
      <c r="AR277" s="426"/>
      <c r="AS277" s="426"/>
      <c r="AT277" s="427"/>
      <c r="AU277" s="425"/>
      <c r="AV277" s="426"/>
      <c r="AW277" s="426"/>
      <c r="AX277" s="973"/>
      <c r="AY277" s="974"/>
      <c r="AZ277" s="975"/>
      <c r="BA277" s="976"/>
      <c r="BB277" s="798"/>
      <c r="BC277" s="766"/>
      <c r="BD277" s="766"/>
      <c r="BE277" s="766"/>
      <c r="BF277" s="767"/>
    </row>
    <row r="278" spans="2:58" ht="20.25" customHeight="1">
      <c r="B278" s="886"/>
      <c r="C278" s="784"/>
      <c r="D278" s="785"/>
      <c r="E278" s="786"/>
      <c r="F278" s="265"/>
      <c r="G278" s="689"/>
      <c r="H278" s="693"/>
      <c r="I278" s="694"/>
      <c r="J278" s="694"/>
      <c r="K278" s="695"/>
      <c r="L278" s="699"/>
      <c r="M278" s="700"/>
      <c r="N278" s="700"/>
      <c r="O278" s="701"/>
      <c r="P278" s="921" t="s">
        <v>526</v>
      </c>
      <c r="Q278" s="922"/>
      <c r="R278" s="923"/>
      <c r="S278" s="386" t="str">
        <f>IF(S277="","",VLOOKUP(S277,'シフト記号表（勤務時間帯）'!$C$6:$K$35,9,FALSE))</f>
        <v/>
      </c>
      <c r="T278" s="387" t="str">
        <f>IF(T277="","",VLOOKUP(T277,'シフト記号表（勤務時間帯）'!$C$6:$K$35,9,FALSE))</f>
        <v/>
      </c>
      <c r="U278" s="387" t="str">
        <f>IF(U277="","",VLOOKUP(U277,'シフト記号表（勤務時間帯）'!$C$6:$K$35,9,FALSE))</f>
        <v/>
      </c>
      <c r="V278" s="387" t="str">
        <f>IF(V277="","",VLOOKUP(V277,'シフト記号表（勤務時間帯）'!$C$6:$K$35,9,FALSE))</f>
        <v/>
      </c>
      <c r="W278" s="387" t="str">
        <f>IF(W277="","",VLOOKUP(W277,'シフト記号表（勤務時間帯）'!$C$6:$K$35,9,FALSE))</f>
        <v/>
      </c>
      <c r="X278" s="387" t="str">
        <f>IF(X277="","",VLOOKUP(X277,'シフト記号表（勤務時間帯）'!$C$6:$K$35,9,FALSE))</f>
        <v/>
      </c>
      <c r="Y278" s="388" t="str">
        <f>IF(Y277="","",VLOOKUP(Y277,'シフト記号表（勤務時間帯）'!$C$6:$K$35,9,FALSE))</f>
        <v/>
      </c>
      <c r="Z278" s="386" t="str">
        <f>IF(Z277="","",VLOOKUP(Z277,'シフト記号表（勤務時間帯）'!$C$6:$K$35,9,FALSE))</f>
        <v/>
      </c>
      <c r="AA278" s="387" t="str">
        <f>IF(AA277="","",VLOOKUP(AA277,'シフト記号表（勤務時間帯）'!$C$6:$K$35,9,FALSE))</f>
        <v/>
      </c>
      <c r="AB278" s="387" t="str">
        <f>IF(AB277="","",VLOOKUP(AB277,'シフト記号表（勤務時間帯）'!$C$6:$K$35,9,FALSE))</f>
        <v/>
      </c>
      <c r="AC278" s="387" t="str">
        <f>IF(AC277="","",VLOOKUP(AC277,'シフト記号表（勤務時間帯）'!$C$6:$K$35,9,FALSE))</f>
        <v/>
      </c>
      <c r="AD278" s="387" t="str">
        <f>IF(AD277="","",VLOOKUP(AD277,'シフト記号表（勤務時間帯）'!$C$6:$K$35,9,FALSE))</f>
        <v/>
      </c>
      <c r="AE278" s="387" t="str">
        <f>IF(AE277="","",VLOOKUP(AE277,'シフト記号表（勤務時間帯）'!$C$6:$K$35,9,FALSE))</f>
        <v/>
      </c>
      <c r="AF278" s="388" t="str">
        <f>IF(AF277="","",VLOOKUP(AF277,'シフト記号表（勤務時間帯）'!$C$6:$K$35,9,FALSE))</f>
        <v/>
      </c>
      <c r="AG278" s="386" t="str">
        <f>IF(AG277="","",VLOOKUP(AG277,'シフト記号表（勤務時間帯）'!$C$6:$K$35,9,FALSE))</f>
        <v/>
      </c>
      <c r="AH278" s="387" t="str">
        <f>IF(AH277="","",VLOOKUP(AH277,'シフト記号表（勤務時間帯）'!$C$6:$K$35,9,FALSE))</f>
        <v/>
      </c>
      <c r="AI278" s="387" t="str">
        <f>IF(AI277="","",VLOOKUP(AI277,'シフト記号表（勤務時間帯）'!$C$6:$K$35,9,FALSE))</f>
        <v/>
      </c>
      <c r="AJ278" s="387" t="str">
        <f>IF(AJ277="","",VLOOKUP(AJ277,'シフト記号表（勤務時間帯）'!$C$6:$K$35,9,FALSE))</f>
        <v/>
      </c>
      <c r="AK278" s="387" t="str">
        <f>IF(AK277="","",VLOOKUP(AK277,'シフト記号表（勤務時間帯）'!$C$6:$K$35,9,FALSE))</f>
        <v/>
      </c>
      <c r="AL278" s="387" t="str">
        <f>IF(AL277="","",VLOOKUP(AL277,'シフト記号表（勤務時間帯）'!$C$6:$K$35,9,FALSE))</f>
        <v/>
      </c>
      <c r="AM278" s="388" t="str">
        <f>IF(AM277="","",VLOOKUP(AM277,'シフト記号表（勤務時間帯）'!$C$6:$K$35,9,FALSE))</f>
        <v/>
      </c>
      <c r="AN278" s="386" t="str">
        <f>IF(AN277="","",VLOOKUP(AN277,'シフト記号表（勤務時間帯）'!$C$6:$K$35,9,FALSE))</f>
        <v/>
      </c>
      <c r="AO278" s="387" t="str">
        <f>IF(AO277="","",VLOOKUP(AO277,'シフト記号表（勤務時間帯）'!$C$6:$K$35,9,FALSE))</f>
        <v/>
      </c>
      <c r="AP278" s="387" t="str">
        <f>IF(AP277="","",VLOOKUP(AP277,'シフト記号表（勤務時間帯）'!$C$6:$K$35,9,FALSE))</f>
        <v/>
      </c>
      <c r="AQ278" s="387" t="str">
        <f>IF(AQ277="","",VLOOKUP(AQ277,'シフト記号表（勤務時間帯）'!$C$6:$K$35,9,FALSE))</f>
        <v/>
      </c>
      <c r="AR278" s="387" t="str">
        <f>IF(AR277="","",VLOOKUP(AR277,'シフト記号表（勤務時間帯）'!$C$6:$K$35,9,FALSE))</f>
        <v/>
      </c>
      <c r="AS278" s="387" t="str">
        <f>IF(AS277="","",VLOOKUP(AS277,'シフト記号表（勤務時間帯）'!$C$6:$K$35,9,FALSE))</f>
        <v/>
      </c>
      <c r="AT278" s="388" t="str">
        <f>IF(AT277="","",VLOOKUP(AT277,'シフト記号表（勤務時間帯）'!$C$6:$K$35,9,FALSE))</f>
        <v/>
      </c>
      <c r="AU278" s="386" t="str">
        <f>IF(AU277="","",VLOOKUP(AU277,'シフト記号表（勤務時間帯）'!$C$6:$K$35,9,FALSE))</f>
        <v/>
      </c>
      <c r="AV278" s="387" t="str">
        <f>IF(AV277="","",VLOOKUP(AV277,'シフト記号表（勤務時間帯）'!$C$6:$K$35,9,FALSE))</f>
        <v/>
      </c>
      <c r="AW278" s="387" t="str">
        <f>IF(AW277="","",VLOOKUP(AW277,'シフト記号表（勤務時間帯）'!$C$6:$K$35,9,FALSE))</f>
        <v/>
      </c>
      <c r="AX278" s="924">
        <f>IF($BB$3="４週",SUM(S278:AT278),IF($BB$3="暦月",SUM(S278:AW278),""))</f>
        <v>0</v>
      </c>
      <c r="AY278" s="925"/>
      <c r="AZ278" s="926">
        <f>IF($BB$3="４週",AX278/4,IF($BB$3="暦月",'地密通所（100名）'!AX278/('地密通所（100名）'!$BB$8/7),""))</f>
        <v>0</v>
      </c>
      <c r="BA278" s="927"/>
      <c r="BB278" s="799"/>
      <c r="BC278" s="700"/>
      <c r="BD278" s="700"/>
      <c r="BE278" s="700"/>
      <c r="BF278" s="701"/>
    </row>
    <row r="279" spans="2:58" ht="20.25" customHeight="1">
      <c r="B279" s="886"/>
      <c r="C279" s="787"/>
      <c r="D279" s="788"/>
      <c r="E279" s="789"/>
      <c r="F279" s="428">
        <f>C277</f>
        <v>0</v>
      </c>
      <c r="G279" s="763"/>
      <c r="H279" s="693"/>
      <c r="I279" s="694"/>
      <c r="J279" s="694"/>
      <c r="K279" s="695"/>
      <c r="L279" s="768"/>
      <c r="M279" s="769"/>
      <c r="N279" s="769"/>
      <c r="O279" s="770"/>
      <c r="P279" s="928" t="s">
        <v>527</v>
      </c>
      <c r="Q279" s="929"/>
      <c r="R279" s="930"/>
      <c r="S279" s="389" t="str">
        <f>IF(S277="","",VLOOKUP(S277,'シフト記号表（勤務時間帯）'!$C$6:$U$35,19,FALSE))</f>
        <v/>
      </c>
      <c r="T279" s="390" t="str">
        <f>IF(T277="","",VLOOKUP(T277,'シフト記号表（勤務時間帯）'!$C$6:$U$35,19,FALSE))</f>
        <v/>
      </c>
      <c r="U279" s="390" t="str">
        <f>IF(U277="","",VLOOKUP(U277,'シフト記号表（勤務時間帯）'!$C$6:$U$35,19,FALSE))</f>
        <v/>
      </c>
      <c r="V279" s="390" t="str">
        <f>IF(V277="","",VLOOKUP(V277,'シフト記号表（勤務時間帯）'!$C$6:$U$35,19,FALSE))</f>
        <v/>
      </c>
      <c r="W279" s="390" t="str">
        <f>IF(W277="","",VLOOKUP(W277,'シフト記号表（勤務時間帯）'!$C$6:$U$35,19,FALSE))</f>
        <v/>
      </c>
      <c r="X279" s="390" t="str">
        <f>IF(X277="","",VLOOKUP(X277,'シフト記号表（勤務時間帯）'!$C$6:$U$35,19,FALSE))</f>
        <v/>
      </c>
      <c r="Y279" s="391" t="str">
        <f>IF(Y277="","",VLOOKUP(Y277,'シフト記号表（勤務時間帯）'!$C$6:$U$35,19,FALSE))</f>
        <v/>
      </c>
      <c r="Z279" s="389" t="str">
        <f>IF(Z277="","",VLOOKUP(Z277,'シフト記号表（勤務時間帯）'!$C$6:$U$35,19,FALSE))</f>
        <v/>
      </c>
      <c r="AA279" s="390" t="str">
        <f>IF(AA277="","",VLOOKUP(AA277,'シフト記号表（勤務時間帯）'!$C$6:$U$35,19,FALSE))</f>
        <v/>
      </c>
      <c r="AB279" s="390" t="str">
        <f>IF(AB277="","",VLOOKUP(AB277,'シフト記号表（勤務時間帯）'!$C$6:$U$35,19,FALSE))</f>
        <v/>
      </c>
      <c r="AC279" s="390" t="str">
        <f>IF(AC277="","",VLOOKUP(AC277,'シフト記号表（勤務時間帯）'!$C$6:$U$35,19,FALSE))</f>
        <v/>
      </c>
      <c r="AD279" s="390" t="str">
        <f>IF(AD277="","",VLOOKUP(AD277,'シフト記号表（勤務時間帯）'!$C$6:$U$35,19,FALSE))</f>
        <v/>
      </c>
      <c r="AE279" s="390" t="str">
        <f>IF(AE277="","",VLOOKUP(AE277,'シフト記号表（勤務時間帯）'!$C$6:$U$35,19,FALSE))</f>
        <v/>
      </c>
      <c r="AF279" s="391" t="str">
        <f>IF(AF277="","",VLOOKUP(AF277,'シフト記号表（勤務時間帯）'!$C$6:$U$35,19,FALSE))</f>
        <v/>
      </c>
      <c r="AG279" s="389" t="str">
        <f>IF(AG277="","",VLOOKUP(AG277,'シフト記号表（勤務時間帯）'!$C$6:$U$35,19,FALSE))</f>
        <v/>
      </c>
      <c r="AH279" s="390" t="str">
        <f>IF(AH277="","",VLOOKUP(AH277,'シフト記号表（勤務時間帯）'!$C$6:$U$35,19,FALSE))</f>
        <v/>
      </c>
      <c r="AI279" s="390" t="str">
        <f>IF(AI277="","",VLOOKUP(AI277,'シフト記号表（勤務時間帯）'!$C$6:$U$35,19,FALSE))</f>
        <v/>
      </c>
      <c r="AJ279" s="390" t="str">
        <f>IF(AJ277="","",VLOOKUP(AJ277,'シフト記号表（勤務時間帯）'!$C$6:$U$35,19,FALSE))</f>
        <v/>
      </c>
      <c r="AK279" s="390" t="str">
        <f>IF(AK277="","",VLOOKUP(AK277,'シフト記号表（勤務時間帯）'!$C$6:$U$35,19,FALSE))</f>
        <v/>
      </c>
      <c r="AL279" s="390" t="str">
        <f>IF(AL277="","",VLOOKUP(AL277,'シフト記号表（勤務時間帯）'!$C$6:$U$35,19,FALSE))</f>
        <v/>
      </c>
      <c r="AM279" s="391" t="str">
        <f>IF(AM277="","",VLOOKUP(AM277,'シフト記号表（勤務時間帯）'!$C$6:$U$35,19,FALSE))</f>
        <v/>
      </c>
      <c r="AN279" s="389" t="str">
        <f>IF(AN277="","",VLOOKUP(AN277,'シフト記号表（勤務時間帯）'!$C$6:$U$35,19,FALSE))</f>
        <v/>
      </c>
      <c r="AO279" s="390" t="str">
        <f>IF(AO277="","",VLOOKUP(AO277,'シフト記号表（勤務時間帯）'!$C$6:$U$35,19,FALSE))</f>
        <v/>
      </c>
      <c r="AP279" s="390" t="str">
        <f>IF(AP277="","",VLOOKUP(AP277,'シフト記号表（勤務時間帯）'!$C$6:$U$35,19,FALSE))</f>
        <v/>
      </c>
      <c r="AQ279" s="390" t="str">
        <f>IF(AQ277="","",VLOOKUP(AQ277,'シフト記号表（勤務時間帯）'!$C$6:$U$35,19,FALSE))</f>
        <v/>
      </c>
      <c r="AR279" s="390" t="str">
        <f>IF(AR277="","",VLOOKUP(AR277,'シフト記号表（勤務時間帯）'!$C$6:$U$35,19,FALSE))</f>
        <v/>
      </c>
      <c r="AS279" s="390" t="str">
        <f>IF(AS277="","",VLOOKUP(AS277,'シフト記号表（勤務時間帯）'!$C$6:$U$35,19,FALSE))</f>
        <v/>
      </c>
      <c r="AT279" s="391" t="str">
        <f>IF(AT277="","",VLOOKUP(AT277,'シフト記号表（勤務時間帯）'!$C$6:$U$35,19,FALSE))</f>
        <v/>
      </c>
      <c r="AU279" s="389" t="str">
        <f>IF(AU277="","",VLOOKUP(AU277,'シフト記号表（勤務時間帯）'!$C$6:$U$35,19,FALSE))</f>
        <v/>
      </c>
      <c r="AV279" s="390" t="str">
        <f>IF(AV277="","",VLOOKUP(AV277,'シフト記号表（勤務時間帯）'!$C$6:$U$35,19,FALSE))</f>
        <v/>
      </c>
      <c r="AW279" s="390" t="str">
        <f>IF(AW277="","",VLOOKUP(AW277,'シフト記号表（勤務時間帯）'!$C$6:$U$35,19,FALSE))</f>
        <v/>
      </c>
      <c r="AX279" s="931">
        <f>IF($BB$3="４週",SUM(S279:AT279),IF($BB$3="暦月",SUM(S279:AW279),""))</f>
        <v>0</v>
      </c>
      <c r="AY279" s="932"/>
      <c r="AZ279" s="933">
        <f>IF($BB$3="４週",AX279/4,IF($BB$3="暦月",'地密通所（100名）'!AX279/('地密通所（100名）'!$BB$8/7),""))</f>
        <v>0</v>
      </c>
      <c r="BA279" s="934"/>
      <c r="BB279" s="800"/>
      <c r="BC279" s="769"/>
      <c r="BD279" s="769"/>
      <c r="BE279" s="769"/>
      <c r="BF279" s="770"/>
    </row>
    <row r="280" spans="2:58" ht="20.25" customHeight="1">
      <c r="B280" s="886">
        <f>B277+1</f>
        <v>87</v>
      </c>
      <c r="C280" s="781"/>
      <c r="D280" s="782"/>
      <c r="E280" s="783"/>
      <c r="F280" s="273"/>
      <c r="G280" s="762"/>
      <c r="H280" s="764"/>
      <c r="I280" s="694"/>
      <c r="J280" s="694"/>
      <c r="K280" s="695"/>
      <c r="L280" s="765"/>
      <c r="M280" s="766"/>
      <c r="N280" s="766"/>
      <c r="O280" s="767"/>
      <c r="P280" s="935" t="s">
        <v>535</v>
      </c>
      <c r="Q280" s="936"/>
      <c r="R280" s="937"/>
      <c r="S280" s="425"/>
      <c r="T280" s="426"/>
      <c r="U280" s="426"/>
      <c r="V280" s="426"/>
      <c r="W280" s="426"/>
      <c r="X280" s="426"/>
      <c r="Y280" s="427"/>
      <c r="Z280" s="425"/>
      <c r="AA280" s="426"/>
      <c r="AB280" s="426"/>
      <c r="AC280" s="426"/>
      <c r="AD280" s="426"/>
      <c r="AE280" s="426"/>
      <c r="AF280" s="427"/>
      <c r="AG280" s="425"/>
      <c r="AH280" s="426"/>
      <c r="AI280" s="426"/>
      <c r="AJ280" s="426"/>
      <c r="AK280" s="426"/>
      <c r="AL280" s="426"/>
      <c r="AM280" s="427"/>
      <c r="AN280" s="425"/>
      <c r="AO280" s="426"/>
      <c r="AP280" s="426"/>
      <c r="AQ280" s="426"/>
      <c r="AR280" s="426"/>
      <c r="AS280" s="426"/>
      <c r="AT280" s="427"/>
      <c r="AU280" s="425"/>
      <c r="AV280" s="426"/>
      <c r="AW280" s="426"/>
      <c r="AX280" s="973"/>
      <c r="AY280" s="974"/>
      <c r="AZ280" s="975"/>
      <c r="BA280" s="976"/>
      <c r="BB280" s="798"/>
      <c r="BC280" s="766"/>
      <c r="BD280" s="766"/>
      <c r="BE280" s="766"/>
      <c r="BF280" s="767"/>
    </row>
    <row r="281" spans="2:58" ht="20.25" customHeight="1">
      <c r="B281" s="886"/>
      <c r="C281" s="784"/>
      <c r="D281" s="785"/>
      <c r="E281" s="786"/>
      <c r="F281" s="265"/>
      <c r="G281" s="689"/>
      <c r="H281" s="693"/>
      <c r="I281" s="694"/>
      <c r="J281" s="694"/>
      <c r="K281" s="695"/>
      <c r="L281" s="699"/>
      <c r="M281" s="700"/>
      <c r="N281" s="700"/>
      <c r="O281" s="701"/>
      <c r="P281" s="921" t="s">
        <v>526</v>
      </c>
      <c r="Q281" s="922"/>
      <c r="R281" s="923"/>
      <c r="S281" s="386" t="str">
        <f>IF(S280="","",VLOOKUP(S280,'シフト記号表（勤務時間帯）'!$C$6:$K$35,9,FALSE))</f>
        <v/>
      </c>
      <c r="T281" s="387" t="str">
        <f>IF(T280="","",VLOOKUP(T280,'シフト記号表（勤務時間帯）'!$C$6:$K$35,9,FALSE))</f>
        <v/>
      </c>
      <c r="U281" s="387" t="str">
        <f>IF(U280="","",VLOOKUP(U280,'シフト記号表（勤務時間帯）'!$C$6:$K$35,9,FALSE))</f>
        <v/>
      </c>
      <c r="V281" s="387" t="str">
        <f>IF(V280="","",VLOOKUP(V280,'シフト記号表（勤務時間帯）'!$C$6:$K$35,9,FALSE))</f>
        <v/>
      </c>
      <c r="W281" s="387" t="str">
        <f>IF(W280="","",VLOOKUP(W280,'シフト記号表（勤務時間帯）'!$C$6:$K$35,9,FALSE))</f>
        <v/>
      </c>
      <c r="X281" s="387" t="str">
        <f>IF(X280="","",VLOOKUP(X280,'シフト記号表（勤務時間帯）'!$C$6:$K$35,9,FALSE))</f>
        <v/>
      </c>
      <c r="Y281" s="388" t="str">
        <f>IF(Y280="","",VLOOKUP(Y280,'シフト記号表（勤務時間帯）'!$C$6:$K$35,9,FALSE))</f>
        <v/>
      </c>
      <c r="Z281" s="386" t="str">
        <f>IF(Z280="","",VLOOKUP(Z280,'シフト記号表（勤務時間帯）'!$C$6:$K$35,9,FALSE))</f>
        <v/>
      </c>
      <c r="AA281" s="387" t="str">
        <f>IF(AA280="","",VLOOKUP(AA280,'シフト記号表（勤務時間帯）'!$C$6:$K$35,9,FALSE))</f>
        <v/>
      </c>
      <c r="AB281" s="387" t="str">
        <f>IF(AB280="","",VLOOKUP(AB280,'シフト記号表（勤務時間帯）'!$C$6:$K$35,9,FALSE))</f>
        <v/>
      </c>
      <c r="AC281" s="387" t="str">
        <f>IF(AC280="","",VLOOKUP(AC280,'シフト記号表（勤務時間帯）'!$C$6:$K$35,9,FALSE))</f>
        <v/>
      </c>
      <c r="AD281" s="387" t="str">
        <f>IF(AD280="","",VLOOKUP(AD280,'シフト記号表（勤務時間帯）'!$C$6:$K$35,9,FALSE))</f>
        <v/>
      </c>
      <c r="AE281" s="387" t="str">
        <f>IF(AE280="","",VLOOKUP(AE280,'シフト記号表（勤務時間帯）'!$C$6:$K$35,9,FALSE))</f>
        <v/>
      </c>
      <c r="AF281" s="388" t="str">
        <f>IF(AF280="","",VLOOKUP(AF280,'シフト記号表（勤務時間帯）'!$C$6:$K$35,9,FALSE))</f>
        <v/>
      </c>
      <c r="AG281" s="386" t="str">
        <f>IF(AG280="","",VLOOKUP(AG280,'シフト記号表（勤務時間帯）'!$C$6:$K$35,9,FALSE))</f>
        <v/>
      </c>
      <c r="AH281" s="387" t="str">
        <f>IF(AH280="","",VLOOKUP(AH280,'シフト記号表（勤務時間帯）'!$C$6:$K$35,9,FALSE))</f>
        <v/>
      </c>
      <c r="AI281" s="387" t="str">
        <f>IF(AI280="","",VLOOKUP(AI280,'シフト記号表（勤務時間帯）'!$C$6:$K$35,9,FALSE))</f>
        <v/>
      </c>
      <c r="AJ281" s="387" t="str">
        <f>IF(AJ280="","",VLOOKUP(AJ280,'シフト記号表（勤務時間帯）'!$C$6:$K$35,9,FALSE))</f>
        <v/>
      </c>
      <c r="AK281" s="387" t="str">
        <f>IF(AK280="","",VLOOKUP(AK280,'シフト記号表（勤務時間帯）'!$C$6:$K$35,9,FALSE))</f>
        <v/>
      </c>
      <c r="AL281" s="387" t="str">
        <f>IF(AL280="","",VLOOKUP(AL280,'シフト記号表（勤務時間帯）'!$C$6:$K$35,9,FALSE))</f>
        <v/>
      </c>
      <c r="AM281" s="388" t="str">
        <f>IF(AM280="","",VLOOKUP(AM280,'シフト記号表（勤務時間帯）'!$C$6:$K$35,9,FALSE))</f>
        <v/>
      </c>
      <c r="AN281" s="386" t="str">
        <f>IF(AN280="","",VLOOKUP(AN280,'シフト記号表（勤務時間帯）'!$C$6:$K$35,9,FALSE))</f>
        <v/>
      </c>
      <c r="AO281" s="387" t="str">
        <f>IF(AO280="","",VLOOKUP(AO280,'シフト記号表（勤務時間帯）'!$C$6:$K$35,9,FALSE))</f>
        <v/>
      </c>
      <c r="AP281" s="387" t="str">
        <f>IF(AP280="","",VLOOKUP(AP280,'シフト記号表（勤務時間帯）'!$C$6:$K$35,9,FALSE))</f>
        <v/>
      </c>
      <c r="AQ281" s="387" t="str">
        <f>IF(AQ280="","",VLOOKUP(AQ280,'シフト記号表（勤務時間帯）'!$C$6:$K$35,9,FALSE))</f>
        <v/>
      </c>
      <c r="AR281" s="387" t="str">
        <f>IF(AR280="","",VLOOKUP(AR280,'シフト記号表（勤務時間帯）'!$C$6:$K$35,9,FALSE))</f>
        <v/>
      </c>
      <c r="AS281" s="387" t="str">
        <f>IF(AS280="","",VLOOKUP(AS280,'シフト記号表（勤務時間帯）'!$C$6:$K$35,9,FALSE))</f>
        <v/>
      </c>
      <c r="AT281" s="388" t="str">
        <f>IF(AT280="","",VLOOKUP(AT280,'シフト記号表（勤務時間帯）'!$C$6:$K$35,9,FALSE))</f>
        <v/>
      </c>
      <c r="AU281" s="386" t="str">
        <f>IF(AU280="","",VLOOKUP(AU280,'シフト記号表（勤務時間帯）'!$C$6:$K$35,9,FALSE))</f>
        <v/>
      </c>
      <c r="AV281" s="387" t="str">
        <f>IF(AV280="","",VLOOKUP(AV280,'シフト記号表（勤務時間帯）'!$C$6:$K$35,9,FALSE))</f>
        <v/>
      </c>
      <c r="AW281" s="387" t="str">
        <f>IF(AW280="","",VLOOKUP(AW280,'シフト記号表（勤務時間帯）'!$C$6:$K$35,9,FALSE))</f>
        <v/>
      </c>
      <c r="AX281" s="924">
        <f>IF($BB$3="４週",SUM(S281:AT281),IF($BB$3="暦月",SUM(S281:AW281),""))</f>
        <v>0</v>
      </c>
      <c r="AY281" s="925"/>
      <c r="AZ281" s="926">
        <f>IF($BB$3="４週",AX281/4,IF($BB$3="暦月",'地密通所（100名）'!AX281/('地密通所（100名）'!$BB$8/7),""))</f>
        <v>0</v>
      </c>
      <c r="BA281" s="927"/>
      <c r="BB281" s="799"/>
      <c r="BC281" s="700"/>
      <c r="BD281" s="700"/>
      <c r="BE281" s="700"/>
      <c r="BF281" s="701"/>
    </row>
    <row r="282" spans="2:58" ht="20.25" customHeight="1">
      <c r="B282" s="886"/>
      <c r="C282" s="787"/>
      <c r="D282" s="788"/>
      <c r="E282" s="789"/>
      <c r="F282" s="428">
        <f>C280</f>
        <v>0</v>
      </c>
      <c r="G282" s="763"/>
      <c r="H282" s="693"/>
      <c r="I282" s="694"/>
      <c r="J282" s="694"/>
      <c r="K282" s="695"/>
      <c r="L282" s="768"/>
      <c r="M282" s="769"/>
      <c r="N282" s="769"/>
      <c r="O282" s="770"/>
      <c r="P282" s="928" t="s">
        <v>527</v>
      </c>
      <c r="Q282" s="929"/>
      <c r="R282" s="930"/>
      <c r="S282" s="389" t="str">
        <f>IF(S280="","",VLOOKUP(S280,'シフト記号表（勤務時間帯）'!$C$6:$U$35,19,FALSE))</f>
        <v/>
      </c>
      <c r="T282" s="390" t="str">
        <f>IF(T280="","",VLOOKUP(T280,'シフト記号表（勤務時間帯）'!$C$6:$U$35,19,FALSE))</f>
        <v/>
      </c>
      <c r="U282" s="390" t="str">
        <f>IF(U280="","",VLOOKUP(U280,'シフト記号表（勤務時間帯）'!$C$6:$U$35,19,FALSE))</f>
        <v/>
      </c>
      <c r="V282" s="390" t="str">
        <f>IF(V280="","",VLOOKUP(V280,'シフト記号表（勤務時間帯）'!$C$6:$U$35,19,FALSE))</f>
        <v/>
      </c>
      <c r="W282" s="390" t="str">
        <f>IF(W280="","",VLOOKUP(W280,'シフト記号表（勤務時間帯）'!$C$6:$U$35,19,FALSE))</f>
        <v/>
      </c>
      <c r="X282" s="390" t="str">
        <f>IF(X280="","",VLOOKUP(X280,'シフト記号表（勤務時間帯）'!$C$6:$U$35,19,FALSE))</f>
        <v/>
      </c>
      <c r="Y282" s="391" t="str">
        <f>IF(Y280="","",VLOOKUP(Y280,'シフト記号表（勤務時間帯）'!$C$6:$U$35,19,FALSE))</f>
        <v/>
      </c>
      <c r="Z282" s="389" t="str">
        <f>IF(Z280="","",VLOOKUP(Z280,'シフト記号表（勤務時間帯）'!$C$6:$U$35,19,FALSE))</f>
        <v/>
      </c>
      <c r="AA282" s="390" t="str">
        <f>IF(AA280="","",VLOOKUP(AA280,'シフト記号表（勤務時間帯）'!$C$6:$U$35,19,FALSE))</f>
        <v/>
      </c>
      <c r="AB282" s="390" t="str">
        <f>IF(AB280="","",VLOOKUP(AB280,'シフト記号表（勤務時間帯）'!$C$6:$U$35,19,FALSE))</f>
        <v/>
      </c>
      <c r="AC282" s="390" t="str">
        <f>IF(AC280="","",VLOOKUP(AC280,'シフト記号表（勤務時間帯）'!$C$6:$U$35,19,FALSE))</f>
        <v/>
      </c>
      <c r="AD282" s="390" t="str">
        <f>IF(AD280="","",VLOOKUP(AD280,'シフト記号表（勤務時間帯）'!$C$6:$U$35,19,FALSE))</f>
        <v/>
      </c>
      <c r="AE282" s="390" t="str">
        <f>IF(AE280="","",VLOOKUP(AE280,'シフト記号表（勤務時間帯）'!$C$6:$U$35,19,FALSE))</f>
        <v/>
      </c>
      <c r="AF282" s="391" t="str">
        <f>IF(AF280="","",VLOOKUP(AF280,'シフト記号表（勤務時間帯）'!$C$6:$U$35,19,FALSE))</f>
        <v/>
      </c>
      <c r="AG282" s="389" t="str">
        <f>IF(AG280="","",VLOOKUP(AG280,'シフト記号表（勤務時間帯）'!$C$6:$U$35,19,FALSE))</f>
        <v/>
      </c>
      <c r="AH282" s="390" t="str">
        <f>IF(AH280="","",VLOOKUP(AH280,'シフト記号表（勤務時間帯）'!$C$6:$U$35,19,FALSE))</f>
        <v/>
      </c>
      <c r="AI282" s="390" t="str">
        <f>IF(AI280="","",VLOOKUP(AI280,'シフト記号表（勤務時間帯）'!$C$6:$U$35,19,FALSE))</f>
        <v/>
      </c>
      <c r="AJ282" s="390" t="str">
        <f>IF(AJ280="","",VLOOKUP(AJ280,'シフト記号表（勤務時間帯）'!$C$6:$U$35,19,FALSE))</f>
        <v/>
      </c>
      <c r="AK282" s="390" t="str">
        <f>IF(AK280="","",VLOOKUP(AK280,'シフト記号表（勤務時間帯）'!$C$6:$U$35,19,FALSE))</f>
        <v/>
      </c>
      <c r="AL282" s="390" t="str">
        <f>IF(AL280="","",VLOOKUP(AL280,'シフト記号表（勤務時間帯）'!$C$6:$U$35,19,FALSE))</f>
        <v/>
      </c>
      <c r="AM282" s="391" t="str">
        <f>IF(AM280="","",VLOOKUP(AM280,'シフト記号表（勤務時間帯）'!$C$6:$U$35,19,FALSE))</f>
        <v/>
      </c>
      <c r="AN282" s="389" t="str">
        <f>IF(AN280="","",VLOOKUP(AN280,'シフト記号表（勤務時間帯）'!$C$6:$U$35,19,FALSE))</f>
        <v/>
      </c>
      <c r="AO282" s="390" t="str">
        <f>IF(AO280="","",VLOOKUP(AO280,'シフト記号表（勤務時間帯）'!$C$6:$U$35,19,FALSE))</f>
        <v/>
      </c>
      <c r="AP282" s="390" t="str">
        <f>IF(AP280="","",VLOOKUP(AP280,'シフト記号表（勤務時間帯）'!$C$6:$U$35,19,FALSE))</f>
        <v/>
      </c>
      <c r="AQ282" s="390" t="str">
        <f>IF(AQ280="","",VLOOKUP(AQ280,'シフト記号表（勤務時間帯）'!$C$6:$U$35,19,FALSE))</f>
        <v/>
      </c>
      <c r="AR282" s="390" t="str">
        <f>IF(AR280="","",VLOOKUP(AR280,'シフト記号表（勤務時間帯）'!$C$6:$U$35,19,FALSE))</f>
        <v/>
      </c>
      <c r="AS282" s="390" t="str">
        <f>IF(AS280="","",VLOOKUP(AS280,'シフト記号表（勤務時間帯）'!$C$6:$U$35,19,FALSE))</f>
        <v/>
      </c>
      <c r="AT282" s="391" t="str">
        <f>IF(AT280="","",VLOOKUP(AT280,'シフト記号表（勤務時間帯）'!$C$6:$U$35,19,FALSE))</f>
        <v/>
      </c>
      <c r="AU282" s="389" t="str">
        <f>IF(AU280="","",VLOOKUP(AU280,'シフト記号表（勤務時間帯）'!$C$6:$U$35,19,FALSE))</f>
        <v/>
      </c>
      <c r="AV282" s="390" t="str">
        <f>IF(AV280="","",VLOOKUP(AV280,'シフト記号表（勤務時間帯）'!$C$6:$U$35,19,FALSE))</f>
        <v/>
      </c>
      <c r="AW282" s="390" t="str">
        <f>IF(AW280="","",VLOOKUP(AW280,'シフト記号表（勤務時間帯）'!$C$6:$U$35,19,FALSE))</f>
        <v/>
      </c>
      <c r="AX282" s="931">
        <f>IF($BB$3="４週",SUM(S282:AT282),IF($BB$3="暦月",SUM(S282:AW282),""))</f>
        <v>0</v>
      </c>
      <c r="AY282" s="932"/>
      <c r="AZ282" s="933">
        <f>IF($BB$3="４週",AX282/4,IF($BB$3="暦月",'地密通所（100名）'!AX282/('地密通所（100名）'!$BB$8/7),""))</f>
        <v>0</v>
      </c>
      <c r="BA282" s="934"/>
      <c r="BB282" s="800"/>
      <c r="BC282" s="769"/>
      <c r="BD282" s="769"/>
      <c r="BE282" s="769"/>
      <c r="BF282" s="770"/>
    </row>
    <row r="283" spans="2:58" ht="20.25" customHeight="1">
      <c r="B283" s="886">
        <f>B280+1</f>
        <v>88</v>
      </c>
      <c r="C283" s="781"/>
      <c r="D283" s="782"/>
      <c r="E283" s="783"/>
      <c r="F283" s="273"/>
      <c r="G283" s="762"/>
      <c r="H283" s="764"/>
      <c r="I283" s="694"/>
      <c r="J283" s="694"/>
      <c r="K283" s="695"/>
      <c r="L283" s="765"/>
      <c r="M283" s="766"/>
      <c r="N283" s="766"/>
      <c r="O283" s="767"/>
      <c r="P283" s="935" t="s">
        <v>654</v>
      </c>
      <c r="Q283" s="936"/>
      <c r="R283" s="937"/>
      <c r="S283" s="425"/>
      <c r="T283" s="426"/>
      <c r="U283" s="426"/>
      <c r="V283" s="426"/>
      <c r="W283" s="426"/>
      <c r="X283" s="426"/>
      <c r="Y283" s="427"/>
      <c r="Z283" s="425"/>
      <c r="AA283" s="426"/>
      <c r="AB283" s="426"/>
      <c r="AC283" s="426"/>
      <c r="AD283" s="426"/>
      <c r="AE283" s="426"/>
      <c r="AF283" s="427"/>
      <c r="AG283" s="425"/>
      <c r="AH283" s="426"/>
      <c r="AI283" s="426"/>
      <c r="AJ283" s="426"/>
      <c r="AK283" s="426"/>
      <c r="AL283" s="426"/>
      <c r="AM283" s="427"/>
      <c r="AN283" s="425"/>
      <c r="AO283" s="426"/>
      <c r="AP283" s="426"/>
      <c r="AQ283" s="426"/>
      <c r="AR283" s="426"/>
      <c r="AS283" s="426"/>
      <c r="AT283" s="427"/>
      <c r="AU283" s="425"/>
      <c r="AV283" s="426"/>
      <c r="AW283" s="426"/>
      <c r="AX283" s="973"/>
      <c r="AY283" s="974"/>
      <c r="AZ283" s="975"/>
      <c r="BA283" s="976"/>
      <c r="BB283" s="798"/>
      <c r="BC283" s="766"/>
      <c r="BD283" s="766"/>
      <c r="BE283" s="766"/>
      <c r="BF283" s="767"/>
    </row>
    <row r="284" spans="2:58" ht="20.25" customHeight="1">
      <c r="B284" s="886"/>
      <c r="C284" s="784"/>
      <c r="D284" s="785"/>
      <c r="E284" s="786"/>
      <c r="F284" s="265"/>
      <c r="G284" s="689"/>
      <c r="H284" s="693"/>
      <c r="I284" s="694"/>
      <c r="J284" s="694"/>
      <c r="K284" s="695"/>
      <c r="L284" s="699"/>
      <c r="M284" s="700"/>
      <c r="N284" s="700"/>
      <c r="O284" s="701"/>
      <c r="P284" s="921" t="s">
        <v>526</v>
      </c>
      <c r="Q284" s="922"/>
      <c r="R284" s="923"/>
      <c r="S284" s="386" t="str">
        <f>IF(S283="","",VLOOKUP(S283,'シフト記号表（勤務時間帯）'!$C$6:$K$35,9,FALSE))</f>
        <v/>
      </c>
      <c r="T284" s="387" t="str">
        <f>IF(T283="","",VLOOKUP(T283,'シフト記号表（勤務時間帯）'!$C$6:$K$35,9,FALSE))</f>
        <v/>
      </c>
      <c r="U284" s="387" t="str">
        <f>IF(U283="","",VLOOKUP(U283,'シフト記号表（勤務時間帯）'!$C$6:$K$35,9,FALSE))</f>
        <v/>
      </c>
      <c r="V284" s="387" t="str">
        <f>IF(V283="","",VLOOKUP(V283,'シフト記号表（勤務時間帯）'!$C$6:$K$35,9,FALSE))</f>
        <v/>
      </c>
      <c r="W284" s="387" t="str">
        <f>IF(W283="","",VLOOKUP(W283,'シフト記号表（勤務時間帯）'!$C$6:$K$35,9,FALSE))</f>
        <v/>
      </c>
      <c r="X284" s="387" t="str">
        <f>IF(X283="","",VLOOKUP(X283,'シフト記号表（勤務時間帯）'!$C$6:$K$35,9,FALSE))</f>
        <v/>
      </c>
      <c r="Y284" s="388" t="str">
        <f>IF(Y283="","",VLOOKUP(Y283,'シフト記号表（勤務時間帯）'!$C$6:$K$35,9,FALSE))</f>
        <v/>
      </c>
      <c r="Z284" s="386" t="str">
        <f>IF(Z283="","",VLOOKUP(Z283,'シフト記号表（勤務時間帯）'!$C$6:$K$35,9,FALSE))</f>
        <v/>
      </c>
      <c r="AA284" s="387" t="str">
        <f>IF(AA283="","",VLOOKUP(AA283,'シフト記号表（勤務時間帯）'!$C$6:$K$35,9,FALSE))</f>
        <v/>
      </c>
      <c r="AB284" s="387" t="str">
        <f>IF(AB283="","",VLOOKUP(AB283,'シフト記号表（勤務時間帯）'!$C$6:$K$35,9,FALSE))</f>
        <v/>
      </c>
      <c r="AC284" s="387" t="str">
        <f>IF(AC283="","",VLOOKUP(AC283,'シフト記号表（勤務時間帯）'!$C$6:$K$35,9,FALSE))</f>
        <v/>
      </c>
      <c r="AD284" s="387" t="str">
        <f>IF(AD283="","",VLOOKUP(AD283,'シフト記号表（勤務時間帯）'!$C$6:$K$35,9,FALSE))</f>
        <v/>
      </c>
      <c r="AE284" s="387" t="str">
        <f>IF(AE283="","",VLOOKUP(AE283,'シフト記号表（勤務時間帯）'!$C$6:$K$35,9,FALSE))</f>
        <v/>
      </c>
      <c r="AF284" s="388" t="str">
        <f>IF(AF283="","",VLOOKUP(AF283,'シフト記号表（勤務時間帯）'!$C$6:$K$35,9,FALSE))</f>
        <v/>
      </c>
      <c r="AG284" s="386" t="str">
        <f>IF(AG283="","",VLOOKUP(AG283,'シフト記号表（勤務時間帯）'!$C$6:$K$35,9,FALSE))</f>
        <v/>
      </c>
      <c r="AH284" s="387" t="str">
        <f>IF(AH283="","",VLOOKUP(AH283,'シフト記号表（勤務時間帯）'!$C$6:$K$35,9,FALSE))</f>
        <v/>
      </c>
      <c r="AI284" s="387" t="str">
        <f>IF(AI283="","",VLOOKUP(AI283,'シフト記号表（勤務時間帯）'!$C$6:$K$35,9,FALSE))</f>
        <v/>
      </c>
      <c r="AJ284" s="387" t="str">
        <f>IF(AJ283="","",VLOOKUP(AJ283,'シフト記号表（勤務時間帯）'!$C$6:$K$35,9,FALSE))</f>
        <v/>
      </c>
      <c r="AK284" s="387" t="str">
        <f>IF(AK283="","",VLOOKUP(AK283,'シフト記号表（勤務時間帯）'!$C$6:$K$35,9,FALSE))</f>
        <v/>
      </c>
      <c r="AL284" s="387" t="str">
        <f>IF(AL283="","",VLOOKUP(AL283,'シフト記号表（勤務時間帯）'!$C$6:$K$35,9,FALSE))</f>
        <v/>
      </c>
      <c r="AM284" s="388" t="str">
        <f>IF(AM283="","",VLOOKUP(AM283,'シフト記号表（勤務時間帯）'!$C$6:$K$35,9,FALSE))</f>
        <v/>
      </c>
      <c r="AN284" s="386" t="str">
        <f>IF(AN283="","",VLOOKUP(AN283,'シフト記号表（勤務時間帯）'!$C$6:$K$35,9,FALSE))</f>
        <v/>
      </c>
      <c r="AO284" s="387" t="str">
        <f>IF(AO283="","",VLOOKUP(AO283,'シフト記号表（勤務時間帯）'!$C$6:$K$35,9,FALSE))</f>
        <v/>
      </c>
      <c r="AP284" s="387" t="str">
        <f>IF(AP283="","",VLOOKUP(AP283,'シフト記号表（勤務時間帯）'!$C$6:$K$35,9,FALSE))</f>
        <v/>
      </c>
      <c r="AQ284" s="387" t="str">
        <f>IF(AQ283="","",VLOOKUP(AQ283,'シフト記号表（勤務時間帯）'!$C$6:$K$35,9,FALSE))</f>
        <v/>
      </c>
      <c r="AR284" s="387" t="str">
        <f>IF(AR283="","",VLOOKUP(AR283,'シフト記号表（勤務時間帯）'!$C$6:$K$35,9,FALSE))</f>
        <v/>
      </c>
      <c r="AS284" s="387" t="str">
        <f>IF(AS283="","",VLOOKUP(AS283,'シフト記号表（勤務時間帯）'!$C$6:$K$35,9,FALSE))</f>
        <v/>
      </c>
      <c r="AT284" s="388" t="str">
        <f>IF(AT283="","",VLOOKUP(AT283,'シフト記号表（勤務時間帯）'!$C$6:$K$35,9,FALSE))</f>
        <v/>
      </c>
      <c r="AU284" s="386" t="str">
        <f>IF(AU283="","",VLOOKUP(AU283,'シフト記号表（勤務時間帯）'!$C$6:$K$35,9,FALSE))</f>
        <v/>
      </c>
      <c r="AV284" s="387" t="str">
        <f>IF(AV283="","",VLOOKUP(AV283,'シフト記号表（勤務時間帯）'!$C$6:$K$35,9,FALSE))</f>
        <v/>
      </c>
      <c r="AW284" s="387" t="str">
        <f>IF(AW283="","",VLOOKUP(AW283,'シフト記号表（勤務時間帯）'!$C$6:$K$35,9,FALSE))</f>
        <v/>
      </c>
      <c r="AX284" s="924">
        <f>IF($BB$3="４週",SUM(S284:AT284),IF($BB$3="暦月",SUM(S284:AW284),""))</f>
        <v>0</v>
      </c>
      <c r="AY284" s="925"/>
      <c r="AZ284" s="926">
        <f>IF($BB$3="４週",AX284/4,IF($BB$3="暦月",'地密通所（100名）'!AX284/('地密通所（100名）'!$BB$8/7),""))</f>
        <v>0</v>
      </c>
      <c r="BA284" s="927"/>
      <c r="BB284" s="799"/>
      <c r="BC284" s="700"/>
      <c r="BD284" s="700"/>
      <c r="BE284" s="700"/>
      <c r="BF284" s="701"/>
    </row>
    <row r="285" spans="2:58" ht="20.25" customHeight="1">
      <c r="B285" s="886"/>
      <c r="C285" s="787"/>
      <c r="D285" s="788"/>
      <c r="E285" s="789"/>
      <c r="F285" s="428">
        <f>C283</f>
        <v>0</v>
      </c>
      <c r="G285" s="763"/>
      <c r="H285" s="693"/>
      <c r="I285" s="694"/>
      <c r="J285" s="694"/>
      <c r="K285" s="695"/>
      <c r="L285" s="768"/>
      <c r="M285" s="769"/>
      <c r="N285" s="769"/>
      <c r="O285" s="770"/>
      <c r="P285" s="928" t="s">
        <v>527</v>
      </c>
      <c r="Q285" s="929"/>
      <c r="R285" s="930"/>
      <c r="S285" s="389" t="str">
        <f>IF(S283="","",VLOOKUP(S283,'シフト記号表（勤務時間帯）'!$C$6:$U$35,19,FALSE))</f>
        <v/>
      </c>
      <c r="T285" s="390" t="str">
        <f>IF(T283="","",VLOOKUP(T283,'シフト記号表（勤務時間帯）'!$C$6:$U$35,19,FALSE))</f>
        <v/>
      </c>
      <c r="U285" s="390" t="str">
        <f>IF(U283="","",VLOOKUP(U283,'シフト記号表（勤務時間帯）'!$C$6:$U$35,19,FALSE))</f>
        <v/>
      </c>
      <c r="V285" s="390" t="str">
        <f>IF(V283="","",VLOOKUP(V283,'シフト記号表（勤務時間帯）'!$C$6:$U$35,19,FALSE))</f>
        <v/>
      </c>
      <c r="W285" s="390" t="str">
        <f>IF(W283="","",VLOOKUP(W283,'シフト記号表（勤務時間帯）'!$C$6:$U$35,19,FALSE))</f>
        <v/>
      </c>
      <c r="X285" s="390" t="str">
        <f>IF(X283="","",VLOOKUP(X283,'シフト記号表（勤務時間帯）'!$C$6:$U$35,19,FALSE))</f>
        <v/>
      </c>
      <c r="Y285" s="391" t="str">
        <f>IF(Y283="","",VLOOKUP(Y283,'シフト記号表（勤務時間帯）'!$C$6:$U$35,19,FALSE))</f>
        <v/>
      </c>
      <c r="Z285" s="389" t="str">
        <f>IF(Z283="","",VLOOKUP(Z283,'シフト記号表（勤務時間帯）'!$C$6:$U$35,19,FALSE))</f>
        <v/>
      </c>
      <c r="AA285" s="390" t="str">
        <f>IF(AA283="","",VLOOKUP(AA283,'シフト記号表（勤務時間帯）'!$C$6:$U$35,19,FALSE))</f>
        <v/>
      </c>
      <c r="AB285" s="390" t="str">
        <f>IF(AB283="","",VLOOKUP(AB283,'シフト記号表（勤務時間帯）'!$C$6:$U$35,19,FALSE))</f>
        <v/>
      </c>
      <c r="AC285" s="390" t="str">
        <f>IF(AC283="","",VLOOKUP(AC283,'シフト記号表（勤務時間帯）'!$C$6:$U$35,19,FALSE))</f>
        <v/>
      </c>
      <c r="AD285" s="390" t="str">
        <f>IF(AD283="","",VLOOKUP(AD283,'シフト記号表（勤務時間帯）'!$C$6:$U$35,19,FALSE))</f>
        <v/>
      </c>
      <c r="AE285" s="390" t="str">
        <f>IF(AE283="","",VLOOKUP(AE283,'シフト記号表（勤務時間帯）'!$C$6:$U$35,19,FALSE))</f>
        <v/>
      </c>
      <c r="AF285" s="391" t="str">
        <f>IF(AF283="","",VLOOKUP(AF283,'シフト記号表（勤務時間帯）'!$C$6:$U$35,19,FALSE))</f>
        <v/>
      </c>
      <c r="AG285" s="389" t="str">
        <f>IF(AG283="","",VLOOKUP(AG283,'シフト記号表（勤務時間帯）'!$C$6:$U$35,19,FALSE))</f>
        <v/>
      </c>
      <c r="AH285" s="390" t="str">
        <f>IF(AH283="","",VLOOKUP(AH283,'シフト記号表（勤務時間帯）'!$C$6:$U$35,19,FALSE))</f>
        <v/>
      </c>
      <c r="AI285" s="390" t="str">
        <f>IF(AI283="","",VLOOKUP(AI283,'シフト記号表（勤務時間帯）'!$C$6:$U$35,19,FALSE))</f>
        <v/>
      </c>
      <c r="AJ285" s="390" t="str">
        <f>IF(AJ283="","",VLOOKUP(AJ283,'シフト記号表（勤務時間帯）'!$C$6:$U$35,19,FALSE))</f>
        <v/>
      </c>
      <c r="AK285" s="390" t="str">
        <f>IF(AK283="","",VLOOKUP(AK283,'シフト記号表（勤務時間帯）'!$C$6:$U$35,19,FALSE))</f>
        <v/>
      </c>
      <c r="AL285" s="390" t="str">
        <f>IF(AL283="","",VLOOKUP(AL283,'シフト記号表（勤務時間帯）'!$C$6:$U$35,19,FALSE))</f>
        <v/>
      </c>
      <c r="AM285" s="391" t="str">
        <f>IF(AM283="","",VLOOKUP(AM283,'シフト記号表（勤務時間帯）'!$C$6:$U$35,19,FALSE))</f>
        <v/>
      </c>
      <c r="AN285" s="389" t="str">
        <f>IF(AN283="","",VLOOKUP(AN283,'シフト記号表（勤務時間帯）'!$C$6:$U$35,19,FALSE))</f>
        <v/>
      </c>
      <c r="AO285" s="390" t="str">
        <f>IF(AO283="","",VLOOKUP(AO283,'シフト記号表（勤務時間帯）'!$C$6:$U$35,19,FALSE))</f>
        <v/>
      </c>
      <c r="AP285" s="390" t="str">
        <f>IF(AP283="","",VLOOKUP(AP283,'シフト記号表（勤務時間帯）'!$C$6:$U$35,19,FALSE))</f>
        <v/>
      </c>
      <c r="AQ285" s="390" t="str">
        <f>IF(AQ283="","",VLOOKUP(AQ283,'シフト記号表（勤務時間帯）'!$C$6:$U$35,19,FALSE))</f>
        <v/>
      </c>
      <c r="AR285" s="390" t="str">
        <f>IF(AR283="","",VLOOKUP(AR283,'シフト記号表（勤務時間帯）'!$C$6:$U$35,19,FALSE))</f>
        <v/>
      </c>
      <c r="AS285" s="390" t="str">
        <f>IF(AS283="","",VLOOKUP(AS283,'シフト記号表（勤務時間帯）'!$C$6:$U$35,19,FALSE))</f>
        <v/>
      </c>
      <c r="AT285" s="391" t="str">
        <f>IF(AT283="","",VLOOKUP(AT283,'シフト記号表（勤務時間帯）'!$C$6:$U$35,19,FALSE))</f>
        <v/>
      </c>
      <c r="AU285" s="389" t="str">
        <f>IF(AU283="","",VLOOKUP(AU283,'シフト記号表（勤務時間帯）'!$C$6:$U$35,19,FALSE))</f>
        <v/>
      </c>
      <c r="AV285" s="390" t="str">
        <f>IF(AV283="","",VLOOKUP(AV283,'シフト記号表（勤務時間帯）'!$C$6:$U$35,19,FALSE))</f>
        <v/>
      </c>
      <c r="AW285" s="390" t="str">
        <f>IF(AW283="","",VLOOKUP(AW283,'シフト記号表（勤務時間帯）'!$C$6:$U$35,19,FALSE))</f>
        <v/>
      </c>
      <c r="AX285" s="931">
        <f>IF($BB$3="４週",SUM(S285:AT285),IF($BB$3="暦月",SUM(S285:AW285),""))</f>
        <v>0</v>
      </c>
      <c r="AY285" s="932"/>
      <c r="AZ285" s="933">
        <f>IF($BB$3="４週",AX285/4,IF($BB$3="暦月",'地密通所（100名）'!AX285/('地密通所（100名）'!$BB$8/7),""))</f>
        <v>0</v>
      </c>
      <c r="BA285" s="934"/>
      <c r="BB285" s="800"/>
      <c r="BC285" s="769"/>
      <c r="BD285" s="769"/>
      <c r="BE285" s="769"/>
      <c r="BF285" s="770"/>
    </row>
    <row r="286" spans="2:58" ht="20.25" customHeight="1">
      <c r="B286" s="886">
        <f>B283+1</f>
        <v>89</v>
      </c>
      <c r="C286" s="781"/>
      <c r="D286" s="782"/>
      <c r="E286" s="783"/>
      <c r="F286" s="273"/>
      <c r="G286" s="762"/>
      <c r="H286" s="764"/>
      <c r="I286" s="694"/>
      <c r="J286" s="694"/>
      <c r="K286" s="695"/>
      <c r="L286" s="765"/>
      <c r="M286" s="766"/>
      <c r="N286" s="766"/>
      <c r="O286" s="767"/>
      <c r="P286" s="935" t="s">
        <v>535</v>
      </c>
      <c r="Q286" s="936"/>
      <c r="R286" s="937"/>
      <c r="S286" s="425"/>
      <c r="T286" s="426"/>
      <c r="U286" s="426"/>
      <c r="V286" s="426"/>
      <c r="W286" s="426"/>
      <c r="X286" s="426"/>
      <c r="Y286" s="427"/>
      <c r="Z286" s="425"/>
      <c r="AA286" s="426"/>
      <c r="AB286" s="426"/>
      <c r="AC286" s="426"/>
      <c r="AD286" s="426"/>
      <c r="AE286" s="426"/>
      <c r="AF286" s="427"/>
      <c r="AG286" s="425"/>
      <c r="AH286" s="426"/>
      <c r="AI286" s="426"/>
      <c r="AJ286" s="426"/>
      <c r="AK286" s="426"/>
      <c r="AL286" s="426"/>
      <c r="AM286" s="427"/>
      <c r="AN286" s="425"/>
      <c r="AO286" s="426"/>
      <c r="AP286" s="426"/>
      <c r="AQ286" s="426"/>
      <c r="AR286" s="426"/>
      <c r="AS286" s="426"/>
      <c r="AT286" s="427"/>
      <c r="AU286" s="425"/>
      <c r="AV286" s="426"/>
      <c r="AW286" s="426"/>
      <c r="AX286" s="973"/>
      <c r="AY286" s="974"/>
      <c r="AZ286" s="975"/>
      <c r="BA286" s="976"/>
      <c r="BB286" s="798"/>
      <c r="BC286" s="766"/>
      <c r="BD286" s="766"/>
      <c r="BE286" s="766"/>
      <c r="BF286" s="767"/>
    </row>
    <row r="287" spans="2:58" ht="20.25" customHeight="1">
      <c r="B287" s="886"/>
      <c r="C287" s="784"/>
      <c r="D287" s="785"/>
      <c r="E287" s="786"/>
      <c r="F287" s="265"/>
      <c r="G287" s="689"/>
      <c r="H287" s="693"/>
      <c r="I287" s="694"/>
      <c r="J287" s="694"/>
      <c r="K287" s="695"/>
      <c r="L287" s="699"/>
      <c r="M287" s="700"/>
      <c r="N287" s="700"/>
      <c r="O287" s="701"/>
      <c r="P287" s="921" t="s">
        <v>526</v>
      </c>
      <c r="Q287" s="922"/>
      <c r="R287" s="923"/>
      <c r="S287" s="386" t="str">
        <f>IF(S286="","",VLOOKUP(S286,'シフト記号表（勤務時間帯）'!$C$6:$K$35,9,FALSE))</f>
        <v/>
      </c>
      <c r="T287" s="387" t="str">
        <f>IF(T286="","",VLOOKUP(T286,'シフト記号表（勤務時間帯）'!$C$6:$K$35,9,FALSE))</f>
        <v/>
      </c>
      <c r="U287" s="387" t="str">
        <f>IF(U286="","",VLOOKUP(U286,'シフト記号表（勤務時間帯）'!$C$6:$K$35,9,FALSE))</f>
        <v/>
      </c>
      <c r="V287" s="387" t="str">
        <f>IF(V286="","",VLOOKUP(V286,'シフト記号表（勤務時間帯）'!$C$6:$K$35,9,FALSE))</f>
        <v/>
      </c>
      <c r="W287" s="387" t="str">
        <f>IF(W286="","",VLOOKUP(W286,'シフト記号表（勤務時間帯）'!$C$6:$K$35,9,FALSE))</f>
        <v/>
      </c>
      <c r="X287" s="387" t="str">
        <f>IF(X286="","",VLOOKUP(X286,'シフト記号表（勤務時間帯）'!$C$6:$K$35,9,FALSE))</f>
        <v/>
      </c>
      <c r="Y287" s="388" t="str">
        <f>IF(Y286="","",VLOOKUP(Y286,'シフト記号表（勤務時間帯）'!$C$6:$K$35,9,FALSE))</f>
        <v/>
      </c>
      <c r="Z287" s="386" t="str">
        <f>IF(Z286="","",VLOOKUP(Z286,'シフト記号表（勤務時間帯）'!$C$6:$K$35,9,FALSE))</f>
        <v/>
      </c>
      <c r="AA287" s="387" t="str">
        <f>IF(AA286="","",VLOOKUP(AA286,'シフト記号表（勤務時間帯）'!$C$6:$K$35,9,FALSE))</f>
        <v/>
      </c>
      <c r="AB287" s="387" t="str">
        <f>IF(AB286="","",VLOOKUP(AB286,'シフト記号表（勤務時間帯）'!$C$6:$K$35,9,FALSE))</f>
        <v/>
      </c>
      <c r="AC287" s="387" t="str">
        <f>IF(AC286="","",VLOOKUP(AC286,'シフト記号表（勤務時間帯）'!$C$6:$K$35,9,FALSE))</f>
        <v/>
      </c>
      <c r="AD287" s="387" t="str">
        <f>IF(AD286="","",VLOOKUP(AD286,'シフト記号表（勤務時間帯）'!$C$6:$K$35,9,FALSE))</f>
        <v/>
      </c>
      <c r="AE287" s="387" t="str">
        <f>IF(AE286="","",VLOOKUP(AE286,'シフト記号表（勤務時間帯）'!$C$6:$K$35,9,FALSE))</f>
        <v/>
      </c>
      <c r="AF287" s="388" t="str">
        <f>IF(AF286="","",VLOOKUP(AF286,'シフト記号表（勤務時間帯）'!$C$6:$K$35,9,FALSE))</f>
        <v/>
      </c>
      <c r="AG287" s="386" t="str">
        <f>IF(AG286="","",VLOOKUP(AG286,'シフト記号表（勤務時間帯）'!$C$6:$K$35,9,FALSE))</f>
        <v/>
      </c>
      <c r="AH287" s="387" t="str">
        <f>IF(AH286="","",VLOOKUP(AH286,'シフト記号表（勤務時間帯）'!$C$6:$K$35,9,FALSE))</f>
        <v/>
      </c>
      <c r="AI287" s="387" t="str">
        <f>IF(AI286="","",VLOOKUP(AI286,'シフト記号表（勤務時間帯）'!$C$6:$K$35,9,FALSE))</f>
        <v/>
      </c>
      <c r="AJ287" s="387" t="str">
        <f>IF(AJ286="","",VLOOKUP(AJ286,'シフト記号表（勤務時間帯）'!$C$6:$K$35,9,FALSE))</f>
        <v/>
      </c>
      <c r="AK287" s="387" t="str">
        <f>IF(AK286="","",VLOOKUP(AK286,'シフト記号表（勤務時間帯）'!$C$6:$K$35,9,FALSE))</f>
        <v/>
      </c>
      <c r="AL287" s="387" t="str">
        <f>IF(AL286="","",VLOOKUP(AL286,'シフト記号表（勤務時間帯）'!$C$6:$K$35,9,FALSE))</f>
        <v/>
      </c>
      <c r="AM287" s="388" t="str">
        <f>IF(AM286="","",VLOOKUP(AM286,'シフト記号表（勤務時間帯）'!$C$6:$K$35,9,FALSE))</f>
        <v/>
      </c>
      <c r="AN287" s="386" t="str">
        <f>IF(AN286="","",VLOOKUP(AN286,'シフト記号表（勤務時間帯）'!$C$6:$K$35,9,FALSE))</f>
        <v/>
      </c>
      <c r="AO287" s="387" t="str">
        <f>IF(AO286="","",VLOOKUP(AO286,'シフト記号表（勤務時間帯）'!$C$6:$K$35,9,FALSE))</f>
        <v/>
      </c>
      <c r="AP287" s="387" t="str">
        <f>IF(AP286="","",VLOOKUP(AP286,'シフト記号表（勤務時間帯）'!$C$6:$K$35,9,FALSE))</f>
        <v/>
      </c>
      <c r="AQ287" s="387" t="str">
        <f>IF(AQ286="","",VLOOKUP(AQ286,'シフト記号表（勤務時間帯）'!$C$6:$K$35,9,FALSE))</f>
        <v/>
      </c>
      <c r="AR287" s="387" t="str">
        <f>IF(AR286="","",VLOOKUP(AR286,'シフト記号表（勤務時間帯）'!$C$6:$K$35,9,FALSE))</f>
        <v/>
      </c>
      <c r="AS287" s="387" t="str">
        <f>IF(AS286="","",VLOOKUP(AS286,'シフト記号表（勤務時間帯）'!$C$6:$K$35,9,FALSE))</f>
        <v/>
      </c>
      <c r="AT287" s="388" t="str">
        <f>IF(AT286="","",VLOOKUP(AT286,'シフト記号表（勤務時間帯）'!$C$6:$K$35,9,FALSE))</f>
        <v/>
      </c>
      <c r="AU287" s="386" t="str">
        <f>IF(AU286="","",VLOOKUP(AU286,'シフト記号表（勤務時間帯）'!$C$6:$K$35,9,FALSE))</f>
        <v/>
      </c>
      <c r="AV287" s="387" t="str">
        <f>IF(AV286="","",VLOOKUP(AV286,'シフト記号表（勤務時間帯）'!$C$6:$K$35,9,FALSE))</f>
        <v/>
      </c>
      <c r="AW287" s="387" t="str">
        <f>IF(AW286="","",VLOOKUP(AW286,'シフト記号表（勤務時間帯）'!$C$6:$K$35,9,FALSE))</f>
        <v/>
      </c>
      <c r="AX287" s="924">
        <f>IF($BB$3="４週",SUM(S287:AT287),IF($BB$3="暦月",SUM(S287:AW287),""))</f>
        <v>0</v>
      </c>
      <c r="AY287" s="925"/>
      <c r="AZ287" s="926">
        <f>IF($BB$3="４週",AX287/4,IF($BB$3="暦月",'地密通所（100名）'!AX287/('地密通所（100名）'!$BB$8/7),""))</f>
        <v>0</v>
      </c>
      <c r="BA287" s="927"/>
      <c r="BB287" s="799"/>
      <c r="BC287" s="700"/>
      <c r="BD287" s="700"/>
      <c r="BE287" s="700"/>
      <c r="BF287" s="701"/>
    </row>
    <row r="288" spans="2:58" ht="20.25" customHeight="1">
      <c r="B288" s="886"/>
      <c r="C288" s="787"/>
      <c r="D288" s="788"/>
      <c r="E288" s="789"/>
      <c r="F288" s="428">
        <f>C286</f>
        <v>0</v>
      </c>
      <c r="G288" s="763"/>
      <c r="H288" s="693"/>
      <c r="I288" s="694"/>
      <c r="J288" s="694"/>
      <c r="K288" s="695"/>
      <c r="L288" s="768"/>
      <c r="M288" s="769"/>
      <c r="N288" s="769"/>
      <c r="O288" s="770"/>
      <c r="P288" s="928" t="s">
        <v>527</v>
      </c>
      <c r="Q288" s="929"/>
      <c r="R288" s="930"/>
      <c r="S288" s="389" t="str">
        <f>IF(S286="","",VLOOKUP(S286,'シフト記号表（勤務時間帯）'!$C$6:$U$35,19,FALSE))</f>
        <v/>
      </c>
      <c r="T288" s="390" t="str">
        <f>IF(T286="","",VLOOKUP(T286,'シフト記号表（勤務時間帯）'!$C$6:$U$35,19,FALSE))</f>
        <v/>
      </c>
      <c r="U288" s="390" t="str">
        <f>IF(U286="","",VLOOKUP(U286,'シフト記号表（勤務時間帯）'!$C$6:$U$35,19,FALSE))</f>
        <v/>
      </c>
      <c r="V288" s="390" t="str">
        <f>IF(V286="","",VLOOKUP(V286,'シフト記号表（勤務時間帯）'!$C$6:$U$35,19,FALSE))</f>
        <v/>
      </c>
      <c r="W288" s="390" t="str">
        <f>IF(W286="","",VLOOKUP(W286,'シフト記号表（勤務時間帯）'!$C$6:$U$35,19,FALSE))</f>
        <v/>
      </c>
      <c r="X288" s="390" t="str">
        <f>IF(X286="","",VLOOKUP(X286,'シフト記号表（勤務時間帯）'!$C$6:$U$35,19,FALSE))</f>
        <v/>
      </c>
      <c r="Y288" s="391" t="str">
        <f>IF(Y286="","",VLOOKUP(Y286,'シフト記号表（勤務時間帯）'!$C$6:$U$35,19,FALSE))</f>
        <v/>
      </c>
      <c r="Z288" s="389" t="str">
        <f>IF(Z286="","",VLOOKUP(Z286,'シフト記号表（勤務時間帯）'!$C$6:$U$35,19,FALSE))</f>
        <v/>
      </c>
      <c r="AA288" s="390" t="str">
        <f>IF(AA286="","",VLOOKUP(AA286,'シフト記号表（勤務時間帯）'!$C$6:$U$35,19,FALSE))</f>
        <v/>
      </c>
      <c r="AB288" s="390" t="str">
        <f>IF(AB286="","",VLOOKUP(AB286,'シフト記号表（勤務時間帯）'!$C$6:$U$35,19,FALSE))</f>
        <v/>
      </c>
      <c r="AC288" s="390" t="str">
        <f>IF(AC286="","",VLOOKUP(AC286,'シフト記号表（勤務時間帯）'!$C$6:$U$35,19,FALSE))</f>
        <v/>
      </c>
      <c r="AD288" s="390" t="str">
        <f>IF(AD286="","",VLOOKUP(AD286,'シフト記号表（勤務時間帯）'!$C$6:$U$35,19,FALSE))</f>
        <v/>
      </c>
      <c r="AE288" s="390" t="str">
        <f>IF(AE286="","",VLOOKUP(AE286,'シフト記号表（勤務時間帯）'!$C$6:$U$35,19,FALSE))</f>
        <v/>
      </c>
      <c r="AF288" s="391" t="str">
        <f>IF(AF286="","",VLOOKUP(AF286,'シフト記号表（勤務時間帯）'!$C$6:$U$35,19,FALSE))</f>
        <v/>
      </c>
      <c r="AG288" s="389" t="str">
        <f>IF(AG286="","",VLOOKUP(AG286,'シフト記号表（勤務時間帯）'!$C$6:$U$35,19,FALSE))</f>
        <v/>
      </c>
      <c r="AH288" s="390" t="str">
        <f>IF(AH286="","",VLOOKUP(AH286,'シフト記号表（勤務時間帯）'!$C$6:$U$35,19,FALSE))</f>
        <v/>
      </c>
      <c r="AI288" s="390" t="str">
        <f>IF(AI286="","",VLOOKUP(AI286,'シフト記号表（勤務時間帯）'!$C$6:$U$35,19,FALSE))</f>
        <v/>
      </c>
      <c r="AJ288" s="390" t="str">
        <f>IF(AJ286="","",VLOOKUP(AJ286,'シフト記号表（勤務時間帯）'!$C$6:$U$35,19,FALSE))</f>
        <v/>
      </c>
      <c r="AK288" s="390" t="str">
        <f>IF(AK286="","",VLOOKUP(AK286,'シフト記号表（勤務時間帯）'!$C$6:$U$35,19,FALSE))</f>
        <v/>
      </c>
      <c r="AL288" s="390" t="str">
        <f>IF(AL286="","",VLOOKUP(AL286,'シフト記号表（勤務時間帯）'!$C$6:$U$35,19,FALSE))</f>
        <v/>
      </c>
      <c r="AM288" s="391" t="str">
        <f>IF(AM286="","",VLOOKUP(AM286,'シフト記号表（勤務時間帯）'!$C$6:$U$35,19,FALSE))</f>
        <v/>
      </c>
      <c r="AN288" s="389" t="str">
        <f>IF(AN286="","",VLOOKUP(AN286,'シフト記号表（勤務時間帯）'!$C$6:$U$35,19,FALSE))</f>
        <v/>
      </c>
      <c r="AO288" s="390" t="str">
        <f>IF(AO286="","",VLOOKUP(AO286,'シフト記号表（勤務時間帯）'!$C$6:$U$35,19,FALSE))</f>
        <v/>
      </c>
      <c r="AP288" s="390" t="str">
        <f>IF(AP286="","",VLOOKUP(AP286,'シフト記号表（勤務時間帯）'!$C$6:$U$35,19,FALSE))</f>
        <v/>
      </c>
      <c r="AQ288" s="390" t="str">
        <f>IF(AQ286="","",VLOOKUP(AQ286,'シフト記号表（勤務時間帯）'!$C$6:$U$35,19,FALSE))</f>
        <v/>
      </c>
      <c r="AR288" s="390" t="str">
        <f>IF(AR286="","",VLOOKUP(AR286,'シフト記号表（勤務時間帯）'!$C$6:$U$35,19,FALSE))</f>
        <v/>
      </c>
      <c r="AS288" s="390" t="str">
        <f>IF(AS286="","",VLOOKUP(AS286,'シフト記号表（勤務時間帯）'!$C$6:$U$35,19,FALSE))</f>
        <v/>
      </c>
      <c r="AT288" s="391" t="str">
        <f>IF(AT286="","",VLOOKUP(AT286,'シフト記号表（勤務時間帯）'!$C$6:$U$35,19,FALSE))</f>
        <v/>
      </c>
      <c r="AU288" s="389" t="str">
        <f>IF(AU286="","",VLOOKUP(AU286,'シフト記号表（勤務時間帯）'!$C$6:$U$35,19,FALSE))</f>
        <v/>
      </c>
      <c r="AV288" s="390" t="str">
        <f>IF(AV286="","",VLOOKUP(AV286,'シフト記号表（勤務時間帯）'!$C$6:$U$35,19,FALSE))</f>
        <v/>
      </c>
      <c r="AW288" s="390" t="str">
        <f>IF(AW286="","",VLOOKUP(AW286,'シフト記号表（勤務時間帯）'!$C$6:$U$35,19,FALSE))</f>
        <v/>
      </c>
      <c r="AX288" s="931">
        <f>IF($BB$3="４週",SUM(S288:AT288),IF($BB$3="暦月",SUM(S288:AW288),""))</f>
        <v>0</v>
      </c>
      <c r="AY288" s="932"/>
      <c r="AZ288" s="933">
        <f>IF($BB$3="４週",AX288/4,IF($BB$3="暦月",'地密通所（100名）'!AX288/('地密通所（100名）'!$BB$8/7),""))</f>
        <v>0</v>
      </c>
      <c r="BA288" s="934"/>
      <c r="BB288" s="800"/>
      <c r="BC288" s="769"/>
      <c r="BD288" s="769"/>
      <c r="BE288" s="769"/>
      <c r="BF288" s="770"/>
    </row>
    <row r="289" spans="2:58" ht="20.25" customHeight="1">
      <c r="B289" s="886">
        <f>B286+1</f>
        <v>90</v>
      </c>
      <c r="C289" s="781"/>
      <c r="D289" s="782"/>
      <c r="E289" s="783"/>
      <c r="F289" s="273"/>
      <c r="G289" s="762"/>
      <c r="H289" s="764"/>
      <c r="I289" s="694"/>
      <c r="J289" s="694"/>
      <c r="K289" s="695"/>
      <c r="L289" s="765"/>
      <c r="M289" s="766"/>
      <c r="N289" s="766"/>
      <c r="O289" s="767"/>
      <c r="P289" s="935" t="s">
        <v>535</v>
      </c>
      <c r="Q289" s="936"/>
      <c r="R289" s="937"/>
      <c r="S289" s="425"/>
      <c r="T289" s="426"/>
      <c r="U289" s="426"/>
      <c r="V289" s="426"/>
      <c r="W289" s="426"/>
      <c r="X289" s="426"/>
      <c r="Y289" s="427"/>
      <c r="Z289" s="425"/>
      <c r="AA289" s="426"/>
      <c r="AB289" s="426"/>
      <c r="AC289" s="426"/>
      <c r="AD289" s="426"/>
      <c r="AE289" s="426"/>
      <c r="AF289" s="427"/>
      <c r="AG289" s="425"/>
      <c r="AH289" s="426"/>
      <c r="AI289" s="426"/>
      <c r="AJ289" s="426"/>
      <c r="AK289" s="426"/>
      <c r="AL289" s="426"/>
      <c r="AM289" s="427"/>
      <c r="AN289" s="425"/>
      <c r="AO289" s="426"/>
      <c r="AP289" s="426"/>
      <c r="AQ289" s="426"/>
      <c r="AR289" s="426"/>
      <c r="AS289" s="426"/>
      <c r="AT289" s="427"/>
      <c r="AU289" s="425"/>
      <c r="AV289" s="426"/>
      <c r="AW289" s="426"/>
      <c r="AX289" s="973"/>
      <c r="AY289" s="974"/>
      <c r="AZ289" s="975"/>
      <c r="BA289" s="976"/>
      <c r="BB289" s="798"/>
      <c r="BC289" s="766"/>
      <c r="BD289" s="766"/>
      <c r="BE289" s="766"/>
      <c r="BF289" s="767"/>
    </row>
    <row r="290" spans="2:58" ht="20.25" customHeight="1">
      <c r="B290" s="886"/>
      <c r="C290" s="784"/>
      <c r="D290" s="785"/>
      <c r="E290" s="786"/>
      <c r="F290" s="265"/>
      <c r="G290" s="689"/>
      <c r="H290" s="693"/>
      <c r="I290" s="694"/>
      <c r="J290" s="694"/>
      <c r="K290" s="695"/>
      <c r="L290" s="699"/>
      <c r="M290" s="700"/>
      <c r="N290" s="700"/>
      <c r="O290" s="701"/>
      <c r="P290" s="921" t="s">
        <v>526</v>
      </c>
      <c r="Q290" s="922"/>
      <c r="R290" s="923"/>
      <c r="S290" s="386" t="str">
        <f>IF(S289="","",VLOOKUP(S289,'シフト記号表（勤務時間帯）'!$C$6:$K$35,9,FALSE))</f>
        <v/>
      </c>
      <c r="T290" s="387" t="str">
        <f>IF(T289="","",VLOOKUP(T289,'シフト記号表（勤務時間帯）'!$C$6:$K$35,9,FALSE))</f>
        <v/>
      </c>
      <c r="U290" s="387" t="str">
        <f>IF(U289="","",VLOOKUP(U289,'シフト記号表（勤務時間帯）'!$C$6:$K$35,9,FALSE))</f>
        <v/>
      </c>
      <c r="V290" s="387" t="str">
        <f>IF(V289="","",VLOOKUP(V289,'シフト記号表（勤務時間帯）'!$C$6:$K$35,9,FALSE))</f>
        <v/>
      </c>
      <c r="W290" s="387" t="str">
        <f>IF(W289="","",VLOOKUP(W289,'シフト記号表（勤務時間帯）'!$C$6:$K$35,9,FALSE))</f>
        <v/>
      </c>
      <c r="X290" s="387" t="str">
        <f>IF(X289="","",VLOOKUP(X289,'シフト記号表（勤務時間帯）'!$C$6:$K$35,9,FALSE))</f>
        <v/>
      </c>
      <c r="Y290" s="388" t="str">
        <f>IF(Y289="","",VLOOKUP(Y289,'シフト記号表（勤務時間帯）'!$C$6:$K$35,9,FALSE))</f>
        <v/>
      </c>
      <c r="Z290" s="386" t="str">
        <f>IF(Z289="","",VLOOKUP(Z289,'シフト記号表（勤務時間帯）'!$C$6:$K$35,9,FALSE))</f>
        <v/>
      </c>
      <c r="AA290" s="387" t="str">
        <f>IF(AA289="","",VLOOKUP(AA289,'シフト記号表（勤務時間帯）'!$C$6:$K$35,9,FALSE))</f>
        <v/>
      </c>
      <c r="AB290" s="387" t="str">
        <f>IF(AB289="","",VLOOKUP(AB289,'シフト記号表（勤務時間帯）'!$C$6:$K$35,9,FALSE))</f>
        <v/>
      </c>
      <c r="AC290" s="387" t="str">
        <f>IF(AC289="","",VLOOKUP(AC289,'シフト記号表（勤務時間帯）'!$C$6:$K$35,9,FALSE))</f>
        <v/>
      </c>
      <c r="AD290" s="387" t="str">
        <f>IF(AD289="","",VLOOKUP(AD289,'シフト記号表（勤務時間帯）'!$C$6:$K$35,9,FALSE))</f>
        <v/>
      </c>
      <c r="AE290" s="387" t="str">
        <f>IF(AE289="","",VLOOKUP(AE289,'シフト記号表（勤務時間帯）'!$C$6:$K$35,9,FALSE))</f>
        <v/>
      </c>
      <c r="AF290" s="388" t="str">
        <f>IF(AF289="","",VLOOKUP(AF289,'シフト記号表（勤務時間帯）'!$C$6:$K$35,9,FALSE))</f>
        <v/>
      </c>
      <c r="AG290" s="386" t="str">
        <f>IF(AG289="","",VLOOKUP(AG289,'シフト記号表（勤務時間帯）'!$C$6:$K$35,9,FALSE))</f>
        <v/>
      </c>
      <c r="AH290" s="387" t="str">
        <f>IF(AH289="","",VLOOKUP(AH289,'シフト記号表（勤務時間帯）'!$C$6:$K$35,9,FALSE))</f>
        <v/>
      </c>
      <c r="AI290" s="387" t="str">
        <f>IF(AI289="","",VLOOKUP(AI289,'シフト記号表（勤務時間帯）'!$C$6:$K$35,9,FALSE))</f>
        <v/>
      </c>
      <c r="AJ290" s="387" t="str">
        <f>IF(AJ289="","",VLOOKUP(AJ289,'シフト記号表（勤務時間帯）'!$C$6:$K$35,9,FALSE))</f>
        <v/>
      </c>
      <c r="AK290" s="387" t="str">
        <f>IF(AK289="","",VLOOKUP(AK289,'シフト記号表（勤務時間帯）'!$C$6:$K$35,9,FALSE))</f>
        <v/>
      </c>
      <c r="AL290" s="387" t="str">
        <f>IF(AL289="","",VLOOKUP(AL289,'シフト記号表（勤務時間帯）'!$C$6:$K$35,9,FALSE))</f>
        <v/>
      </c>
      <c r="AM290" s="388" t="str">
        <f>IF(AM289="","",VLOOKUP(AM289,'シフト記号表（勤務時間帯）'!$C$6:$K$35,9,FALSE))</f>
        <v/>
      </c>
      <c r="AN290" s="386" t="str">
        <f>IF(AN289="","",VLOOKUP(AN289,'シフト記号表（勤務時間帯）'!$C$6:$K$35,9,FALSE))</f>
        <v/>
      </c>
      <c r="AO290" s="387" t="str">
        <f>IF(AO289="","",VLOOKUP(AO289,'シフト記号表（勤務時間帯）'!$C$6:$K$35,9,FALSE))</f>
        <v/>
      </c>
      <c r="AP290" s="387" t="str">
        <f>IF(AP289="","",VLOOKUP(AP289,'シフト記号表（勤務時間帯）'!$C$6:$K$35,9,FALSE))</f>
        <v/>
      </c>
      <c r="AQ290" s="387" t="str">
        <f>IF(AQ289="","",VLOOKUP(AQ289,'シフト記号表（勤務時間帯）'!$C$6:$K$35,9,FALSE))</f>
        <v/>
      </c>
      <c r="AR290" s="387" t="str">
        <f>IF(AR289="","",VLOOKUP(AR289,'シフト記号表（勤務時間帯）'!$C$6:$K$35,9,FALSE))</f>
        <v/>
      </c>
      <c r="AS290" s="387" t="str">
        <f>IF(AS289="","",VLOOKUP(AS289,'シフト記号表（勤務時間帯）'!$C$6:$K$35,9,FALSE))</f>
        <v/>
      </c>
      <c r="AT290" s="388" t="str">
        <f>IF(AT289="","",VLOOKUP(AT289,'シフト記号表（勤務時間帯）'!$C$6:$K$35,9,FALSE))</f>
        <v/>
      </c>
      <c r="AU290" s="386" t="str">
        <f>IF(AU289="","",VLOOKUP(AU289,'シフト記号表（勤務時間帯）'!$C$6:$K$35,9,FALSE))</f>
        <v/>
      </c>
      <c r="AV290" s="387" t="str">
        <f>IF(AV289="","",VLOOKUP(AV289,'シフト記号表（勤務時間帯）'!$C$6:$K$35,9,FALSE))</f>
        <v/>
      </c>
      <c r="AW290" s="387" t="str">
        <f>IF(AW289="","",VLOOKUP(AW289,'シフト記号表（勤務時間帯）'!$C$6:$K$35,9,FALSE))</f>
        <v/>
      </c>
      <c r="AX290" s="924">
        <f>IF($BB$3="４週",SUM(S290:AT290),IF($BB$3="暦月",SUM(S290:AW290),""))</f>
        <v>0</v>
      </c>
      <c r="AY290" s="925"/>
      <c r="AZ290" s="926">
        <f>IF($BB$3="４週",AX290/4,IF($BB$3="暦月",'地密通所（100名）'!AX290/('地密通所（100名）'!$BB$8/7),""))</f>
        <v>0</v>
      </c>
      <c r="BA290" s="927"/>
      <c r="BB290" s="799"/>
      <c r="BC290" s="700"/>
      <c r="BD290" s="700"/>
      <c r="BE290" s="700"/>
      <c r="BF290" s="701"/>
    </row>
    <row r="291" spans="2:58" ht="20.25" customHeight="1">
      <c r="B291" s="886"/>
      <c r="C291" s="787"/>
      <c r="D291" s="788"/>
      <c r="E291" s="789"/>
      <c r="F291" s="428">
        <f>C289</f>
        <v>0</v>
      </c>
      <c r="G291" s="763"/>
      <c r="H291" s="693"/>
      <c r="I291" s="694"/>
      <c r="J291" s="694"/>
      <c r="K291" s="695"/>
      <c r="L291" s="768"/>
      <c r="M291" s="769"/>
      <c r="N291" s="769"/>
      <c r="O291" s="770"/>
      <c r="P291" s="928" t="s">
        <v>527</v>
      </c>
      <c r="Q291" s="929"/>
      <c r="R291" s="930"/>
      <c r="S291" s="389" t="str">
        <f>IF(S289="","",VLOOKUP(S289,'シフト記号表（勤務時間帯）'!$C$6:$U$35,19,FALSE))</f>
        <v/>
      </c>
      <c r="T291" s="390" t="str">
        <f>IF(T289="","",VLOOKUP(T289,'シフト記号表（勤務時間帯）'!$C$6:$U$35,19,FALSE))</f>
        <v/>
      </c>
      <c r="U291" s="390" t="str">
        <f>IF(U289="","",VLOOKUP(U289,'シフト記号表（勤務時間帯）'!$C$6:$U$35,19,FALSE))</f>
        <v/>
      </c>
      <c r="V291" s="390" t="str">
        <f>IF(V289="","",VLOOKUP(V289,'シフト記号表（勤務時間帯）'!$C$6:$U$35,19,FALSE))</f>
        <v/>
      </c>
      <c r="W291" s="390" t="str">
        <f>IF(W289="","",VLOOKUP(W289,'シフト記号表（勤務時間帯）'!$C$6:$U$35,19,FALSE))</f>
        <v/>
      </c>
      <c r="X291" s="390" t="str">
        <f>IF(X289="","",VLOOKUP(X289,'シフト記号表（勤務時間帯）'!$C$6:$U$35,19,FALSE))</f>
        <v/>
      </c>
      <c r="Y291" s="391" t="str">
        <f>IF(Y289="","",VLOOKUP(Y289,'シフト記号表（勤務時間帯）'!$C$6:$U$35,19,FALSE))</f>
        <v/>
      </c>
      <c r="Z291" s="389" t="str">
        <f>IF(Z289="","",VLOOKUP(Z289,'シフト記号表（勤務時間帯）'!$C$6:$U$35,19,FALSE))</f>
        <v/>
      </c>
      <c r="AA291" s="390" t="str">
        <f>IF(AA289="","",VLOOKUP(AA289,'シフト記号表（勤務時間帯）'!$C$6:$U$35,19,FALSE))</f>
        <v/>
      </c>
      <c r="AB291" s="390" t="str">
        <f>IF(AB289="","",VLOOKUP(AB289,'シフト記号表（勤務時間帯）'!$C$6:$U$35,19,FALSE))</f>
        <v/>
      </c>
      <c r="AC291" s="390" t="str">
        <f>IF(AC289="","",VLOOKUP(AC289,'シフト記号表（勤務時間帯）'!$C$6:$U$35,19,FALSE))</f>
        <v/>
      </c>
      <c r="AD291" s="390" t="str">
        <f>IF(AD289="","",VLOOKUP(AD289,'シフト記号表（勤務時間帯）'!$C$6:$U$35,19,FALSE))</f>
        <v/>
      </c>
      <c r="AE291" s="390" t="str">
        <f>IF(AE289="","",VLOOKUP(AE289,'シフト記号表（勤務時間帯）'!$C$6:$U$35,19,FALSE))</f>
        <v/>
      </c>
      <c r="AF291" s="391" t="str">
        <f>IF(AF289="","",VLOOKUP(AF289,'シフト記号表（勤務時間帯）'!$C$6:$U$35,19,FALSE))</f>
        <v/>
      </c>
      <c r="AG291" s="389" t="str">
        <f>IF(AG289="","",VLOOKUP(AG289,'シフト記号表（勤務時間帯）'!$C$6:$U$35,19,FALSE))</f>
        <v/>
      </c>
      <c r="AH291" s="390" t="str">
        <f>IF(AH289="","",VLOOKUP(AH289,'シフト記号表（勤務時間帯）'!$C$6:$U$35,19,FALSE))</f>
        <v/>
      </c>
      <c r="AI291" s="390" t="str">
        <f>IF(AI289="","",VLOOKUP(AI289,'シフト記号表（勤務時間帯）'!$C$6:$U$35,19,FALSE))</f>
        <v/>
      </c>
      <c r="AJ291" s="390" t="str">
        <f>IF(AJ289="","",VLOOKUP(AJ289,'シフト記号表（勤務時間帯）'!$C$6:$U$35,19,FALSE))</f>
        <v/>
      </c>
      <c r="AK291" s="390" t="str">
        <f>IF(AK289="","",VLOOKUP(AK289,'シフト記号表（勤務時間帯）'!$C$6:$U$35,19,FALSE))</f>
        <v/>
      </c>
      <c r="AL291" s="390" t="str">
        <f>IF(AL289="","",VLOOKUP(AL289,'シフト記号表（勤務時間帯）'!$C$6:$U$35,19,FALSE))</f>
        <v/>
      </c>
      <c r="AM291" s="391" t="str">
        <f>IF(AM289="","",VLOOKUP(AM289,'シフト記号表（勤務時間帯）'!$C$6:$U$35,19,FALSE))</f>
        <v/>
      </c>
      <c r="AN291" s="389" t="str">
        <f>IF(AN289="","",VLOOKUP(AN289,'シフト記号表（勤務時間帯）'!$C$6:$U$35,19,FALSE))</f>
        <v/>
      </c>
      <c r="AO291" s="390" t="str">
        <f>IF(AO289="","",VLOOKUP(AO289,'シフト記号表（勤務時間帯）'!$C$6:$U$35,19,FALSE))</f>
        <v/>
      </c>
      <c r="AP291" s="390" t="str">
        <f>IF(AP289="","",VLOOKUP(AP289,'シフト記号表（勤務時間帯）'!$C$6:$U$35,19,FALSE))</f>
        <v/>
      </c>
      <c r="AQ291" s="390" t="str">
        <f>IF(AQ289="","",VLOOKUP(AQ289,'シフト記号表（勤務時間帯）'!$C$6:$U$35,19,FALSE))</f>
        <v/>
      </c>
      <c r="AR291" s="390" t="str">
        <f>IF(AR289="","",VLOOKUP(AR289,'シフト記号表（勤務時間帯）'!$C$6:$U$35,19,FALSE))</f>
        <v/>
      </c>
      <c r="AS291" s="390" t="str">
        <f>IF(AS289="","",VLOOKUP(AS289,'シフト記号表（勤務時間帯）'!$C$6:$U$35,19,FALSE))</f>
        <v/>
      </c>
      <c r="AT291" s="391" t="str">
        <f>IF(AT289="","",VLOOKUP(AT289,'シフト記号表（勤務時間帯）'!$C$6:$U$35,19,FALSE))</f>
        <v/>
      </c>
      <c r="AU291" s="389" t="str">
        <f>IF(AU289="","",VLOOKUP(AU289,'シフト記号表（勤務時間帯）'!$C$6:$U$35,19,FALSE))</f>
        <v/>
      </c>
      <c r="AV291" s="390" t="str">
        <f>IF(AV289="","",VLOOKUP(AV289,'シフト記号表（勤務時間帯）'!$C$6:$U$35,19,FALSE))</f>
        <v/>
      </c>
      <c r="AW291" s="390" t="str">
        <f>IF(AW289="","",VLOOKUP(AW289,'シフト記号表（勤務時間帯）'!$C$6:$U$35,19,FALSE))</f>
        <v/>
      </c>
      <c r="AX291" s="931">
        <f>IF($BB$3="４週",SUM(S291:AT291),IF($BB$3="暦月",SUM(S291:AW291),""))</f>
        <v>0</v>
      </c>
      <c r="AY291" s="932"/>
      <c r="AZ291" s="933">
        <f>IF($BB$3="４週",AX291/4,IF($BB$3="暦月",'地密通所（100名）'!AX291/('地密通所（100名）'!$BB$8/7),""))</f>
        <v>0</v>
      </c>
      <c r="BA291" s="934"/>
      <c r="BB291" s="800"/>
      <c r="BC291" s="769"/>
      <c r="BD291" s="769"/>
      <c r="BE291" s="769"/>
      <c r="BF291" s="770"/>
    </row>
    <row r="292" spans="2:58" ht="20.25" customHeight="1">
      <c r="B292" s="886">
        <f>B289+1</f>
        <v>91</v>
      </c>
      <c r="C292" s="781"/>
      <c r="D292" s="782"/>
      <c r="E292" s="783"/>
      <c r="F292" s="273"/>
      <c r="G292" s="762"/>
      <c r="H292" s="764"/>
      <c r="I292" s="694"/>
      <c r="J292" s="694"/>
      <c r="K292" s="695"/>
      <c r="L292" s="765"/>
      <c r="M292" s="766"/>
      <c r="N292" s="766"/>
      <c r="O292" s="767"/>
      <c r="P292" s="935" t="s">
        <v>535</v>
      </c>
      <c r="Q292" s="936"/>
      <c r="R292" s="937"/>
      <c r="S292" s="425"/>
      <c r="T292" s="426"/>
      <c r="U292" s="426"/>
      <c r="V292" s="426"/>
      <c r="W292" s="426"/>
      <c r="X292" s="426"/>
      <c r="Y292" s="427"/>
      <c r="Z292" s="425"/>
      <c r="AA292" s="426"/>
      <c r="AB292" s="426"/>
      <c r="AC292" s="426"/>
      <c r="AD292" s="426"/>
      <c r="AE292" s="426"/>
      <c r="AF292" s="427"/>
      <c r="AG292" s="425"/>
      <c r="AH292" s="426"/>
      <c r="AI292" s="426"/>
      <c r="AJ292" s="426"/>
      <c r="AK292" s="426"/>
      <c r="AL292" s="426"/>
      <c r="AM292" s="427"/>
      <c r="AN292" s="425"/>
      <c r="AO292" s="426"/>
      <c r="AP292" s="426"/>
      <c r="AQ292" s="426"/>
      <c r="AR292" s="426"/>
      <c r="AS292" s="426"/>
      <c r="AT292" s="427"/>
      <c r="AU292" s="425"/>
      <c r="AV292" s="426"/>
      <c r="AW292" s="426"/>
      <c r="AX292" s="973"/>
      <c r="AY292" s="974"/>
      <c r="AZ292" s="975"/>
      <c r="BA292" s="976"/>
      <c r="BB292" s="798"/>
      <c r="BC292" s="766"/>
      <c r="BD292" s="766"/>
      <c r="BE292" s="766"/>
      <c r="BF292" s="767"/>
    </row>
    <row r="293" spans="2:58" ht="20.25" customHeight="1">
      <c r="B293" s="886"/>
      <c r="C293" s="784"/>
      <c r="D293" s="785"/>
      <c r="E293" s="786"/>
      <c r="F293" s="265"/>
      <c r="G293" s="689"/>
      <c r="H293" s="693"/>
      <c r="I293" s="694"/>
      <c r="J293" s="694"/>
      <c r="K293" s="695"/>
      <c r="L293" s="699"/>
      <c r="M293" s="700"/>
      <c r="N293" s="700"/>
      <c r="O293" s="701"/>
      <c r="P293" s="921" t="s">
        <v>526</v>
      </c>
      <c r="Q293" s="922"/>
      <c r="R293" s="923"/>
      <c r="S293" s="386" t="str">
        <f>IF(S292="","",VLOOKUP(S292,'シフト記号表（勤務時間帯）'!$C$6:$K$35,9,FALSE))</f>
        <v/>
      </c>
      <c r="T293" s="387" t="str">
        <f>IF(T292="","",VLOOKUP(T292,'シフト記号表（勤務時間帯）'!$C$6:$K$35,9,FALSE))</f>
        <v/>
      </c>
      <c r="U293" s="387" t="str">
        <f>IF(U292="","",VLOOKUP(U292,'シフト記号表（勤務時間帯）'!$C$6:$K$35,9,FALSE))</f>
        <v/>
      </c>
      <c r="V293" s="387" t="str">
        <f>IF(V292="","",VLOOKUP(V292,'シフト記号表（勤務時間帯）'!$C$6:$K$35,9,FALSE))</f>
        <v/>
      </c>
      <c r="W293" s="387" t="str">
        <f>IF(W292="","",VLOOKUP(W292,'シフト記号表（勤務時間帯）'!$C$6:$K$35,9,FALSE))</f>
        <v/>
      </c>
      <c r="X293" s="387" t="str">
        <f>IF(X292="","",VLOOKUP(X292,'シフト記号表（勤務時間帯）'!$C$6:$K$35,9,FALSE))</f>
        <v/>
      </c>
      <c r="Y293" s="388" t="str">
        <f>IF(Y292="","",VLOOKUP(Y292,'シフト記号表（勤務時間帯）'!$C$6:$K$35,9,FALSE))</f>
        <v/>
      </c>
      <c r="Z293" s="386" t="str">
        <f>IF(Z292="","",VLOOKUP(Z292,'シフト記号表（勤務時間帯）'!$C$6:$K$35,9,FALSE))</f>
        <v/>
      </c>
      <c r="AA293" s="387" t="str">
        <f>IF(AA292="","",VLOOKUP(AA292,'シフト記号表（勤務時間帯）'!$C$6:$K$35,9,FALSE))</f>
        <v/>
      </c>
      <c r="AB293" s="387" t="str">
        <f>IF(AB292="","",VLOOKUP(AB292,'シフト記号表（勤務時間帯）'!$C$6:$K$35,9,FALSE))</f>
        <v/>
      </c>
      <c r="AC293" s="387" t="str">
        <f>IF(AC292="","",VLOOKUP(AC292,'シフト記号表（勤務時間帯）'!$C$6:$K$35,9,FALSE))</f>
        <v/>
      </c>
      <c r="AD293" s="387" t="str">
        <f>IF(AD292="","",VLOOKUP(AD292,'シフト記号表（勤務時間帯）'!$C$6:$K$35,9,FALSE))</f>
        <v/>
      </c>
      <c r="AE293" s="387" t="str">
        <f>IF(AE292="","",VLOOKUP(AE292,'シフト記号表（勤務時間帯）'!$C$6:$K$35,9,FALSE))</f>
        <v/>
      </c>
      <c r="AF293" s="388" t="str">
        <f>IF(AF292="","",VLOOKUP(AF292,'シフト記号表（勤務時間帯）'!$C$6:$K$35,9,FALSE))</f>
        <v/>
      </c>
      <c r="AG293" s="386" t="str">
        <f>IF(AG292="","",VLOOKUP(AG292,'シフト記号表（勤務時間帯）'!$C$6:$K$35,9,FALSE))</f>
        <v/>
      </c>
      <c r="AH293" s="387" t="str">
        <f>IF(AH292="","",VLOOKUP(AH292,'シフト記号表（勤務時間帯）'!$C$6:$K$35,9,FALSE))</f>
        <v/>
      </c>
      <c r="AI293" s="387" t="str">
        <f>IF(AI292="","",VLOOKUP(AI292,'シフト記号表（勤務時間帯）'!$C$6:$K$35,9,FALSE))</f>
        <v/>
      </c>
      <c r="AJ293" s="387" t="str">
        <f>IF(AJ292="","",VLOOKUP(AJ292,'シフト記号表（勤務時間帯）'!$C$6:$K$35,9,FALSE))</f>
        <v/>
      </c>
      <c r="AK293" s="387" t="str">
        <f>IF(AK292="","",VLOOKUP(AK292,'シフト記号表（勤務時間帯）'!$C$6:$K$35,9,FALSE))</f>
        <v/>
      </c>
      <c r="AL293" s="387" t="str">
        <f>IF(AL292="","",VLOOKUP(AL292,'シフト記号表（勤務時間帯）'!$C$6:$K$35,9,FALSE))</f>
        <v/>
      </c>
      <c r="AM293" s="388" t="str">
        <f>IF(AM292="","",VLOOKUP(AM292,'シフト記号表（勤務時間帯）'!$C$6:$K$35,9,FALSE))</f>
        <v/>
      </c>
      <c r="AN293" s="386" t="str">
        <f>IF(AN292="","",VLOOKUP(AN292,'シフト記号表（勤務時間帯）'!$C$6:$K$35,9,FALSE))</f>
        <v/>
      </c>
      <c r="AO293" s="387" t="str">
        <f>IF(AO292="","",VLOOKUP(AO292,'シフト記号表（勤務時間帯）'!$C$6:$K$35,9,FALSE))</f>
        <v/>
      </c>
      <c r="AP293" s="387" t="str">
        <f>IF(AP292="","",VLOOKUP(AP292,'シフト記号表（勤務時間帯）'!$C$6:$K$35,9,FALSE))</f>
        <v/>
      </c>
      <c r="AQ293" s="387" t="str">
        <f>IF(AQ292="","",VLOOKUP(AQ292,'シフト記号表（勤務時間帯）'!$C$6:$K$35,9,FALSE))</f>
        <v/>
      </c>
      <c r="AR293" s="387" t="str">
        <f>IF(AR292="","",VLOOKUP(AR292,'シフト記号表（勤務時間帯）'!$C$6:$K$35,9,FALSE))</f>
        <v/>
      </c>
      <c r="AS293" s="387" t="str">
        <f>IF(AS292="","",VLOOKUP(AS292,'シフト記号表（勤務時間帯）'!$C$6:$K$35,9,FALSE))</f>
        <v/>
      </c>
      <c r="AT293" s="388" t="str">
        <f>IF(AT292="","",VLOOKUP(AT292,'シフト記号表（勤務時間帯）'!$C$6:$K$35,9,FALSE))</f>
        <v/>
      </c>
      <c r="AU293" s="386" t="str">
        <f>IF(AU292="","",VLOOKUP(AU292,'シフト記号表（勤務時間帯）'!$C$6:$K$35,9,FALSE))</f>
        <v/>
      </c>
      <c r="AV293" s="387" t="str">
        <f>IF(AV292="","",VLOOKUP(AV292,'シフト記号表（勤務時間帯）'!$C$6:$K$35,9,FALSE))</f>
        <v/>
      </c>
      <c r="AW293" s="387" t="str">
        <f>IF(AW292="","",VLOOKUP(AW292,'シフト記号表（勤務時間帯）'!$C$6:$K$35,9,FALSE))</f>
        <v/>
      </c>
      <c r="AX293" s="924">
        <f>IF($BB$3="４週",SUM(S293:AT293),IF($BB$3="暦月",SUM(S293:AW293),""))</f>
        <v>0</v>
      </c>
      <c r="AY293" s="925"/>
      <c r="AZ293" s="926">
        <f>IF($BB$3="４週",AX293/4,IF($BB$3="暦月",'地密通所（100名）'!AX293/('地密通所（100名）'!$BB$8/7),""))</f>
        <v>0</v>
      </c>
      <c r="BA293" s="927"/>
      <c r="BB293" s="799"/>
      <c r="BC293" s="700"/>
      <c r="BD293" s="700"/>
      <c r="BE293" s="700"/>
      <c r="BF293" s="701"/>
    </row>
    <row r="294" spans="2:58" ht="20.25" customHeight="1">
      <c r="B294" s="886"/>
      <c r="C294" s="787"/>
      <c r="D294" s="788"/>
      <c r="E294" s="789"/>
      <c r="F294" s="428">
        <f>C292</f>
        <v>0</v>
      </c>
      <c r="G294" s="763"/>
      <c r="H294" s="693"/>
      <c r="I294" s="694"/>
      <c r="J294" s="694"/>
      <c r="K294" s="695"/>
      <c r="L294" s="768"/>
      <c r="M294" s="769"/>
      <c r="N294" s="769"/>
      <c r="O294" s="770"/>
      <c r="P294" s="928" t="s">
        <v>527</v>
      </c>
      <c r="Q294" s="929"/>
      <c r="R294" s="930"/>
      <c r="S294" s="389" t="str">
        <f>IF(S292="","",VLOOKUP(S292,'シフト記号表（勤務時間帯）'!$C$6:$U$35,19,FALSE))</f>
        <v/>
      </c>
      <c r="T294" s="390" t="str">
        <f>IF(T292="","",VLOOKUP(T292,'シフト記号表（勤務時間帯）'!$C$6:$U$35,19,FALSE))</f>
        <v/>
      </c>
      <c r="U294" s="390" t="str">
        <f>IF(U292="","",VLOOKUP(U292,'シフト記号表（勤務時間帯）'!$C$6:$U$35,19,FALSE))</f>
        <v/>
      </c>
      <c r="V294" s="390" t="str">
        <f>IF(V292="","",VLOOKUP(V292,'シフト記号表（勤務時間帯）'!$C$6:$U$35,19,FALSE))</f>
        <v/>
      </c>
      <c r="W294" s="390" t="str">
        <f>IF(W292="","",VLOOKUP(W292,'シフト記号表（勤務時間帯）'!$C$6:$U$35,19,FALSE))</f>
        <v/>
      </c>
      <c r="X294" s="390" t="str">
        <f>IF(X292="","",VLOOKUP(X292,'シフト記号表（勤務時間帯）'!$C$6:$U$35,19,FALSE))</f>
        <v/>
      </c>
      <c r="Y294" s="391" t="str">
        <f>IF(Y292="","",VLOOKUP(Y292,'シフト記号表（勤務時間帯）'!$C$6:$U$35,19,FALSE))</f>
        <v/>
      </c>
      <c r="Z294" s="389" t="str">
        <f>IF(Z292="","",VLOOKUP(Z292,'シフト記号表（勤務時間帯）'!$C$6:$U$35,19,FALSE))</f>
        <v/>
      </c>
      <c r="AA294" s="390" t="str">
        <f>IF(AA292="","",VLOOKUP(AA292,'シフト記号表（勤務時間帯）'!$C$6:$U$35,19,FALSE))</f>
        <v/>
      </c>
      <c r="AB294" s="390" t="str">
        <f>IF(AB292="","",VLOOKUP(AB292,'シフト記号表（勤務時間帯）'!$C$6:$U$35,19,FALSE))</f>
        <v/>
      </c>
      <c r="AC294" s="390" t="str">
        <f>IF(AC292="","",VLOOKUP(AC292,'シフト記号表（勤務時間帯）'!$C$6:$U$35,19,FALSE))</f>
        <v/>
      </c>
      <c r="AD294" s="390" t="str">
        <f>IF(AD292="","",VLOOKUP(AD292,'シフト記号表（勤務時間帯）'!$C$6:$U$35,19,FALSE))</f>
        <v/>
      </c>
      <c r="AE294" s="390" t="str">
        <f>IF(AE292="","",VLOOKUP(AE292,'シフト記号表（勤務時間帯）'!$C$6:$U$35,19,FALSE))</f>
        <v/>
      </c>
      <c r="AF294" s="391" t="str">
        <f>IF(AF292="","",VLOOKUP(AF292,'シフト記号表（勤務時間帯）'!$C$6:$U$35,19,FALSE))</f>
        <v/>
      </c>
      <c r="AG294" s="389" t="str">
        <f>IF(AG292="","",VLOOKUP(AG292,'シフト記号表（勤務時間帯）'!$C$6:$U$35,19,FALSE))</f>
        <v/>
      </c>
      <c r="AH294" s="390" t="str">
        <f>IF(AH292="","",VLOOKUP(AH292,'シフト記号表（勤務時間帯）'!$C$6:$U$35,19,FALSE))</f>
        <v/>
      </c>
      <c r="AI294" s="390" t="str">
        <f>IF(AI292="","",VLOOKUP(AI292,'シフト記号表（勤務時間帯）'!$C$6:$U$35,19,FALSE))</f>
        <v/>
      </c>
      <c r="AJ294" s="390" t="str">
        <f>IF(AJ292="","",VLOOKUP(AJ292,'シフト記号表（勤務時間帯）'!$C$6:$U$35,19,FALSE))</f>
        <v/>
      </c>
      <c r="AK294" s="390" t="str">
        <f>IF(AK292="","",VLOOKUP(AK292,'シフト記号表（勤務時間帯）'!$C$6:$U$35,19,FALSE))</f>
        <v/>
      </c>
      <c r="AL294" s="390" t="str">
        <f>IF(AL292="","",VLOOKUP(AL292,'シフト記号表（勤務時間帯）'!$C$6:$U$35,19,FALSE))</f>
        <v/>
      </c>
      <c r="AM294" s="391" t="str">
        <f>IF(AM292="","",VLOOKUP(AM292,'シフト記号表（勤務時間帯）'!$C$6:$U$35,19,FALSE))</f>
        <v/>
      </c>
      <c r="AN294" s="389" t="str">
        <f>IF(AN292="","",VLOOKUP(AN292,'シフト記号表（勤務時間帯）'!$C$6:$U$35,19,FALSE))</f>
        <v/>
      </c>
      <c r="AO294" s="390" t="str">
        <f>IF(AO292="","",VLOOKUP(AO292,'シフト記号表（勤務時間帯）'!$C$6:$U$35,19,FALSE))</f>
        <v/>
      </c>
      <c r="AP294" s="390" t="str">
        <f>IF(AP292="","",VLOOKUP(AP292,'シフト記号表（勤務時間帯）'!$C$6:$U$35,19,FALSE))</f>
        <v/>
      </c>
      <c r="AQ294" s="390" t="str">
        <f>IF(AQ292="","",VLOOKUP(AQ292,'シフト記号表（勤務時間帯）'!$C$6:$U$35,19,FALSE))</f>
        <v/>
      </c>
      <c r="AR294" s="390" t="str">
        <f>IF(AR292="","",VLOOKUP(AR292,'シフト記号表（勤務時間帯）'!$C$6:$U$35,19,FALSE))</f>
        <v/>
      </c>
      <c r="AS294" s="390" t="str">
        <f>IF(AS292="","",VLOOKUP(AS292,'シフト記号表（勤務時間帯）'!$C$6:$U$35,19,FALSE))</f>
        <v/>
      </c>
      <c r="AT294" s="391" t="str">
        <f>IF(AT292="","",VLOOKUP(AT292,'シフト記号表（勤務時間帯）'!$C$6:$U$35,19,FALSE))</f>
        <v/>
      </c>
      <c r="AU294" s="389" t="str">
        <f>IF(AU292="","",VLOOKUP(AU292,'シフト記号表（勤務時間帯）'!$C$6:$U$35,19,FALSE))</f>
        <v/>
      </c>
      <c r="AV294" s="390" t="str">
        <f>IF(AV292="","",VLOOKUP(AV292,'シフト記号表（勤務時間帯）'!$C$6:$U$35,19,FALSE))</f>
        <v/>
      </c>
      <c r="AW294" s="390" t="str">
        <f>IF(AW292="","",VLOOKUP(AW292,'シフト記号表（勤務時間帯）'!$C$6:$U$35,19,FALSE))</f>
        <v/>
      </c>
      <c r="AX294" s="931">
        <f>IF($BB$3="４週",SUM(S294:AT294),IF($BB$3="暦月",SUM(S294:AW294),""))</f>
        <v>0</v>
      </c>
      <c r="AY294" s="932"/>
      <c r="AZ294" s="933">
        <f>IF($BB$3="４週",AX294/4,IF($BB$3="暦月",'地密通所（100名）'!AX294/('地密通所（100名）'!$BB$8/7),""))</f>
        <v>0</v>
      </c>
      <c r="BA294" s="934"/>
      <c r="BB294" s="800"/>
      <c r="BC294" s="769"/>
      <c r="BD294" s="769"/>
      <c r="BE294" s="769"/>
      <c r="BF294" s="770"/>
    </row>
    <row r="295" spans="2:58" ht="20.25" customHeight="1">
      <c r="B295" s="886">
        <f>B292+1</f>
        <v>92</v>
      </c>
      <c r="C295" s="781"/>
      <c r="D295" s="782"/>
      <c r="E295" s="783"/>
      <c r="F295" s="273"/>
      <c r="G295" s="762"/>
      <c r="H295" s="764"/>
      <c r="I295" s="694"/>
      <c r="J295" s="694"/>
      <c r="K295" s="695"/>
      <c r="L295" s="765"/>
      <c r="M295" s="766"/>
      <c r="N295" s="766"/>
      <c r="O295" s="767"/>
      <c r="P295" s="935" t="s">
        <v>535</v>
      </c>
      <c r="Q295" s="936"/>
      <c r="R295" s="937"/>
      <c r="S295" s="425"/>
      <c r="T295" s="426"/>
      <c r="U295" s="426"/>
      <c r="V295" s="426"/>
      <c r="W295" s="426"/>
      <c r="X295" s="426"/>
      <c r="Y295" s="427"/>
      <c r="Z295" s="425"/>
      <c r="AA295" s="426"/>
      <c r="AB295" s="426"/>
      <c r="AC295" s="426"/>
      <c r="AD295" s="426"/>
      <c r="AE295" s="426"/>
      <c r="AF295" s="427"/>
      <c r="AG295" s="425"/>
      <c r="AH295" s="426"/>
      <c r="AI295" s="426"/>
      <c r="AJ295" s="426"/>
      <c r="AK295" s="426"/>
      <c r="AL295" s="426"/>
      <c r="AM295" s="427"/>
      <c r="AN295" s="425"/>
      <c r="AO295" s="426"/>
      <c r="AP295" s="426"/>
      <c r="AQ295" s="426"/>
      <c r="AR295" s="426"/>
      <c r="AS295" s="426"/>
      <c r="AT295" s="427"/>
      <c r="AU295" s="425"/>
      <c r="AV295" s="426"/>
      <c r="AW295" s="426"/>
      <c r="AX295" s="973"/>
      <c r="AY295" s="974"/>
      <c r="AZ295" s="975"/>
      <c r="BA295" s="976"/>
      <c r="BB295" s="798"/>
      <c r="BC295" s="766"/>
      <c r="BD295" s="766"/>
      <c r="BE295" s="766"/>
      <c r="BF295" s="767"/>
    </row>
    <row r="296" spans="2:58" ht="20.25" customHeight="1">
      <c r="B296" s="886"/>
      <c r="C296" s="784"/>
      <c r="D296" s="785"/>
      <c r="E296" s="786"/>
      <c r="F296" s="265"/>
      <c r="G296" s="689"/>
      <c r="H296" s="693"/>
      <c r="I296" s="694"/>
      <c r="J296" s="694"/>
      <c r="K296" s="695"/>
      <c r="L296" s="699"/>
      <c r="M296" s="700"/>
      <c r="N296" s="700"/>
      <c r="O296" s="701"/>
      <c r="P296" s="921" t="s">
        <v>526</v>
      </c>
      <c r="Q296" s="922"/>
      <c r="R296" s="923"/>
      <c r="S296" s="386" t="str">
        <f>IF(S295="","",VLOOKUP(S295,'シフト記号表（勤務時間帯）'!$C$6:$K$35,9,FALSE))</f>
        <v/>
      </c>
      <c r="T296" s="387" t="str">
        <f>IF(T295="","",VLOOKUP(T295,'シフト記号表（勤務時間帯）'!$C$6:$K$35,9,FALSE))</f>
        <v/>
      </c>
      <c r="U296" s="387" t="str">
        <f>IF(U295="","",VLOOKUP(U295,'シフト記号表（勤務時間帯）'!$C$6:$K$35,9,FALSE))</f>
        <v/>
      </c>
      <c r="V296" s="387" t="str">
        <f>IF(V295="","",VLOOKUP(V295,'シフト記号表（勤務時間帯）'!$C$6:$K$35,9,FALSE))</f>
        <v/>
      </c>
      <c r="W296" s="387" t="str">
        <f>IF(W295="","",VLOOKUP(W295,'シフト記号表（勤務時間帯）'!$C$6:$K$35,9,FALSE))</f>
        <v/>
      </c>
      <c r="X296" s="387" t="str">
        <f>IF(X295="","",VLOOKUP(X295,'シフト記号表（勤務時間帯）'!$C$6:$K$35,9,FALSE))</f>
        <v/>
      </c>
      <c r="Y296" s="388" t="str">
        <f>IF(Y295="","",VLOOKUP(Y295,'シフト記号表（勤務時間帯）'!$C$6:$K$35,9,FALSE))</f>
        <v/>
      </c>
      <c r="Z296" s="386" t="str">
        <f>IF(Z295="","",VLOOKUP(Z295,'シフト記号表（勤務時間帯）'!$C$6:$K$35,9,FALSE))</f>
        <v/>
      </c>
      <c r="AA296" s="387" t="str">
        <f>IF(AA295="","",VLOOKUP(AA295,'シフト記号表（勤務時間帯）'!$C$6:$K$35,9,FALSE))</f>
        <v/>
      </c>
      <c r="AB296" s="387" t="str">
        <f>IF(AB295="","",VLOOKUP(AB295,'シフト記号表（勤務時間帯）'!$C$6:$K$35,9,FALSE))</f>
        <v/>
      </c>
      <c r="AC296" s="387" t="str">
        <f>IF(AC295="","",VLOOKUP(AC295,'シフト記号表（勤務時間帯）'!$C$6:$K$35,9,FALSE))</f>
        <v/>
      </c>
      <c r="AD296" s="387" t="str">
        <f>IF(AD295="","",VLOOKUP(AD295,'シフト記号表（勤務時間帯）'!$C$6:$K$35,9,FALSE))</f>
        <v/>
      </c>
      <c r="AE296" s="387" t="str">
        <f>IF(AE295="","",VLOOKUP(AE295,'シフト記号表（勤務時間帯）'!$C$6:$K$35,9,FALSE))</f>
        <v/>
      </c>
      <c r="AF296" s="388" t="str">
        <f>IF(AF295="","",VLOOKUP(AF295,'シフト記号表（勤務時間帯）'!$C$6:$K$35,9,FALSE))</f>
        <v/>
      </c>
      <c r="AG296" s="386" t="str">
        <f>IF(AG295="","",VLOOKUP(AG295,'シフト記号表（勤務時間帯）'!$C$6:$K$35,9,FALSE))</f>
        <v/>
      </c>
      <c r="AH296" s="387" t="str">
        <f>IF(AH295="","",VLOOKUP(AH295,'シフト記号表（勤務時間帯）'!$C$6:$K$35,9,FALSE))</f>
        <v/>
      </c>
      <c r="AI296" s="387" t="str">
        <f>IF(AI295="","",VLOOKUP(AI295,'シフト記号表（勤務時間帯）'!$C$6:$K$35,9,FALSE))</f>
        <v/>
      </c>
      <c r="AJ296" s="387" t="str">
        <f>IF(AJ295="","",VLOOKUP(AJ295,'シフト記号表（勤務時間帯）'!$C$6:$K$35,9,FALSE))</f>
        <v/>
      </c>
      <c r="AK296" s="387" t="str">
        <f>IF(AK295="","",VLOOKUP(AK295,'シフト記号表（勤務時間帯）'!$C$6:$K$35,9,FALSE))</f>
        <v/>
      </c>
      <c r="AL296" s="387" t="str">
        <f>IF(AL295="","",VLOOKUP(AL295,'シフト記号表（勤務時間帯）'!$C$6:$K$35,9,FALSE))</f>
        <v/>
      </c>
      <c r="AM296" s="388" t="str">
        <f>IF(AM295="","",VLOOKUP(AM295,'シフト記号表（勤務時間帯）'!$C$6:$K$35,9,FALSE))</f>
        <v/>
      </c>
      <c r="AN296" s="386" t="str">
        <f>IF(AN295="","",VLOOKUP(AN295,'シフト記号表（勤務時間帯）'!$C$6:$K$35,9,FALSE))</f>
        <v/>
      </c>
      <c r="AO296" s="387" t="str">
        <f>IF(AO295="","",VLOOKUP(AO295,'シフト記号表（勤務時間帯）'!$C$6:$K$35,9,FALSE))</f>
        <v/>
      </c>
      <c r="AP296" s="387" t="str">
        <f>IF(AP295="","",VLOOKUP(AP295,'シフト記号表（勤務時間帯）'!$C$6:$K$35,9,FALSE))</f>
        <v/>
      </c>
      <c r="AQ296" s="387" t="str">
        <f>IF(AQ295="","",VLOOKUP(AQ295,'シフト記号表（勤務時間帯）'!$C$6:$K$35,9,FALSE))</f>
        <v/>
      </c>
      <c r="AR296" s="387" t="str">
        <f>IF(AR295="","",VLOOKUP(AR295,'シフト記号表（勤務時間帯）'!$C$6:$K$35,9,FALSE))</f>
        <v/>
      </c>
      <c r="AS296" s="387" t="str">
        <f>IF(AS295="","",VLOOKUP(AS295,'シフト記号表（勤務時間帯）'!$C$6:$K$35,9,FALSE))</f>
        <v/>
      </c>
      <c r="AT296" s="388" t="str">
        <f>IF(AT295="","",VLOOKUP(AT295,'シフト記号表（勤務時間帯）'!$C$6:$K$35,9,FALSE))</f>
        <v/>
      </c>
      <c r="AU296" s="386" t="str">
        <f>IF(AU295="","",VLOOKUP(AU295,'シフト記号表（勤務時間帯）'!$C$6:$K$35,9,FALSE))</f>
        <v/>
      </c>
      <c r="AV296" s="387" t="str">
        <f>IF(AV295="","",VLOOKUP(AV295,'シフト記号表（勤務時間帯）'!$C$6:$K$35,9,FALSE))</f>
        <v/>
      </c>
      <c r="AW296" s="387" t="str">
        <f>IF(AW295="","",VLOOKUP(AW295,'シフト記号表（勤務時間帯）'!$C$6:$K$35,9,FALSE))</f>
        <v/>
      </c>
      <c r="AX296" s="924">
        <f>IF($BB$3="４週",SUM(S296:AT296),IF($BB$3="暦月",SUM(S296:AW296),""))</f>
        <v>0</v>
      </c>
      <c r="AY296" s="925"/>
      <c r="AZ296" s="926">
        <f>IF($BB$3="４週",AX296/4,IF($BB$3="暦月",'地密通所（100名）'!AX296/('地密通所（100名）'!$BB$8/7),""))</f>
        <v>0</v>
      </c>
      <c r="BA296" s="927"/>
      <c r="BB296" s="799"/>
      <c r="BC296" s="700"/>
      <c r="BD296" s="700"/>
      <c r="BE296" s="700"/>
      <c r="BF296" s="701"/>
    </row>
    <row r="297" spans="2:58" ht="20.25" customHeight="1">
      <c r="B297" s="886"/>
      <c r="C297" s="787"/>
      <c r="D297" s="788"/>
      <c r="E297" s="789"/>
      <c r="F297" s="428">
        <f>C295</f>
        <v>0</v>
      </c>
      <c r="G297" s="763"/>
      <c r="H297" s="693"/>
      <c r="I297" s="694"/>
      <c r="J297" s="694"/>
      <c r="K297" s="695"/>
      <c r="L297" s="768"/>
      <c r="M297" s="769"/>
      <c r="N297" s="769"/>
      <c r="O297" s="770"/>
      <c r="P297" s="928" t="s">
        <v>527</v>
      </c>
      <c r="Q297" s="929"/>
      <c r="R297" s="930"/>
      <c r="S297" s="389" t="str">
        <f>IF(S295="","",VLOOKUP(S295,'シフト記号表（勤務時間帯）'!$C$6:$U$35,19,FALSE))</f>
        <v/>
      </c>
      <c r="T297" s="390" t="str">
        <f>IF(T295="","",VLOOKUP(T295,'シフト記号表（勤務時間帯）'!$C$6:$U$35,19,FALSE))</f>
        <v/>
      </c>
      <c r="U297" s="390" t="str">
        <f>IF(U295="","",VLOOKUP(U295,'シフト記号表（勤務時間帯）'!$C$6:$U$35,19,FALSE))</f>
        <v/>
      </c>
      <c r="V297" s="390" t="str">
        <f>IF(V295="","",VLOOKUP(V295,'シフト記号表（勤務時間帯）'!$C$6:$U$35,19,FALSE))</f>
        <v/>
      </c>
      <c r="W297" s="390" t="str">
        <f>IF(W295="","",VLOOKUP(W295,'シフト記号表（勤務時間帯）'!$C$6:$U$35,19,FALSE))</f>
        <v/>
      </c>
      <c r="X297" s="390" t="str">
        <f>IF(X295="","",VLOOKUP(X295,'シフト記号表（勤務時間帯）'!$C$6:$U$35,19,FALSE))</f>
        <v/>
      </c>
      <c r="Y297" s="391" t="str">
        <f>IF(Y295="","",VLOOKUP(Y295,'シフト記号表（勤務時間帯）'!$C$6:$U$35,19,FALSE))</f>
        <v/>
      </c>
      <c r="Z297" s="389" t="str">
        <f>IF(Z295="","",VLOOKUP(Z295,'シフト記号表（勤務時間帯）'!$C$6:$U$35,19,FALSE))</f>
        <v/>
      </c>
      <c r="AA297" s="390" t="str">
        <f>IF(AA295="","",VLOOKUP(AA295,'シフト記号表（勤務時間帯）'!$C$6:$U$35,19,FALSE))</f>
        <v/>
      </c>
      <c r="AB297" s="390" t="str">
        <f>IF(AB295="","",VLOOKUP(AB295,'シフト記号表（勤務時間帯）'!$C$6:$U$35,19,FALSE))</f>
        <v/>
      </c>
      <c r="AC297" s="390" t="str">
        <f>IF(AC295="","",VLOOKUP(AC295,'シフト記号表（勤務時間帯）'!$C$6:$U$35,19,FALSE))</f>
        <v/>
      </c>
      <c r="AD297" s="390" t="str">
        <f>IF(AD295="","",VLOOKUP(AD295,'シフト記号表（勤務時間帯）'!$C$6:$U$35,19,FALSE))</f>
        <v/>
      </c>
      <c r="AE297" s="390" t="str">
        <f>IF(AE295="","",VLOOKUP(AE295,'シフト記号表（勤務時間帯）'!$C$6:$U$35,19,FALSE))</f>
        <v/>
      </c>
      <c r="AF297" s="391" t="str">
        <f>IF(AF295="","",VLOOKUP(AF295,'シフト記号表（勤務時間帯）'!$C$6:$U$35,19,FALSE))</f>
        <v/>
      </c>
      <c r="AG297" s="389" t="str">
        <f>IF(AG295="","",VLOOKUP(AG295,'シフト記号表（勤務時間帯）'!$C$6:$U$35,19,FALSE))</f>
        <v/>
      </c>
      <c r="AH297" s="390" t="str">
        <f>IF(AH295="","",VLOOKUP(AH295,'シフト記号表（勤務時間帯）'!$C$6:$U$35,19,FALSE))</f>
        <v/>
      </c>
      <c r="AI297" s="390" t="str">
        <f>IF(AI295="","",VLOOKUP(AI295,'シフト記号表（勤務時間帯）'!$C$6:$U$35,19,FALSE))</f>
        <v/>
      </c>
      <c r="AJ297" s="390" t="str">
        <f>IF(AJ295="","",VLOOKUP(AJ295,'シフト記号表（勤務時間帯）'!$C$6:$U$35,19,FALSE))</f>
        <v/>
      </c>
      <c r="AK297" s="390" t="str">
        <f>IF(AK295="","",VLOOKUP(AK295,'シフト記号表（勤務時間帯）'!$C$6:$U$35,19,FALSE))</f>
        <v/>
      </c>
      <c r="AL297" s="390" t="str">
        <f>IF(AL295="","",VLOOKUP(AL295,'シフト記号表（勤務時間帯）'!$C$6:$U$35,19,FALSE))</f>
        <v/>
      </c>
      <c r="AM297" s="391" t="str">
        <f>IF(AM295="","",VLOOKUP(AM295,'シフト記号表（勤務時間帯）'!$C$6:$U$35,19,FALSE))</f>
        <v/>
      </c>
      <c r="AN297" s="389" t="str">
        <f>IF(AN295="","",VLOOKUP(AN295,'シフト記号表（勤務時間帯）'!$C$6:$U$35,19,FALSE))</f>
        <v/>
      </c>
      <c r="AO297" s="390" t="str">
        <f>IF(AO295="","",VLOOKUP(AO295,'シフト記号表（勤務時間帯）'!$C$6:$U$35,19,FALSE))</f>
        <v/>
      </c>
      <c r="AP297" s="390" t="str">
        <f>IF(AP295="","",VLOOKUP(AP295,'シフト記号表（勤務時間帯）'!$C$6:$U$35,19,FALSE))</f>
        <v/>
      </c>
      <c r="AQ297" s="390" t="str">
        <f>IF(AQ295="","",VLOOKUP(AQ295,'シフト記号表（勤務時間帯）'!$C$6:$U$35,19,FALSE))</f>
        <v/>
      </c>
      <c r="AR297" s="390" t="str">
        <f>IF(AR295="","",VLOOKUP(AR295,'シフト記号表（勤務時間帯）'!$C$6:$U$35,19,FALSE))</f>
        <v/>
      </c>
      <c r="AS297" s="390" t="str">
        <f>IF(AS295="","",VLOOKUP(AS295,'シフト記号表（勤務時間帯）'!$C$6:$U$35,19,FALSE))</f>
        <v/>
      </c>
      <c r="AT297" s="391" t="str">
        <f>IF(AT295="","",VLOOKUP(AT295,'シフト記号表（勤務時間帯）'!$C$6:$U$35,19,FALSE))</f>
        <v/>
      </c>
      <c r="AU297" s="389" t="str">
        <f>IF(AU295="","",VLOOKUP(AU295,'シフト記号表（勤務時間帯）'!$C$6:$U$35,19,FALSE))</f>
        <v/>
      </c>
      <c r="AV297" s="390" t="str">
        <f>IF(AV295="","",VLOOKUP(AV295,'シフト記号表（勤務時間帯）'!$C$6:$U$35,19,FALSE))</f>
        <v/>
      </c>
      <c r="AW297" s="390" t="str">
        <f>IF(AW295="","",VLOOKUP(AW295,'シフト記号表（勤務時間帯）'!$C$6:$U$35,19,FALSE))</f>
        <v/>
      </c>
      <c r="AX297" s="931">
        <f>IF($BB$3="４週",SUM(S297:AT297),IF($BB$3="暦月",SUM(S297:AW297),""))</f>
        <v>0</v>
      </c>
      <c r="AY297" s="932"/>
      <c r="AZ297" s="933">
        <f>IF($BB$3="４週",AX297/4,IF($BB$3="暦月",'地密通所（100名）'!AX297/('地密通所（100名）'!$BB$8/7),""))</f>
        <v>0</v>
      </c>
      <c r="BA297" s="934"/>
      <c r="BB297" s="800"/>
      <c r="BC297" s="769"/>
      <c r="BD297" s="769"/>
      <c r="BE297" s="769"/>
      <c r="BF297" s="770"/>
    </row>
    <row r="298" spans="2:58" ht="20.25" customHeight="1">
      <c r="B298" s="886">
        <f>B295+1</f>
        <v>93</v>
      </c>
      <c r="C298" s="781"/>
      <c r="D298" s="782"/>
      <c r="E298" s="783"/>
      <c r="F298" s="273"/>
      <c r="G298" s="762"/>
      <c r="H298" s="764"/>
      <c r="I298" s="694"/>
      <c r="J298" s="694"/>
      <c r="K298" s="695"/>
      <c r="L298" s="765"/>
      <c r="M298" s="766"/>
      <c r="N298" s="766"/>
      <c r="O298" s="767"/>
      <c r="P298" s="935" t="s">
        <v>535</v>
      </c>
      <c r="Q298" s="936"/>
      <c r="R298" s="937"/>
      <c r="S298" s="425"/>
      <c r="T298" s="426"/>
      <c r="U298" s="426"/>
      <c r="V298" s="426"/>
      <c r="W298" s="426"/>
      <c r="X298" s="426"/>
      <c r="Y298" s="427"/>
      <c r="Z298" s="425"/>
      <c r="AA298" s="426"/>
      <c r="AB298" s="426"/>
      <c r="AC298" s="426"/>
      <c r="AD298" s="426"/>
      <c r="AE298" s="426"/>
      <c r="AF298" s="427"/>
      <c r="AG298" s="425"/>
      <c r="AH298" s="426"/>
      <c r="AI298" s="426"/>
      <c r="AJ298" s="426"/>
      <c r="AK298" s="426"/>
      <c r="AL298" s="426"/>
      <c r="AM298" s="427"/>
      <c r="AN298" s="425"/>
      <c r="AO298" s="426"/>
      <c r="AP298" s="426"/>
      <c r="AQ298" s="426"/>
      <c r="AR298" s="426"/>
      <c r="AS298" s="426"/>
      <c r="AT298" s="427"/>
      <c r="AU298" s="425"/>
      <c r="AV298" s="426"/>
      <c r="AW298" s="426"/>
      <c r="AX298" s="973"/>
      <c r="AY298" s="974"/>
      <c r="AZ298" s="975"/>
      <c r="BA298" s="976"/>
      <c r="BB298" s="798"/>
      <c r="BC298" s="766"/>
      <c r="BD298" s="766"/>
      <c r="BE298" s="766"/>
      <c r="BF298" s="767"/>
    </row>
    <row r="299" spans="2:58" ht="20.25" customHeight="1">
      <c r="B299" s="886"/>
      <c r="C299" s="784"/>
      <c r="D299" s="785"/>
      <c r="E299" s="786"/>
      <c r="F299" s="265"/>
      <c r="G299" s="689"/>
      <c r="H299" s="693"/>
      <c r="I299" s="694"/>
      <c r="J299" s="694"/>
      <c r="K299" s="695"/>
      <c r="L299" s="699"/>
      <c r="M299" s="700"/>
      <c r="N299" s="700"/>
      <c r="O299" s="701"/>
      <c r="P299" s="921" t="s">
        <v>526</v>
      </c>
      <c r="Q299" s="922"/>
      <c r="R299" s="923"/>
      <c r="S299" s="386" t="str">
        <f>IF(S298="","",VLOOKUP(S298,'シフト記号表（勤務時間帯）'!$C$6:$K$35,9,FALSE))</f>
        <v/>
      </c>
      <c r="T299" s="387" t="str">
        <f>IF(T298="","",VLOOKUP(T298,'シフト記号表（勤務時間帯）'!$C$6:$K$35,9,FALSE))</f>
        <v/>
      </c>
      <c r="U299" s="387" t="str">
        <f>IF(U298="","",VLOOKUP(U298,'シフト記号表（勤務時間帯）'!$C$6:$K$35,9,FALSE))</f>
        <v/>
      </c>
      <c r="V299" s="387" t="str">
        <f>IF(V298="","",VLOOKUP(V298,'シフト記号表（勤務時間帯）'!$C$6:$K$35,9,FALSE))</f>
        <v/>
      </c>
      <c r="W299" s="387" t="str">
        <f>IF(W298="","",VLOOKUP(W298,'シフト記号表（勤務時間帯）'!$C$6:$K$35,9,FALSE))</f>
        <v/>
      </c>
      <c r="X299" s="387" t="str">
        <f>IF(X298="","",VLOOKUP(X298,'シフト記号表（勤務時間帯）'!$C$6:$K$35,9,FALSE))</f>
        <v/>
      </c>
      <c r="Y299" s="388" t="str">
        <f>IF(Y298="","",VLOOKUP(Y298,'シフト記号表（勤務時間帯）'!$C$6:$K$35,9,FALSE))</f>
        <v/>
      </c>
      <c r="Z299" s="386" t="str">
        <f>IF(Z298="","",VLOOKUP(Z298,'シフト記号表（勤務時間帯）'!$C$6:$K$35,9,FALSE))</f>
        <v/>
      </c>
      <c r="AA299" s="387" t="str">
        <f>IF(AA298="","",VLOOKUP(AA298,'シフト記号表（勤務時間帯）'!$C$6:$K$35,9,FALSE))</f>
        <v/>
      </c>
      <c r="AB299" s="387" t="str">
        <f>IF(AB298="","",VLOOKUP(AB298,'シフト記号表（勤務時間帯）'!$C$6:$K$35,9,FALSE))</f>
        <v/>
      </c>
      <c r="AC299" s="387" t="str">
        <f>IF(AC298="","",VLOOKUP(AC298,'シフト記号表（勤務時間帯）'!$C$6:$K$35,9,FALSE))</f>
        <v/>
      </c>
      <c r="AD299" s="387" t="str">
        <f>IF(AD298="","",VLOOKUP(AD298,'シフト記号表（勤務時間帯）'!$C$6:$K$35,9,FALSE))</f>
        <v/>
      </c>
      <c r="AE299" s="387" t="str">
        <f>IF(AE298="","",VLOOKUP(AE298,'シフト記号表（勤務時間帯）'!$C$6:$K$35,9,FALSE))</f>
        <v/>
      </c>
      <c r="AF299" s="388" t="str">
        <f>IF(AF298="","",VLOOKUP(AF298,'シフト記号表（勤務時間帯）'!$C$6:$K$35,9,FALSE))</f>
        <v/>
      </c>
      <c r="AG299" s="386" t="str">
        <f>IF(AG298="","",VLOOKUP(AG298,'シフト記号表（勤務時間帯）'!$C$6:$K$35,9,FALSE))</f>
        <v/>
      </c>
      <c r="AH299" s="387" t="str">
        <f>IF(AH298="","",VLOOKUP(AH298,'シフト記号表（勤務時間帯）'!$C$6:$K$35,9,FALSE))</f>
        <v/>
      </c>
      <c r="AI299" s="387" t="str">
        <f>IF(AI298="","",VLOOKUP(AI298,'シフト記号表（勤務時間帯）'!$C$6:$K$35,9,FALSE))</f>
        <v/>
      </c>
      <c r="AJ299" s="387" t="str">
        <f>IF(AJ298="","",VLOOKUP(AJ298,'シフト記号表（勤務時間帯）'!$C$6:$K$35,9,FALSE))</f>
        <v/>
      </c>
      <c r="AK299" s="387" t="str">
        <f>IF(AK298="","",VLOOKUP(AK298,'シフト記号表（勤務時間帯）'!$C$6:$K$35,9,FALSE))</f>
        <v/>
      </c>
      <c r="AL299" s="387" t="str">
        <f>IF(AL298="","",VLOOKUP(AL298,'シフト記号表（勤務時間帯）'!$C$6:$K$35,9,FALSE))</f>
        <v/>
      </c>
      <c r="AM299" s="388" t="str">
        <f>IF(AM298="","",VLOOKUP(AM298,'シフト記号表（勤務時間帯）'!$C$6:$K$35,9,FALSE))</f>
        <v/>
      </c>
      <c r="AN299" s="386" t="str">
        <f>IF(AN298="","",VLOOKUP(AN298,'シフト記号表（勤務時間帯）'!$C$6:$K$35,9,FALSE))</f>
        <v/>
      </c>
      <c r="AO299" s="387" t="str">
        <f>IF(AO298="","",VLOOKUP(AO298,'シフト記号表（勤務時間帯）'!$C$6:$K$35,9,FALSE))</f>
        <v/>
      </c>
      <c r="AP299" s="387" t="str">
        <f>IF(AP298="","",VLOOKUP(AP298,'シフト記号表（勤務時間帯）'!$C$6:$K$35,9,FALSE))</f>
        <v/>
      </c>
      <c r="AQ299" s="387" t="str">
        <f>IF(AQ298="","",VLOOKUP(AQ298,'シフト記号表（勤務時間帯）'!$C$6:$K$35,9,FALSE))</f>
        <v/>
      </c>
      <c r="AR299" s="387" t="str">
        <f>IF(AR298="","",VLOOKUP(AR298,'シフト記号表（勤務時間帯）'!$C$6:$K$35,9,FALSE))</f>
        <v/>
      </c>
      <c r="AS299" s="387" t="str">
        <f>IF(AS298="","",VLOOKUP(AS298,'シフト記号表（勤務時間帯）'!$C$6:$K$35,9,FALSE))</f>
        <v/>
      </c>
      <c r="AT299" s="388" t="str">
        <f>IF(AT298="","",VLOOKUP(AT298,'シフト記号表（勤務時間帯）'!$C$6:$K$35,9,FALSE))</f>
        <v/>
      </c>
      <c r="AU299" s="386" t="str">
        <f>IF(AU298="","",VLOOKUP(AU298,'シフト記号表（勤務時間帯）'!$C$6:$K$35,9,FALSE))</f>
        <v/>
      </c>
      <c r="AV299" s="387" t="str">
        <f>IF(AV298="","",VLOOKUP(AV298,'シフト記号表（勤務時間帯）'!$C$6:$K$35,9,FALSE))</f>
        <v/>
      </c>
      <c r="AW299" s="387" t="str">
        <f>IF(AW298="","",VLOOKUP(AW298,'シフト記号表（勤務時間帯）'!$C$6:$K$35,9,FALSE))</f>
        <v/>
      </c>
      <c r="AX299" s="924">
        <f>IF($BB$3="４週",SUM(S299:AT299),IF($BB$3="暦月",SUM(S299:AW299),""))</f>
        <v>0</v>
      </c>
      <c r="AY299" s="925"/>
      <c r="AZ299" s="926">
        <f>IF($BB$3="４週",AX299/4,IF($BB$3="暦月",'地密通所（100名）'!AX299/('地密通所（100名）'!$BB$8/7),""))</f>
        <v>0</v>
      </c>
      <c r="BA299" s="927"/>
      <c r="BB299" s="799"/>
      <c r="BC299" s="700"/>
      <c r="BD299" s="700"/>
      <c r="BE299" s="700"/>
      <c r="BF299" s="701"/>
    </row>
    <row r="300" spans="2:58" ht="20.25" customHeight="1">
      <c r="B300" s="886"/>
      <c r="C300" s="787"/>
      <c r="D300" s="788"/>
      <c r="E300" s="789"/>
      <c r="F300" s="428">
        <f>C298</f>
        <v>0</v>
      </c>
      <c r="G300" s="763"/>
      <c r="H300" s="693"/>
      <c r="I300" s="694"/>
      <c r="J300" s="694"/>
      <c r="K300" s="695"/>
      <c r="L300" s="768"/>
      <c r="M300" s="769"/>
      <c r="N300" s="769"/>
      <c r="O300" s="770"/>
      <c r="P300" s="928" t="s">
        <v>527</v>
      </c>
      <c r="Q300" s="929"/>
      <c r="R300" s="930"/>
      <c r="S300" s="389" t="str">
        <f>IF(S298="","",VLOOKUP(S298,'シフト記号表（勤務時間帯）'!$C$6:$U$35,19,FALSE))</f>
        <v/>
      </c>
      <c r="T300" s="390" t="str">
        <f>IF(T298="","",VLOOKUP(T298,'シフト記号表（勤務時間帯）'!$C$6:$U$35,19,FALSE))</f>
        <v/>
      </c>
      <c r="U300" s="390" t="str">
        <f>IF(U298="","",VLOOKUP(U298,'シフト記号表（勤務時間帯）'!$C$6:$U$35,19,FALSE))</f>
        <v/>
      </c>
      <c r="V300" s="390" t="str">
        <f>IF(V298="","",VLOOKUP(V298,'シフト記号表（勤務時間帯）'!$C$6:$U$35,19,FALSE))</f>
        <v/>
      </c>
      <c r="W300" s="390" t="str">
        <f>IF(W298="","",VLOOKUP(W298,'シフト記号表（勤務時間帯）'!$C$6:$U$35,19,FALSE))</f>
        <v/>
      </c>
      <c r="X300" s="390" t="str">
        <f>IF(X298="","",VLOOKUP(X298,'シフト記号表（勤務時間帯）'!$C$6:$U$35,19,FALSE))</f>
        <v/>
      </c>
      <c r="Y300" s="391" t="str">
        <f>IF(Y298="","",VLOOKUP(Y298,'シフト記号表（勤務時間帯）'!$C$6:$U$35,19,FALSE))</f>
        <v/>
      </c>
      <c r="Z300" s="389" t="str">
        <f>IF(Z298="","",VLOOKUP(Z298,'シフト記号表（勤務時間帯）'!$C$6:$U$35,19,FALSE))</f>
        <v/>
      </c>
      <c r="AA300" s="390" t="str">
        <f>IF(AA298="","",VLOOKUP(AA298,'シフト記号表（勤務時間帯）'!$C$6:$U$35,19,FALSE))</f>
        <v/>
      </c>
      <c r="AB300" s="390" t="str">
        <f>IF(AB298="","",VLOOKUP(AB298,'シフト記号表（勤務時間帯）'!$C$6:$U$35,19,FALSE))</f>
        <v/>
      </c>
      <c r="AC300" s="390" t="str">
        <f>IF(AC298="","",VLOOKUP(AC298,'シフト記号表（勤務時間帯）'!$C$6:$U$35,19,FALSE))</f>
        <v/>
      </c>
      <c r="AD300" s="390" t="str">
        <f>IF(AD298="","",VLOOKUP(AD298,'シフト記号表（勤務時間帯）'!$C$6:$U$35,19,FALSE))</f>
        <v/>
      </c>
      <c r="AE300" s="390" t="str">
        <f>IF(AE298="","",VLOOKUP(AE298,'シフト記号表（勤務時間帯）'!$C$6:$U$35,19,FALSE))</f>
        <v/>
      </c>
      <c r="AF300" s="391" t="str">
        <f>IF(AF298="","",VLOOKUP(AF298,'シフト記号表（勤務時間帯）'!$C$6:$U$35,19,FALSE))</f>
        <v/>
      </c>
      <c r="AG300" s="389" t="str">
        <f>IF(AG298="","",VLOOKUP(AG298,'シフト記号表（勤務時間帯）'!$C$6:$U$35,19,FALSE))</f>
        <v/>
      </c>
      <c r="AH300" s="390" t="str">
        <f>IF(AH298="","",VLOOKUP(AH298,'シフト記号表（勤務時間帯）'!$C$6:$U$35,19,FALSE))</f>
        <v/>
      </c>
      <c r="AI300" s="390" t="str">
        <f>IF(AI298="","",VLOOKUP(AI298,'シフト記号表（勤務時間帯）'!$C$6:$U$35,19,FALSE))</f>
        <v/>
      </c>
      <c r="AJ300" s="390" t="str">
        <f>IF(AJ298="","",VLOOKUP(AJ298,'シフト記号表（勤務時間帯）'!$C$6:$U$35,19,FALSE))</f>
        <v/>
      </c>
      <c r="AK300" s="390" t="str">
        <f>IF(AK298="","",VLOOKUP(AK298,'シフト記号表（勤務時間帯）'!$C$6:$U$35,19,FALSE))</f>
        <v/>
      </c>
      <c r="AL300" s="390" t="str">
        <f>IF(AL298="","",VLOOKUP(AL298,'シフト記号表（勤務時間帯）'!$C$6:$U$35,19,FALSE))</f>
        <v/>
      </c>
      <c r="AM300" s="391" t="str">
        <f>IF(AM298="","",VLOOKUP(AM298,'シフト記号表（勤務時間帯）'!$C$6:$U$35,19,FALSE))</f>
        <v/>
      </c>
      <c r="AN300" s="389" t="str">
        <f>IF(AN298="","",VLOOKUP(AN298,'シフト記号表（勤務時間帯）'!$C$6:$U$35,19,FALSE))</f>
        <v/>
      </c>
      <c r="AO300" s="390" t="str">
        <f>IF(AO298="","",VLOOKUP(AO298,'シフト記号表（勤務時間帯）'!$C$6:$U$35,19,FALSE))</f>
        <v/>
      </c>
      <c r="AP300" s="390" t="str">
        <f>IF(AP298="","",VLOOKUP(AP298,'シフト記号表（勤務時間帯）'!$C$6:$U$35,19,FALSE))</f>
        <v/>
      </c>
      <c r="AQ300" s="390" t="str">
        <f>IF(AQ298="","",VLOOKUP(AQ298,'シフト記号表（勤務時間帯）'!$C$6:$U$35,19,FALSE))</f>
        <v/>
      </c>
      <c r="AR300" s="390" t="str">
        <f>IF(AR298="","",VLOOKUP(AR298,'シフト記号表（勤務時間帯）'!$C$6:$U$35,19,FALSE))</f>
        <v/>
      </c>
      <c r="AS300" s="390" t="str">
        <f>IF(AS298="","",VLOOKUP(AS298,'シフト記号表（勤務時間帯）'!$C$6:$U$35,19,FALSE))</f>
        <v/>
      </c>
      <c r="AT300" s="391" t="str">
        <f>IF(AT298="","",VLOOKUP(AT298,'シフト記号表（勤務時間帯）'!$C$6:$U$35,19,FALSE))</f>
        <v/>
      </c>
      <c r="AU300" s="389" t="str">
        <f>IF(AU298="","",VLOOKUP(AU298,'シフト記号表（勤務時間帯）'!$C$6:$U$35,19,FALSE))</f>
        <v/>
      </c>
      <c r="AV300" s="390" t="str">
        <f>IF(AV298="","",VLOOKUP(AV298,'シフト記号表（勤務時間帯）'!$C$6:$U$35,19,FALSE))</f>
        <v/>
      </c>
      <c r="AW300" s="390" t="str">
        <f>IF(AW298="","",VLOOKUP(AW298,'シフト記号表（勤務時間帯）'!$C$6:$U$35,19,FALSE))</f>
        <v/>
      </c>
      <c r="AX300" s="931">
        <f>IF($BB$3="４週",SUM(S300:AT300),IF($BB$3="暦月",SUM(S300:AW300),""))</f>
        <v>0</v>
      </c>
      <c r="AY300" s="932"/>
      <c r="AZ300" s="933">
        <f>IF($BB$3="４週",AX300/4,IF($BB$3="暦月",'地密通所（100名）'!AX300/('地密通所（100名）'!$BB$8/7),""))</f>
        <v>0</v>
      </c>
      <c r="BA300" s="934"/>
      <c r="BB300" s="800"/>
      <c r="BC300" s="769"/>
      <c r="BD300" s="769"/>
      <c r="BE300" s="769"/>
      <c r="BF300" s="770"/>
    </row>
    <row r="301" spans="2:58" ht="20.25" customHeight="1">
      <c r="B301" s="886">
        <f>B298+1</f>
        <v>94</v>
      </c>
      <c r="C301" s="781"/>
      <c r="D301" s="782"/>
      <c r="E301" s="783"/>
      <c r="F301" s="273"/>
      <c r="G301" s="762"/>
      <c r="H301" s="764"/>
      <c r="I301" s="694"/>
      <c r="J301" s="694"/>
      <c r="K301" s="695"/>
      <c r="L301" s="765"/>
      <c r="M301" s="766"/>
      <c r="N301" s="766"/>
      <c r="O301" s="767"/>
      <c r="P301" s="935" t="s">
        <v>535</v>
      </c>
      <c r="Q301" s="936"/>
      <c r="R301" s="937"/>
      <c r="S301" s="425"/>
      <c r="T301" s="426"/>
      <c r="U301" s="426"/>
      <c r="V301" s="426"/>
      <c r="W301" s="426"/>
      <c r="X301" s="426"/>
      <c r="Y301" s="427"/>
      <c r="Z301" s="425"/>
      <c r="AA301" s="426"/>
      <c r="AB301" s="426"/>
      <c r="AC301" s="426"/>
      <c r="AD301" s="426"/>
      <c r="AE301" s="426"/>
      <c r="AF301" s="427"/>
      <c r="AG301" s="425"/>
      <c r="AH301" s="426"/>
      <c r="AI301" s="426"/>
      <c r="AJ301" s="426"/>
      <c r="AK301" s="426"/>
      <c r="AL301" s="426"/>
      <c r="AM301" s="427"/>
      <c r="AN301" s="425"/>
      <c r="AO301" s="426"/>
      <c r="AP301" s="426"/>
      <c r="AQ301" s="426"/>
      <c r="AR301" s="426"/>
      <c r="AS301" s="426"/>
      <c r="AT301" s="427"/>
      <c r="AU301" s="425"/>
      <c r="AV301" s="426"/>
      <c r="AW301" s="426"/>
      <c r="AX301" s="973"/>
      <c r="AY301" s="974"/>
      <c r="AZ301" s="975"/>
      <c r="BA301" s="976"/>
      <c r="BB301" s="798"/>
      <c r="BC301" s="766"/>
      <c r="BD301" s="766"/>
      <c r="BE301" s="766"/>
      <c r="BF301" s="767"/>
    </row>
    <row r="302" spans="2:58" ht="20.25" customHeight="1">
      <c r="B302" s="886"/>
      <c r="C302" s="784"/>
      <c r="D302" s="785"/>
      <c r="E302" s="786"/>
      <c r="F302" s="265"/>
      <c r="G302" s="689"/>
      <c r="H302" s="693"/>
      <c r="I302" s="694"/>
      <c r="J302" s="694"/>
      <c r="K302" s="695"/>
      <c r="L302" s="699"/>
      <c r="M302" s="700"/>
      <c r="N302" s="700"/>
      <c r="O302" s="701"/>
      <c r="P302" s="921" t="s">
        <v>526</v>
      </c>
      <c r="Q302" s="922"/>
      <c r="R302" s="923"/>
      <c r="S302" s="386" t="str">
        <f>IF(S301="","",VLOOKUP(S301,'シフト記号表（勤務時間帯）'!$C$6:$K$35,9,FALSE))</f>
        <v/>
      </c>
      <c r="T302" s="387" t="str">
        <f>IF(T301="","",VLOOKUP(T301,'シフト記号表（勤務時間帯）'!$C$6:$K$35,9,FALSE))</f>
        <v/>
      </c>
      <c r="U302" s="387" t="str">
        <f>IF(U301="","",VLOOKUP(U301,'シフト記号表（勤務時間帯）'!$C$6:$K$35,9,FALSE))</f>
        <v/>
      </c>
      <c r="V302" s="387" t="str">
        <f>IF(V301="","",VLOOKUP(V301,'シフト記号表（勤務時間帯）'!$C$6:$K$35,9,FALSE))</f>
        <v/>
      </c>
      <c r="W302" s="387" t="str">
        <f>IF(W301="","",VLOOKUP(W301,'シフト記号表（勤務時間帯）'!$C$6:$K$35,9,FALSE))</f>
        <v/>
      </c>
      <c r="X302" s="387" t="str">
        <f>IF(X301="","",VLOOKUP(X301,'シフト記号表（勤務時間帯）'!$C$6:$K$35,9,FALSE))</f>
        <v/>
      </c>
      <c r="Y302" s="388" t="str">
        <f>IF(Y301="","",VLOOKUP(Y301,'シフト記号表（勤務時間帯）'!$C$6:$K$35,9,FALSE))</f>
        <v/>
      </c>
      <c r="Z302" s="386" t="str">
        <f>IF(Z301="","",VLOOKUP(Z301,'シフト記号表（勤務時間帯）'!$C$6:$K$35,9,FALSE))</f>
        <v/>
      </c>
      <c r="AA302" s="387" t="str">
        <f>IF(AA301="","",VLOOKUP(AA301,'シフト記号表（勤務時間帯）'!$C$6:$K$35,9,FALSE))</f>
        <v/>
      </c>
      <c r="AB302" s="387" t="str">
        <f>IF(AB301="","",VLOOKUP(AB301,'シフト記号表（勤務時間帯）'!$C$6:$K$35,9,FALSE))</f>
        <v/>
      </c>
      <c r="AC302" s="387" t="str">
        <f>IF(AC301="","",VLOOKUP(AC301,'シフト記号表（勤務時間帯）'!$C$6:$K$35,9,FALSE))</f>
        <v/>
      </c>
      <c r="AD302" s="387" t="str">
        <f>IF(AD301="","",VLOOKUP(AD301,'シフト記号表（勤務時間帯）'!$C$6:$K$35,9,FALSE))</f>
        <v/>
      </c>
      <c r="AE302" s="387" t="str">
        <f>IF(AE301="","",VLOOKUP(AE301,'シフト記号表（勤務時間帯）'!$C$6:$K$35,9,FALSE))</f>
        <v/>
      </c>
      <c r="AF302" s="388" t="str">
        <f>IF(AF301="","",VLOOKUP(AF301,'シフト記号表（勤務時間帯）'!$C$6:$K$35,9,FALSE))</f>
        <v/>
      </c>
      <c r="AG302" s="386" t="str">
        <f>IF(AG301="","",VLOOKUP(AG301,'シフト記号表（勤務時間帯）'!$C$6:$K$35,9,FALSE))</f>
        <v/>
      </c>
      <c r="AH302" s="387" t="str">
        <f>IF(AH301="","",VLOOKUP(AH301,'シフト記号表（勤務時間帯）'!$C$6:$K$35,9,FALSE))</f>
        <v/>
      </c>
      <c r="AI302" s="387" t="str">
        <f>IF(AI301="","",VLOOKUP(AI301,'シフト記号表（勤務時間帯）'!$C$6:$K$35,9,FALSE))</f>
        <v/>
      </c>
      <c r="AJ302" s="387" t="str">
        <f>IF(AJ301="","",VLOOKUP(AJ301,'シフト記号表（勤務時間帯）'!$C$6:$K$35,9,FALSE))</f>
        <v/>
      </c>
      <c r="AK302" s="387" t="str">
        <f>IF(AK301="","",VLOOKUP(AK301,'シフト記号表（勤務時間帯）'!$C$6:$K$35,9,FALSE))</f>
        <v/>
      </c>
      <c r="AL302" s="387" t="str">
        <f>IF(AL301="","",VLOOKUP(AL301,'シフト記号表（勤務時間帯）'!$C$6:$K$35,9,FALSE))</f>
        <v/>
      </c>
      <c r="AM302" s="388" t="str">
        <f>IF(AM301="","",VLOOKUP(AM301,'シフト記号表（勤務時間帯）'!$C$6:$K$35,9,FALSE))</f>
        <v/>
      </c>
      <c r="AN302" s="386" t="str">
        <f>IF(AN301="","",VLOOKUP(AN301,'シフト記号表（勤務時間帯）'!$C$6:$K$35,9,FALSE))</f>
        <v/>
      </c>
      <c r="AO302" s="387" t="str">
        <f>IF(AO301="","",VLOOKUP(AO301,'シフト記号表（勤務時間帯）'!$C$6:$K$35,9,FALSE))</f>
        <v/>
      </c>
      <c r="AP302" s="387" t="str">
        <f>IF(AP301="","",VLOOKUP(AP301,'シフト記号表（勤務時間帯）'!$C$6:$K$35,9,FALSE))</f>
        <v/>
      </c>
      <c r="AQ302" s="387" t="str">
        <f>IF(AQ301="","",VLOOKUP(AQ301,'シフト記号表（勤務時間帯）'!$C$6:$K$35,9,FALSE))</f>
        <v/>
      </c>
      <c r="AR302" s="387" t="str">
        <f>IF(AR301="","",VLOOKUP(AR301,'シフト記号表（勤務時間帯）'!$C$6:$K$35,9,FALSE))</f>
        <v/>
      </c>
      <c r="AS302" s="387" t="str">
        <f>IF(AS301="","",VLOOKUP(AS301,'シフト記号表（勤務時間帯）'!$C$6:$K$35,9,FALSE))</f>
        <v/>
      </c>
      <c r="AT302" s="388" t="str">
        <f>IF(AT301="","",VLOOKUP(AT301,'シフト記号表（勤務時間帯）'!$C$6:$K$35,9,FALSE))</f>
        <v/>
      </c>
      <c r="AU302" s="386" t="str">
        <f>IF(AU301="","",VLOOKUP(AU301,'シフト記号表（勤務時間帯）'!$C$6:$K$35,9,FALSE))</f>
        <v/>
      </c>
      <c r="AV302" s="387" t="str">
        <f>IF(AV301="","",VLOOKUP(AV301,'シフト記号表（勤務時間帯）'!$C$6:$K$35,9,FALSE))</f>
        <v/>
      </c>
      <c r="AW302" s="387" t="str">
        <f>IF(AW301="","",VLOOKUP(AW301,'シフト記号表（勤務時間帯）'!$C$6:$K$35,9,FALSE))</f>
        <v/>
      </c>
      <c r="AX302" s="924">
        <f>IF($BB$3="４週",SUM(S302:AT302),IF($BB$3="暦月",SUM(S302:AW302),""))</f>
        <v>0</v>
      </c>
      <c r="AY302" s="925"/>
      <c r="AZ302" s="926">
        <f>IF($BB$3="４週",AX302/4,IF($BB$3="暦月",'地密通所（100名）'!AX302/('地密通所（100名）'!$BB$8/7),""))</f>
        <v>0</v>
      </c>
      <c r="BA302" s="927"/>
      <c r="BB302" s="799"/>
      <c r="BC302" s="700"/>
      <c r="BD302" s="700"/>
      <c r="BE302" s="700"/>
      <c r="BF302" s="701"/>
    </row>
    <row r="303" spans="2:58" ht="20.25" customHeight="1">
      <c r="B303" s="886"/>
      <c r="C303" s="787"/>
      <c r="D303" s="788"/>
      <c r="E303" s="789"/>
      <c r="F303" s="428">
        <f>C301</f>
        <v>0</v>
      </c>
      <c r="G303" s="763"/>
      <c r="H303" s="693"/>
      <c r="I303" s="694"/>
      <c r="J303" s="694"/>
      <c r="K303" s="695"/>
      <c r="L303" s="768"/>
      <c r="M303" s="769"/>
      <c r="N303" s="769"/>
      <c r="O303" s="770"/>
      <c r="P303" s="928" t="s">
        <v>527</v>
      </c>
      <c r="Q303" s="929"/>
      <c r="R303" s="930"/>
      <c r="S303" s="389" t="str">
        <f>IF(S301="","",VLOOKUP(S301,'シフト記号表（勤務時間帯）'!$C$6:$U$35,19,FALSE))</f>
        <v/>
      </c>
      <c r="T303" s="390" t="str">
        <f>IF(T301="","",VLOOKUP(T301,'シフト記号表（勤務時間帯）'!$C$6:$U$35,19,FALSE))</f>
        <v/>
      </c>
      <c r="U303" s="390" t="str">
        <f>IF(U301="","",VLOOKUP(U301,'シフト記号表（勤務時間帯）'!$C$6:$U$35,19,FALSE))</f>
        <v/>
      </c>
      <c r="V303" s="390" t="str">
        <f>IF(V301="","",VLOOKUP(V301,'シフト記号表（勤務時間帯）'!$C$6:$U$35,19,FALSE))</f>
        <v/>
      </c>
      <c r="W303" s="390" t="str">
        <f>IF(W301="","",VLOOKUP(W301,'シフト記号表（勤務時間帯）'!$C$6:$U$35,19,FALSE))</f>
        <v/>
      </c>
      <c r="X303" s="390" t="str">
        <f>IF(X301="","",VLOOKUP(X301,'シフト記号表（勤務時間帯）'!$C$6:$U$35,19,FALSE))</f>
        <v/>
      </c>
      <c r="Y303" s="391" t="str">
        <f>IF(Y301="","",VLOOKUP(Y301,'シフト記号表（勤務時間帯）'!$C$6:$U$35,19,FALSE))</f>
        <v/>
      </c>
      <c r="Z303" s="389" t="str">
        <f>IF(Z301="","",VLOOKUP(Z301,'シフト記号表（勤務時間帯）'!$C$6:$U$35,19,FALSE))</f>
        <v/>
      </c>
      <c r="AA303" s="390" t="str">
        <f>IF(AA301="","",VLOOKUP(AA301,'シフト記号表（勤務時間帯）'!$C$6:$U$35,19,FALSE))</f>
        <v/>
      </c>
      <c r="AB303" s="390" t="str">
        <f>IF(AB301="","",VLOOKUP(AB301,'シフト記号表（勤務時間帯）'!$C$6:$U$35,19,FALSE))</f>
        <v/>
      </c>
      <c r="AC303" s="390" t="str">
        <f>IF(AC301="","",VLOOKUP(AC301,'シフト記号表（勤務時間帯）'!$C$6:$U$35,19,FALSE))</f>
        <v/>
      </c>
      <c r="AD303" s="390" t="str">
        <f>IF(AD301="","",VLOOKUP(AD301,'シフト記号表（勤務時間帯）'!$C$6:$U$35,19,FALSE))</f>
        <v/>
      </c>
      <c r="AE303" s="390" t="str">
        <f>IF(AE301="","",VLOOKUP(AE301,'シフト記号表（勤務時間帯）'!$C$6:$U$35,19,FALSE))</f>
        <v/>
      </c>
      <c r="AF303" s="391" t="str">
        <f>IF(AF301="","",VLOOKUP(AF301,'シフト記号表（勤務時間帯）'!$C$6:$U$35,19,FALSE))</f>
        <v/>
      </c>
      <c r="AG303" s="389" t="str">
        <f>IF(AG301="","",VLOOKUP(AG301,'シフト記号表（勤務時間帯）'!$C$6:$U$35,19,FALSE))</f>
        <v/>
      </c>
      <c r="AH303" s="390" t="str">
        <f>IF(AH301="","",VLOOKUP(AH301,'シフト記号表（勤務時間帯）'!$C$6:$U$35,19,FALSE))</f>
        <v/>
      </c>
      <c r="AI303" s="390" t="str">
        <f>IF(AI301="","",VLOOKUP(AI301,'シフト記号表（勤務時間帯）'!$C$6:$U$35,19,FALSE))</f>
        <v/>
      </c>
      <c r="AJ303" s="390" t="str">
        <f>IF(AJ301="","",VLOOKUP(AJ301,'シフト記号表（勤務時間帯）'!$C$6:$U$35,19,FALSE))</f>
        <v/>
      </c>
      <c r="AK303" s="390" t="str">
        <f>IF(AK301="","",VLOOKUP(AK301,'シフト記号表（勤務時間帯）'!$C$6:$U$35,19,FALSE))</f>
        <v/>
      </c>
      <c r="AL303" s="390" t="str">
        <f>IF(AL301="","",VLOOKUP(AL301,'シフト記号表（勤務時間帯）'!$C$6:$U$35,19,FALSE))</f>
        <v/>
      </c>
      <c r="AM303" s="391" t="str">
        <f>IF(AM301="","",VLOOKUP(AM301,'シフト記号表（勤務時間帯）'!$C$6:$U$35,19,FALSE))</f>
        <v/>
      </c>
      <c r="AN303" s="389" t="str">
        <f>IF(AN301="","",VLOOKUP(AN301,'シフト記号表（勤務時間帯）'!$C$6:$U$35,19,FALSE))</f>
        <v/>
      </c>
      <c r="AO303" s="390" t="str">
        <f>IF(AO301="","",VLOOKUP(AO301,'シフト記号表（勤務時間帯）'!$C$6:$U$35,19,FALSE))</f>
        <v/>
      </c>
      <c r="AP303" s="390" t="str">
        <f>IF(AP301="","",VLOOKUP(AP301,'シフト記号表（勤務時間帯）'!$C$6:$U$35,19,FALSE))</f>
        <v/>
      </c>
      <c r="AQ303" s="390" t="str">
        <f>IF(AQ301="","",VLOOKUP(AQ301,'シフト記号表（勤務時間帯）'!$C$6:$U$35,19,FALSE))</f>
        <v/>
      </c>
      <c r="AR303" s="390" t="str">
        <f>IF(AR301="","",VLOOKUP(AR301,'シフト記号表（勤務時間帯）'!$C$6:$U$35,19,FALSE))</f>
        <v/>
      </c>
      <c r="AS303" s="390" t="str">
        <f>IF(AS301="","",VLOOKUP(AS301,'シフト記号表（勤務時間帯）'!$C$6:$U$35,19,FALSE))</f>
        <v/>
      </c>
      <c r="AT303" s="391" t="str">
        <f>IF(AT301="","",VLOOKUP(AT301,'シフト記号表（勤務時間帯）'!$C$6:$U$35,19,FALSE))</f>
        <v/>
      </c>
      <c r="AU303" s="389" t="str">
        <f>IF(AU301="","",VLOOKUP(AU301,'シフト記号表（勤務時間帯）'!$C$6:$U$35,19,FALSE))</f>
        <v/>
      </c>
      <c r="AV303" s="390" t="str">
        <f>IF(AV301="","",VLOOKUP(AV301,'シフト記号表（勤務時間帯）'!$C$6:$U$35,19,FALSE))</f>
        <v/>
      </c>
      <c r="AW303" s="390" t="str">
        <f>IF(AW301="","",VLOOKUP(AW301,'シフト記号表（勤務時間帯）'!$C$6:$U$35,19,FALSE))</f>
        <v/>
      </c>
      <c r="AX303" s="931">
        <f>IF($BB$3="４週",SUM(S303:AT303),IF($BB$3="暦月",SUM(S303:AW303),""))</f>
        <v>0</v>
      </c>
      <c r="AY303" s="932"/>
      <c r="AZ303" s="933">
        <f>IF($BB$3="４週",AX303/4,IF($BB$3="暦月",'地密通所（100名）'!AX303/('地密通所（100名）'!$BB$8/7),""))</f>
        <v>0</v>
      </c>
      <c r="BA303" s="934"/>
      <c r="BB303" s="800"/>
      <c r="BC303" s="769"/>
      <c r="BD303" s="769"/>
      <c r="BE303" s="769"/>
      <c r="BF303" s="770"/>
    </row>
    <row r="304" spans="2:58" ht="20.25" customHeight="1">
      <c r="B304" s="886">
        <f>B301+1</f>
        <v>95</v>
      </c>
      <c r="C304" s="781"/>
      <c r="D304" s="782"/>
      <c r="E304" s="783"/>
      <c r="F304" s="273"/>
      <c r="G304" s="762"/>
      <c r="H304" s="764"/>
      <c r="I304" s="694"/>
      <c r="J304" s="694"/>
      <c r="K304" s="695"/>
      <c r="L304" s="765"/>
      <c r="M304" s="766"/>
      <c r="N304" s="766"/>
      <c r="O304" s="767"/>
      <c r="P304" s="935" t="s">
        <v>556</v>
      </c>
      <c r="Q304" s="936"/>
      <c r="R304" s="937"/>
      <c r="S304" s="425"/>
      <c r="T304" s="426"/>
      <c r="U304" s="426"/>
      <c r="V304" s="426"/>
      <c r="W304" s="426"/>
      <c r="X304" s="426"/>
      <c r="Y304" s="427"/>
      <c r="Z304" s="425"/>
      <c r="AA304" s="426"/>
      <c r="AB304" s="426"/>
      <c r="AC304" s="426"/>
      <c r="AD304" s="426"/>
      <c r="AE304" s="426"/>
      <c r="AF304" s="427"/>
      <c r="AG304" s="425"/>
      <c r="AH304" s="426"/>
      <c r="AI304" s="426"/>
      <c r="AJ304" s="426"/>
      <c r="AK304" s="426"/>
      <c r="AL304" s="426"/>
      <c r="AM304" s="427"/>
      <c r="AN304" s="425"/>
      <c r="AO304" s="426"/>
      <c r="AP304" s="426"/>
      <c r="AQ304" s="426"/>
      <c r="AR304" s="426"/>
      <c r="AS304" s="426"/>
      <c r="AT304" s="427"/>
      <c r="AU304" s="425"/>
      <c r="AV304" s="426"/>
      <c r="AW304" s="426"/>
      <c r="AX304" s="973"/>
      <c r="AY304" s="974"/>
      <c r="AZ304" s="975"/>
      <c r="BA304" s="976"/>
      <c r="BB304" s="798"/>
      <c r="BC304" s="766"/>
      <c r="BD304" s="766"/>
      <c r="BE304" s="766"/>
      <c r="BF304" s="767"/>
    </row>
    <row r="305" spans="2:58" ht="20.25" customHeight="1">
      <c r="B305" s="886"/>
      <c r="C305" s="784"/>
      <c r="D305" s="785"/>
      <c r="E305" s="786"/>
      <c r="F305" s="265"/>
      <c r="G305" s="689"/>
      <c r="H305" s="693"/>
      <c r="I305" s="694"/>
      <c r="J305" s="694"/>
      <c r="K305" s="695"/>
      <c r="L305" s="699"/>
      <c r="M305" s="700"/>
      <c r="N305" s="700"/>
      <c r="O305" s="701"/>
      <c r="P305" s="921" t="s">
        <v>526</v>
      </c>
      <c r="Q305" s="922"/>
      <c r="R305" s="923"/>
      <c r="S305" s="386" t="str">
        <f>IF(S304="","",VLOOKUP(S304,'シフト記号表（勤務時間帯）'!$C$6:$K$35,9,FALSE))</f>
        <v/>
      </c>
      <c r="T305" s="387" t="str">
        <f>IF(T304="","",VLOOKUP(T304,'シフト記号表（勤務時間帯）'!$C$6:$K$35,9,FALSE))</f>
        <v/>
      </c>
      <c r="U305" s="387" t="str">
        <f>IF(U304="","",VLOOKUP(U304,'シフト記号表（勤務時間帯）'!$C$6:$K$35,9,FALSE))</f>
        <v/>
      </c>
      <c r="V305" s="387" t="str">
        <f>IF(V304="","",VLOOKUP(V304,'シフト記号表（勤務時間帯）'!$C$6:$K$35,9,FALSE))</f>
        <v/>
      </c>
      <c r="W305" s="387" t="str">
        <f>IF(W304="","",VLOOKUP(W304,'シフト記号表（勤務時間帯）'!$C$6:$K$35,9,FALSE))</f>
        <v/>
      </c>
      <c r="X305" s="387" t="str">
        <f>IF(X304="","",VLOOKUP(X304,'シフト記号表（勤務時間帯）'!$C$6:$K$35,9,FALSE))</f>
        <v/>
      </c>
      <c r="Y305" s="388" t="str">
        <f>IF(Y304="","",VLOOKUP(Y304,'シフト記号表（勤務時間帯）'!$C$6:$K$35,9,FALSE))</f>
        <v/>
      </c>
      <c r="Z305" s="386" t="str">
        <f>IF(Z304="","",VLOOKUP(Z304,'シフト記号表（勤務時間帯）'!$C$6:$K$35,9,FALSE))</f>
        <v/>
      </c>
      <c r="AA305" s="387" t="str">
        <f>IF(AA304="","",VLOOKUP(AA304,'シフト記号表（勤務時間帯）'!$C$6:$K$35,9,FALSE))</f>
        <v/>
      </c>
      <c r="AB305" s="387" t="str">
        <f>IF(AB304="","",VLOOKUP(AB304,'シフト記号表（勤務時間帯）'!$C$6:$K$35,9,FALSE))</f>
        <v/>
      </c>
      <c r="AC305" s="387" t="str">
        <f>IF(AC304="","",VLOOKUP(AC304,'シフト記号表（勤務時間帯）'!$C$6:$K$35,9,FALSE))</f>
        <v/>
      </c>
      <c r="AD305" s="387" t="str">
        <f>IF(AD304="","",VLOOKUP(AD304,'シフト記号表（勤務時間帯）'!$C$6:$K$35,9,FALSE))</f>
        <v/>
      </c>
      <c r="AE305" s="387" t="str">
        <f>IF(AE304="","",VLOOKUP(AE304,'シフト記号表（勤務時間帯）'!$C$6:$K$35,9,FALSE))</f>
        <v/>
      </c>
      <c r="AF305" s="388" t="str">
        <f>IF(AF304="","",VLOOKUP(AF304,'シフト記号表（勤務時間帯）'!$C$6:$K$35,9,FALSE))</f>
        <v/>
      </c>
      <c r="AG305" s="386" t="str">
        <f>IF(AG304="","",VLOOKUP(AG304,'シフト記号表（勤務時間帯）'!$C$6:$K$35,9,FALSE))</f>
        <v/>
      </c>
      <c r="AH305" s="387" t="str">
        <f>IF(AH304="","",VLOOKUP(AH304,'シフト記号表（勤務時間帯）'!$C$6:$K$35,9,FALSE))</f>
        <v/>
      </c>
      <c r="AI305" s="387" t="str">
        <f>IF(AI304="","",VLOOKUP(AI304,'シフト記号表（勤務時間帯）'!$C$6:$K$35,9,FALSE))</f>
        <v/>
      </c>
      <c r="AJ305" s="387" t="str">
        <f>IF(AJ304="","",VLOOKUP(AJ304,'シフト記号表（勤務時間帯）'!$C$6:$K$35,9,FALSE))</f>
        <v/>
      </c>
      <c r="AK305" s="387" t="str">
        <f>IF(AK304="","",VLOOKUP(AK304,'シフト記号表（勤務時間帯）'!$C$6:$K$35,9,FALSE))</f>
        <v/>
      </c>
      <c r="AL305" s="387" t="str">
        <f>IF(AL304="","",VLOOKUP(AL304,'シフト記号表（勤務時間帯）'!$C$6:$K$35,9,FALSE))</f>
        <v/>
      </c>
      <c r="AM305" s="388" t="str">
        <f>IF(AM304="","",VLOOKUP(AM304,'シフト記号表（勤務時間帯）'!$C$6:$K$35,9,FALSE))</f>
        <v/>
      </c>
      <c r="AN305" s="386" t="str">
        <f>IF(AN304="","",VLOOKUP(AN304,'シフト記号表（勤務時間帯）'!$C$6:$K$35,9,FALSE))</f>
        <v/>
      </c>
      <c r="AO305" s="387" t="str">
        <f>IF(AO304="","",VLOOKUP(AO304,'シフト記号表（勤務時間帯）'!$C$6:$K$35,9,FALSE))</f>
        <v/>
      </c>
      <c r="AP305" s="387" t="str">
        <f>IF(AP304="","",VLOOKUP(AP304,'シフト記号表（勤務時間帯）'!$C$6:$K$35,9,FALSE))</f>
        <v/>
      </c>
      <c r="AQ305" s="387" t="str">
        <f>IF(AQ304="","",VLOOKUP(AQ304,'シフト記号表（勤務時間帯）'!$C$6:$K$35,9,FALSE))</f>
        <v/>
      </c>
      <c r="AR305" s="387" t="str">
        <f>IF(AR304="","",VLOOKUP(AR304,'シフト記号表（勤務時間帯）'!$C$6:$K$35,9,FALSE))</f>
        <v/>
      </c>
      <c r="AS305" s="387" t="str">
        <f>IF(AS304="","",VLOOKUP(AS304,'シフト記号表（勤務時間帯）'!$C$6:$K$35,9,FALSE))</f>
        <v/>
      </c>
      <c r="AT305" s="388" t="str">
        <f>IF(AT304="","",VLOOKUP(AT304,'シフト記号表（勤務時間帯）'!$C$6:$K$35,9,FALSE))</f>
        <v/>
      </c>
      <c r="AU305" s="386" t="str">
        <f>IF(AU304="","",VLOOKUP(AU304,'シフト記号表（勤務時間帯）'!$C$6:$K$35,9,FALSE))</f>
        <v/>
      </c>
      <c r="AV305" s="387" t="str">
        <f>IF(AV304="","",VLOOKUP(AV304,'シフト記号表（勤務時間帯）'!$C$6:$K$35,9,FALSE))</f>
        <v/>
      </c>
      <c r="AW305" s="387" t="str">
        <f>IF(AW304="","",VLOOKUP(AW304,'シフト記号表（勤務時間帯）'!$C$6:$K$35,9,FALSE))</f>
        <v/>
      </c>
      <c r="AX305" s="924">
        <f>IF($BB$3="４週",SUM(S305:AT305),IF($BB$3="暦月",SUM(S305:AW305),""))</f>
        <v>0</v>
      </c>
      <c r="AY305" s="925"/>
      <c r="AZ305" s="926">
        <f>IF($BB$3="４週",AX305/4,IF($BB$3="暦月",'地密通所（100名）'!AX305/('地密通所（100名）'!$BB$8/7),""))</f>
        <v>0</v>
      </c>
      <c r="BA305" s="927"/>
      <c r="BB305" s="799"/>
      <c r="BC305" s="700"/>
      <c r="BD305" s="700"/>
      <c r="BE305" s="700"/>
      <c r="BF305" s="701"/>
    </row>
    <row r="306" spans="2:58" ht="20.25" customHeight="1">
      <c r="B306" s="886"/>
      <c r="C306" s="787"/>
      <c r="D306" s="788"/>
      <c r="E306" s="789"/>
      <c r="F306" s="428">
        <f>C304</f>
        <v>0</v>
      </c>
      <c r="G306" s="763"/>
      <c r="H306" s="693"/>
      <c r="I306" s="694"/>
      <c r="J306" s="694"/>
      <c r="K306" s="695"/>
      <c r="L306" s="768"/>
      <c r="M306" s="769"/>
      <c r="N306" s="769"/>
      <c r="O306" s="770"/>
      <c r="P306" s="928" t="s">
        <v>527</v>
      </c>
      <c r="Q306" s="929"/>
      <c r="R306" s="930"/>
      <c r="S306" s="389" t="str">
        <f>IF(S304="","",VLOOKUP(S304,'シフト記号表（勤務時間帯）'!$C$6:$U$35,19,FALSE))</f>
        <v/>
      </c>
      <c r="T306" s="390" t="str">
        <f>IF(T304="","",VLOOKUP(T304,'シフト記号表（勤務時間帯）'!$C$6:$U$35,19,FALSE))</f>
        <v/>
      </c>
      <c r="U306" s="390" t="str">
        <f>IF(U304="","",VLOOKUP(U304,'シフト記号表（勤務時間帯）'!$C$6:$U$35,19,FALSE))</f>
        <v/>
      </c>
      <c r="V306" s="390" t="str">
        <f>IF(V304="","",VLOOKUP(V304,'シフト記号表（勤務時間帯）'!$C$6:$U$35,19,FALSE))</f>
        <v/>
      </c>
      <c r="W306" s="390" t="str">
        <f>IF(W304="","",VLOOKUP(W304,'シフト記号表（勤務時間帯）'!$C$6:$U$35,19,FALSE))</f>
        <v/>
      </c>
      <c r="X306" s="390" t="str">
        <f>IF(X304="","",VLOOKUP(X304,'シフト記号表（勤務時間帯）'!$C$6:$U$35,19,FALSE))</f>
        <v/>
      </c>
      <c r="Y306" s="391" t="str">
        <f>IF(Y304="","",VLOOKUP(Y304,'シフト記号表（勤務時間帯）'!$C$6:$U$35,19,FALSE))</f>
        <v/>
      </c>
      <c r="Z306" s="389" t="str">
        <f>IF(Z304="","",VLOOKUP(Z304,'シフト記号表（勤務時間帯）'!$C$6:$U$35,19,FALSE))</f>
        <v/>
      </c>
      <c r="AA306" s="390" t="str">
        <f>IF(AA304="","",VLOOKUP(AA304,'シフト記号表（勤務時間帯）'!$C$6:$U$35,19,FALSE))</f>
        <v/>
      </c>
      <c r="AB306" s="390" t="str">
        <f>IF(AB304="","",VLOOKUP(AB304,'シフト記号表（勤務時間帯）'!$C$6:$U$35,19,FALSE))</f>
        <v/>
      </c>
      <c r="AC306" s="390" t="str">
        <f>IF(AC304="","",VLOOKUP(AC304,'シフト記号表（勤務時間帯）'!$C$6:$U$35,19,FALSE))</f>
        <v/>
      </c>
      <c r="AD306" s="390" t="str">
        <f>IF(AD304="","",VLOOKUP(AD304,'シフト記号表（勤務時間帯）'!$C$6:$U$35,19,FALSE))</f>
        <v/>
      </c>
      <c r="AE306" s="390" t="str">
        <f>IF(AE304="","",VLOOKUP(AE304,'シフト記号表（勤務時間帯）'!$C$6:$U$35,19,FALSE))</f>
        <v/>
      </c>
      <c r="AF306" s="391" t="str">
        <f>IF(AF304="","",VLOOKUP(AF304,'シフト記号表（勤務時間帯）'!$C$6:$U$35,19,FALSE))</f>
        <v/>
      </c>
      <c r="AG306" s="389" t="str">
        <f>IF(AG304="","",VLOOKUP(AG304,'シフト記号表（勤務時間帯）'!$C$6:$U$35,19,FALSE))</f>
        <v/>
      </c>
      <c r="AH306" s="390" t="str">
        <f>IF(AH304="","",VLOOKUP(AH304,'シフト記号表（勤務時間帯）'!$C$6:$U$35,19,FALSE))</f>
        <v/>
      </c>
      <c r="AI306" s="390" t="str">
        <f>IF(AI304="","",VLOOKUP(AI304,'シフト記号表（勤務時間帯）'!$C$6:$U$35,19,FALSE))</f>
        <v/>
      </c>
      <c r="AJ306" s="390" t="str">
        <f>IF(AJ304="","",VLOOKUP(AJ304,'シフト記号表（勤務時間帯）'!$C$6:$U$35,19,FALSE))</f>
        <v/>
      </c>
      <c r="AK306" s="390" t="str">
        <f>IF(AK304="","",VLOOKUP(AK304,'シフト記号表（勤務時間帯）'!$C$6:$U$35,19,FALSE))</f>
        <v/>
      </c>
      <c r="AL306" s="390" t="str">
        <f>IF(AL304="","",VLOOKUP(AL304,'シフト記号表（勤務時間帯）'!$C$6:$U$35,19,FALSE))</f>
        <v/>
      </c>
      <c r="AM306" s="391" t="str">
        <f>IF(AM304="","",VLOOKUP(AM304,'シフト記号表（勤務時間帯）'!$C$6:$U$35,19,FALSE))</f>
        <v/>
      </c>
      <c r="AN306" s="389" t="str">
        <f>IF(AN304="","",VLOOKUP(AN304,'シフト記号表（勤務時間帯）'!$C$6:$U$35,19,FALSE))</f>
        <v/>
      </c>
      <c r="AO306" s="390" t="str">
        <f>IF(AO304="","",VLOOKUP(AO304,'シフト記号表（勤務時間帯）'!$C$6:$U$35,19,FALSE))</f>
        <v/>
      </c>
      <c r="AP306" s="390" t="str">
        <f>IF(AP304="","",VLOOKUP(AP304,'シフト記号表（勤務時間帯）'!$C$6:$U$35,19,FALSE))</f>
        <v/>
      </c>
      <c r="AQ306" s="390" t="str">
        <f>IF(AQ304="","",VLOOKUP(AQ304,'シフト記号表（勤務時間帯）'!$C$6:$U$35,19,FALSE))</f>
        <v/>
      </c>
      <c r="AR306" s="390" t="str">
        <f>IF(AR304="","",VLOOKUP(AR304,'シフト記号表（勤務時間帯）'!$C$6:$U$35,19,FALSE))</f>
        <v/>
      </c>
      <c r="AS306" s="390" t="str">
        <f>IF(AS304="","",VLOOKUP(AS304,'シフト記号表（勤務時間帯）'!$C$6:$U$35,19,FALSE))</f>
        <v/>
      </c>
      <c r="AT306" s="391" t="str">
        <f>IF(AT304="","",VLOOKUP(AT304,'シフト記号表（勤務時間帯）'!$C$6:$U$35,19,FALSE))</f>
        <v/>
      </c>
      <c r="AU306" s="389" t="str">
        <f>IF(AU304="","",VLOOKUP(AU304,'シフト記号表（勤務時間帯）'!$C$6:$U$35,19,FALSE))</f>
        <v/>
      </c>
      <c r="AV306" s="390" t="str">
        <f>IF(AV304="","",VLOOKUP(AV304,'シフト記号表（勤務時間帯）'!$C$6:$U$35,19,FALSE))</f>
        <v/>
      </c>
      <c r="AW306" s="390" t="str">
        <f>IF(AW304="","",VLOOKUP(AW304,'シフト記号表（勤務時間帯）'!$C$6:$U$35,19,FALSE))</f>
        <v/>
      </c>
      <c r="AX306" s="931">
        <f>IF($BB$3="４週",SUM(S306:AT306),IF($BB$3="暦月",SUM(S306:AW306),""))</f>
        <v>0</v>
      </c>
      <c r="AY306" s="932"/>
      <c r="AZ306" s="933">
        <f>IF($BB$3="４週",AX306/4,IF($BB$3="暦月",'地密通所（100名）'!AX306/('地密通所（100名）'!$BB$8/7),""))</f>
        <v>0</v>
      </c>
      <c r="BA306" s="934"/>
      <c r="BB306" s="800"/>
      <c r="BC306" s="769"/>
      <c r="BD306" s="769"/>
      <c r="BE306" s="769"/>
      <c r="BF306" s="770"/>
    </row>
    <row r="307" spans="2:58" ht="20.25" customHeight="1">
      <c r="B307" s="886">
        <f>B304+1</f>
        <v>96</v>
      </c>
      <c r="C307" s="781"/>
      <c r="D307" s="782"/>
      <c r="E307" s="783"/>
      <c r="F307" s="273"/>
      <c r="G307" s="762"/>
      <c r="H307" s="764"/>
      <c r="I307" s="694"/>
      <c r="J307" s="694"/>
      <c r="K307" s="695"/>
      <c r="L307" s="765"/>
      <c r="M307" s="766"/>
      <c r="N307" s="766"/>
      <c r="O307" s="767"/>
      <c r="P307" s="935" t="s">
        <v>556</v>
      </c>
      <c r="Q307" s="936"/>
      <c r="R307" s="937"/>
      <c r="S307" s="425"/>
      <c r="T307" s="426"/>
      <c r="U307" s="426"/>
      <c r="V307" s="426"/>
      <c r="W307" s="426"/>
      <c r="X307" s="426"/>
      <c r="Y307" s="427"/>
      <c r="Z307" s="425"/>
      <c r="AA307" s="426"/>
      <c r="AB307" s="426"/>
      <c r="AC307" s="426"/>
      <c r="AD307" s="426"/>
      <c r="AE307" s="426"/>
      <c r="AF307" s="427"/>
      <c r="AG307" s="425"/>
      <c r="AH307" s="426"/>
      <c r="AI307" s="426"/>
      <c r="AJ307" s="426"/>
      <c r="AK307" s="426"/>
      <c r="AL307" s="426"/>
      <c r="AM307" s="427"/>
      <c r="AN307" s="425"/>
      <c r="AO307" s="426"/>
      <c r="AP307" s="426"/>
      <c r="AQ307" s="426"/>
      <c r="AR307" s="426"/>
      <c r="AS307" s="426"/>
      <c r="AT307" s="427"/>
      <c r="AU307" s="425"/>
      <c r="AV307" s="426"/>
      <c r="AW307" s="426"/>
      <c r="AX307" s="973"/>
      <c r="AY307" s="974"/>
      <c r="AZ307" s="975"/>
      <c r="BA307" s="976"/>
      <c r="BB307" s="798"/>
      <c r="BC307" s="766"/>
      <c r="BD307" s="766"/>
      <c r="BE307" s="766"/>
      <c r="BF307" s="767"/>
    </row>
    <row r="308" spans="2:58" ht="20.25" customHeight="1">
      <c r="B308" s="886"/>
      <c r="C308" s="784"/>
      <c r="D308" s="785"/>
      <c r="E308" s="786"/>
      <c r="F308" s="265"/>
      <c r="G308" s="689"/>
      <c r="H308" s="693"/>
      <c r="I308" s="694"/>
      <c r="J308" s="694"/>
      <c r="K308" s="695"/>
      <c r="L308" s="699"/>
      <c r="M308" s="700"/>
      <c r="N308" s="700"/>
      <c r="O308" s="701"/>
      <c r="P308" s="921" t="s">
        <v>526</v>
      </c>
      <c r="Q308" s="922"/>
      <c r="R308" s="923"/>
      <c r="S308" s="386" t="str">
        <f>IF(S307="","",VLOOKUP(S307,'シフト記号表（勤務時間帯）'!$C$6:$K$35,9,FALSE))</f>
        <v/>
      </c>
      <c r="T308" s="387" t="str">
        <f>IF(T307="","",VLOOKUP(T307,'シフト記号表（勤務時間帯）'!$C$6:$K$35,9,FALSE))</f>
        <v/>
      </c>
      <c r="U308" s="387" t="str">
        <f>IF(U307="","",VLOOKUP(U307,'シフト記号表（勤務時間帯）'!$C$6:$K$35,9,FALSE))</f>
        <v/>
      </c>
      <c r="V308" s="387" t="str">
        <f>IF(V307="","",VLOOKUP(V307,'シフト記号表（勤務時間帯）'!$C$6:$K$35,9,FALSE))</f>
        <v/>
      </c>
      <c r="W308" s="387" t="str">
        <f>IF(W307="","",VLOOKUP(W307,'シフト記号表（勤務時間帯）'!$C$6:$K$35,9,FALSE))</f>
        <v/>
      </c>
      <c r="X308" s="387" t="str">
        <f>IF(X307="","",VLOOKUP(X307,'シフト記号表（勤務時間帯）'!$C$6:$K$35,9,FALSE))</f>
        <v/>
      </c>
      <c r="Y308" s="388" t="str">
        <f>IF(Y307="","",VLOOKUP(Y307,'シフト記号表（勤務時間帯）'!$C$6:$K$35,9,FALSE))</f>
        <v/>
      </c>
      <c r="Z308" s="386" t="str">
        <f>IF(Z307="","",VLOOKUP(Z307,'シフト記号表（勤務時間帯）'!$C$6:$K$35,9,FALSE))</f>
        <v/>
      </c>
      <c r="AA308" s="387" t="str">
        <f>IF(AA307="","",VLOOKUP(AA307,'シフト記号表（勤務時間帯）'!$C$6:$K$35,9,FALSE))</f>
        <v/>
      </c>
      <c r="AB308" s="387" t="str">
        <f>IF(AB307="","",VLOOKUP(AB307,'シフト記号表（勤務時間帯）'!$C$6:$K$35,9,FALSE))</f>
        <v/>
      </c>
      <c r="AC308" s="387" t="str">
        <f>IF(AC307="","",VLOOKUP(AC307,'シフト記号表（勤務時間帯）'!$C$6:$K$35,9,FALSE))</f>
        <v/>
      </c>
      <c r="AD308" s="387" t="str">
        <f>IF(AD307="","",VLOOKUP(AD307,'シフト記号表（勤務時間帯）'!$C$6:$K$35,9,FALSE))</f>
        <v/>
      </c>
      <c r="AE308" s="387" t="str">
        <f>IF(AE307="","",VLOOKUP(AE307,'シフト記号表（勤務時間帯）'!$C$6:$K$35,9,FALSE))</f>
        <v/>
      </c>
      <c r="AF308" s="388" t="str">
        <f>IF(AF307="","",VLOOKUP(AF307,'シフト記号表（勤務時間帯）'!$C$6:$K$35,9,FALSE))</f>
        <v/>
      </c>
      <c r="AG308" s="386" t="str">
        <f>IF(AG307="","",VLOOKUP(AG307,'シフト記号表（勤務時間帯）'!$C$6:$K$35,9,FALSE))</f>
        <v/>
      </c>
      <c r="AH308" s="387" t="str">
        <f>IF(AH307="","",VLOOKUP(AH307,'シフト記号表（勤務時間帯）'!$C$6:$K$35,9,FALSE))</f>
        <v/>
      </c>
      <c r="AI308" s="387" t="str">
        <f>IF(AI307="","",VLOOKUP(AI307,'シフト記号表（勤務時間帯）'!$C$6:$K$35,9,FALSE))</f>
        <v/>
      </c>
      <c r="AJ308" s="387" t="str">
        <f>IF(AJ307="","",VLOOKUP(AJ307,'シフト記号表（勤務時間帯）'!$C$6:$K$35,9,FALSE))</f>
        <v/>
      </c>
      <c r="AK308" s="387" t="str">
        <f>IF(AK307="","",VLOOKUP(AK307,'シフト記号表（勤務時間帯）'!$C$6:$K$35,9,FALSE))</f>
        <v/>
      </c>
      <c r="AL308" s="387" t="str">
        <f>IF(AL307="","",VLOOKUP(AL307,'シフト記号表（勤務時間帯）'!$C$6:$K$35,9,FALSE))</f>
        <v/>
      </c>
      <c r="AM308" s="388" t="str">
        <f>IF(AM307="","",VLOOKUP(AM307,'シフト記号表（勤務時間帯）'!$C$6:$K$35,9,FALSE))</f>
        <v/>
      </c>
      <c r="AN308" s="386" t="str">
        <f>IF(AN307="","",VLOOKUP(AN307,'シフト記号表（勤務時間帯）'!$C$6:$K$35,9,FALSE))</f>
        <v/>
      </c>
      <c r="AO308" s="387" t="str">
        <f>IF(AO307="","",VLOOKUP(AO307,'シフト記号表（勤務時間帯）'!$C$6:$K$35,9,FALSE))</f>
        <v/>
      </c>
      <c r="AP308" s="387" t="str">
        <f>IF(AP307="","",VLOOKUP(AP307,'シフト記号表（勤務時間帯）'!$C$6:$K$35,9,FALSE))</f>
        <v/>
      </c>
      <c r="AQ308" s="387" t="str">
        <f>IF(AQ307="","",VLOOKUP(AQ307,'シフト記号表（勤務時間帯）'!$C$6:$K$35,9,FALSE))</f>
        <v/>
      </c>
      <c r="AR308" s="387" t="str">
        <f>IF(AR307="","",VLOOKUP(AR307,'シフト記号表（勤務時間帯）'!$C$6:$K$35,9,FALSE))</f>
        <v/>
      </c>
      <c r="AS308" s="387" t="str">
        <f>IF(AS307="","",VLOOKUP(AS307,'シフト記号表（勤務時間帯）'!$C$6:$K$35,9,FALSE))</f>
        <v/>
      </c>
      <c r="AT308" s="388" t="str">
        <f>IF(AT307="","",VLOOKUP(AT307,'シフト記号表（勤務時間帯）'!$C$6:$K$35,9,FALSE))</f>
        <v/>
      </c>
      <c r="AU308" s="386" t="str">
        <f>IF(AU307="","",VLOOKUP(AU307,'シフト記号表（勤務時間帯）'!$C$6:$K$35,9,FALSE))</f>
        <v/>
      </c>
      <c r="AV308" s="387" t="str">
        <f>IF(AV307="","",VLOOKUP(AV307,'シフト記号表（勤務時間帯）'!$C$6:$K$35,9,FALSE))</f>
        <v/>
      </c>
      <c r="AW308" s="387" t="str">
        <f>IF(AW307="","",VLOOKUP(AW307,'シフト記号表（勤務時間帯）'!$C$6:$K$35,9,FALSE))</f>
        <v/>
      </c>
      <c r="AX308" s="924">
        <f>IF($BB$3="４週",SUM(S308:AT308),IF($BB$3="暦月",SUM(S308:AW308),""))</f>
        <v>0</v>
      </c>
      <c r="AY308" s="925"/>
      <c r="AZ308" s="926">
        <f>IF($BB$3="４週",AX308/4,IF($BB$3="暦月",'地密通所（100名）'!AX308/('地密通所（100名）'!$BB$8/7),""))</f>
        <v>0</v>
      </c>
      <c r="BA308" s="927"/>
      <c r="BB308" s="799"/>
      <c r="BC308" s="700"/>
      <c r="BD308" s="700"/>
      <c r="BE308" s="700"/>
      <c r="BF308" s="701"/>
    </row>
    <row r="309" spans="2:58" ht="20.25" customHeight="1">
      <c r="B309" s="886"/>
      <c r="C309" s="787"/>
      <c r="D309" s="788"/>
      <c r="E309" s="789"/>
      <c r="F309" s="428">
        <f>C307</f>
        <v>0</v>
      </c>
      <c r="G309" s="763"/>
      <c r="H309" s="693"/>
      <c r="I309" s="694"/>
      <c r="J309" s="694"/>
      <c r="K309" s="695"/>
      <c r="L309" s="768"/>
      <c r="M309" s="769"/>
      <c r="N309" s="769"/>
      <c r="O309" s="770"/>
      <c r="P309" s="928" t="s">
        <v>527</v>
      </c>
      <c r="Q309" s="929"/>
      <c r="R309" s="930"/>
      <c r="S309" s="389" t="str">
        <f>IF(S307="","",VLOOKUP(S307,'シフト記号表（勤務時間帯）'!$C$6:$U$35,19,FALSE))</f>
        <v/>
      </c>
      <c r="T309" s="390" t="str">
        <f>IF(T307="","",VLOOKUP(T307,'シフト記号表（勤務時間帯）'!$C$6:$U$35,19,FALSE))</f>
        <v/>
      </c>
      <c r="U309" s="390" t="str">
        <f>IF(U307="","",VLOOKUP(U307,'シフト記号表（勤務時間帯）'!$C$6:$U$35,19,FALSE))</f>
        <v/>
      </c>
      <c r="V309" s="390" t="str">
        <f>IF(V307="","",VLOOKUP(V307,'シフト記号表（勤務時間帯）'!$C$6:$U$35,19,FALSE))</f>
        <v/>
      </c>
      <c r="W309" s="390" t="str">
        <f>IF(W307="","",VLOOKUP(W307,'シフト記号表（勤務時間帯）'!$C$6:$U$35,19,FALSE))</f>
        <v/>
      </c>
      <c r="X309" s="390" t="str">
        <f>IF(X307="","",VLOOKUP(X307,'シフト記号表（勤務時間帯）'!$C$6:$U$35,19,FALSE))</f>
        <v/>
      </c>
      <c r="Y309" s="391" t="str">
        <f>IF(Y307="","",VLOOKUP(Y307,'シフト記号表（勤務時間帯）'!$C$6:$U$35,19,FALSE))</f>
        <v/>
      </c>
      <c r="Z309" s="389" t="str">
        <f>IF(Z307="","",VLOOKUP(Z307,'シフト記号表（勤務時間帯）'!$C$6:$U$35,19,FALSE))</f>
        <v/>
      </c>
      <c r="AA309" s="390" t="str">
        <f>IF(AA307="","",VLOOKUP(AA307,'シフト記号表（勤務時間帯）'!$C$6:$U$35,19,FALSE))</f>
        <v/>
      </c>
      <c r="AB309" s="390" t="str">
        <f>IF(AB307="","",VLOOKUP(AB307,'シフト記号表（勤務時間帯）'!$C$6:$U$35,19,FALSE))</f>
        <v/>
      </c>
      <c r="AC309" s="390" t="str">
        <f>IF(AC307="","",VLOOKUP(AC307,'シフト記号表（勤務時間帯）'!$C$6:$U$35,19,FALSE))</f>
        <v/>
      </c>
      <c r="AD309" s="390" t="str">
        <f>IF(AD307="","",VLOOKUP(AD307,'シフト記号表（勤務時間帯）'!$C$6:$U$35,19,FALSE))</f>
        <v/>
      </c>
      <c r="AE309" s="390" t="str">
        <f>IF(AE307="","",VLOOKUP(AE307,'シフト記号表（勤務時間帯）'!$C$6:$U$35,19,FALSE))</f>
        <v/>
      </c>
      <c r="AF309" s="391" t="str">
        <f>IF(AF307="","",VLOOKUP(AF307,'シフト記号表（勤務時間帯）'!$C$6:$U$35,19,FALSE))</f>
        <v/>
      </c>
      <c r="AG309" s="389" t="str">
        <f>IF(AG307="","",VLOOKUP(AG307,'シフト記号表（勤務時間帯）'!$C$6:$U$35,19,FALSE))</f>
        <v/>
      </c>
      <c r="AH309" s="390" t="str">
        <f>IF(AH307="","",VLOOKUP(AH307,'シフト記号表（勤務時間帯）'!$C$6:$U$35,19,FALSE))</f>
        <v/>
      </c>
      <c r="AI309" s="390" t="str">
        <f>IF(AI307="","",VLOOKUP(AI307,'シフト記号表（勤務時間帯）'!$C$6:$U$35,19,FALSE))</f>
        <v/>
      </c>
      <c r="AJ309" s="390" t="str">
        <f>IF(AJ307="","",VLOOKUP(AJ307,'シフト記号表（勤務時間帯）'!$C$6:$U$35,19,FALSE))</f>
        <v/>
      </c>
      <c r="AK309" s="390" t="str">
        <f>IF(AK307="","",VLOOKUP(AK307,'シフト記号表（勤務時間帯）'!$C$6:$U$35,19,FALSE))</f>
        <v/>
      </c>
      <c r="AL309" s="390" t="str">
        <f>IF(AL307="","",VLOOKUP(AL307,'シフト記号表（勤務時間帯）'!$C$6:$U$35,19,FALSE))</f>
        <v/>
      </c>
      <c r="AM309" s="391" t="str">
        <f>IF(AM307="","",VLOOKUP(AM307,'シフト記号表（勤務時間帯）'!$C$6:$U$35,19,FALSE))</f>
        <v/>
      </c>
      <c r="AN309" s="389" t="str">
        <f>IF(AN307="","",VLOOKUP(AN307,'シフト記号表（勤務時間帯）'!$C$6:$U$35,19,FALSE))</f>
        <v/>
      </c>
      <c r="AO309" s="390" t="str">
        <f>IF(AO307="","",VLOOKUP(AO307,'シフト記号表（勤務時間帯）'!$C$6:$U$35,19,FALSE))</f>
        <v/>
      </c>
      <c r="AP309" s="390" t="str">
        <f>IF(AP307="","",VLOOKUP(AP307,'シフト記号表（勤務時間帯）'!$C$6:$U$35,19,FALSE))</f>
        <v/>
      </c>
      <c r="AQ309" s="390" t="str">
        <f>IF(AQ307="","",VLOOKUP(AQ307,'シフト記号表（勤務時間帯）'!$C$6:$U$35,19,FALSE))</f>
        <v/>
      </c>
      <c r="AR309" s="390" t="str">
        <f>IF(AR307="","",VLOOKUP(AR307,'シフト記号表（勤務時間帯）'!$C$6:$U$35,19,FALSE))</f>
        <v/>
      </c>
      <c r="AS309" s="390" t="str">
        <f>IF(AS307="","",VLOOKUP(AS307,'シフト記号表（勤務時間帯）'!$C$6:$U$35,19,FALSE))</f>
        <v/>
      </c>
      <c r="AT309" s="391" t="str">
        <f>IF(AT307="","",VLOOKUP(AT307,'シフト記号表（勤務時間帯）'!$C$6:$U$35,19,FALSE))</f>
        <v/>
      </c>
      <c r="AU309" s="389" t="str">
        <f>IF(AU307="","",VLOOKUP(AU307,'シフト記号表（勤務時間帯）'!$C$6:$U$35,19,FALSE))</f>
        <v/>
      </c>
      <c r="AV309" s="390" t="str">
        <f>IF(AV307="","",VLOOKUP(AV307,'シフト記号表（勤務時間帯）'!$C$6:$U$35,19,FALSE))</f>
        <v/>
      </c>
      <c r="AW309" s="390" t="str">
        <f>IF(AW307="","",VLOOKUP(AW307,'シフト記号表（勤務時間帯）'!$C$6:$U$35,19,FALSE))</f>
        <v/>
      </c>
      <c r="AX309" s="931">
        <f>IF($BB$3="４週",SUM(S309:AT309),IF($BB$3="暦月",SUM(S309:AW309),""))</f>
        <v>0</v>
      </c>
      <c r="AY309" s="932"/>
      <c r="AZ309" s="933">
        <f>IF($BB$3="４週",AX309/4,IF($BB$3="暦月",'地密通所（100名）'!AX309/('地密通所（100名）'!$BB$8/7),""))</f>
        <v>0</v>
      </c>
      <c r="BA309" s="934"/>
      <c r="BB309" s="800"/>
      <c r="BC309" s="769"/>
      <c r="BD309" s="769"/>
      <c r="BE309" s="769"/>
      <c r="BF309" s="770"/>
    </row>
    <row r="310" spans="2:58" ht="20.25" customHeight="1">
      <c r="B310" s="886">
        <f>B307+1</f>
        <v>97</v>
      </c>
      <c r="C310" s="781"/>
      <c r="D310" s="782"/>
      <c r="E310" s="783"/>
      <c r="F310" s="273"/>
      <c r="G310" s="762"/>
      <c r="H310" s="764"/>
      <c r="I310" s="694"/>
      <c r="J310" s="694"/>
      <c r="K310" s="695"/>
      <c r="L310" s="765"/>
      <c r="M310" s="766"/>
      <c r="N310" s="766"/>
      <c r="O310" s="767"/>
      <c r="P310" s="935" t="s">
        <v>556</v>
      </c>
      <c r="Q310" s="936"/>
      <c r="R310" s="937"/>
      <c r="S310" s="425"/>
      <c r="T310" s="426"/>
      <c r="U310" s="426"/>
      <c r="V310" s="426"/>
      <c r="W310" s="426"/>
      <c r="X310" s="426"/>
      <c r="Y310" s="427"/>
      <c r="Z310" s="425"/>
      <c r="AA310" s="426"/>
      <c r="AB310" s="426"/>
      <c r="AC310" s="426"/>
      <c r="AD310" s="426"/>
      <c r="AE310" s="426"/>
      <c r="AF310" s="427"/>
      <c r="AG310" s="425"/>
      <c r="AH310" s="426"/>
      <c r="AI310" s="426"/>
      <c r="AJ310" s="426"/>
      <c r="AK310" s="426"/>
      <c r="AL310" s="426"/>
      <c r="AM310" s="427"/>
      <c r="AN310" s="425"/>
      <c r="AO310" s="426"/>
      <c r="AP310" s="426"/>
      <c r="AQ310" s="426"/>
      <c r="AR310" s="426"/>
      <c r="AS310" s="426"/>
      <c r="AT310" s="427"/>
      <c r="AU310" s="425"/>
      <c r="AV310" s="426"/>
      <c r="AW310" s="426"/>
      <c r="AX310" s="973"/>
      <c r="AY310" s="974"/>
      <c r="AZ310" s="975"/>
      <c r="BA310" s="976"/>
      <c r="BB310" s="798"/>
      <c r="BC310" s="766"/>
      <c r="BD310" s="766"/>
      <c r="BE310" s="766"/>
      <c r="BF310" s="767"/>
    </row>
    <row r="311" spans="2:58" ht="20.25" customHeight="1">
      <c r="B311" s="886"/>
      <c r="C311" s="784"/>
      <c r="D311" s="785"/>
      <c r="E311" s="786"/>
      <c r="F311" s="265"/>
      <c r="G311" s="689"/>
      <c r="H311" s="693"/>
      <c r="I311" s="694"/>
      <c r="J311" s="694"/>
      <c r="K311" s="695"/>
      <c r="L311" s="699"/>
      <c r="M311" s="700"/>
      <c r="N311" s="700"/>
      <c r="O311" s="701"/>
      <c r="P311" s="921" t="s">
        <v>526</v>
      </c>
      <c r="Q311" s="922"/>
      <c r="R311" s="923"/>
      <c r="S311" s="386" t="str">
        <f>IF(S310="","",VLOOKUP(S310,'シフト記号表（勤務時間帯）'!$C$6:$K$35,9,FALSE))</f>
        <v/>
      </c>
      <c r="T311" s="387" t="str">
        <f>IF(T310="","",VLOOKUP(T310,'シフト記号表（勤務時間帯）'!$C$6:$K$35,9,FALSE))</f>
        <v/>
      </c>
      <c r="U311" s="387" t="str">
        <f>IF(U310="","",VLOOKUP(U310,'シフト記号表（勤務時間帯）'!$C$6:$K$35,9,FALSE))</f>
        <v/>
      </c>
      <c r="V311" s="387" t="str">
        <f>IF(V310="","",VLOOKUP(V310,'シフト記号表（勤務時間帯）'!$C$6:$K$35,9,FALSE))</f>
        <v/>
      </c>
      <c r="W311" s="387" t="str">
        <f>IF(W310="","",VLOOKUP(W310,'シフト記号表（勤務時間帯）'!$C$6:$K$35,9,FALSE))</f>
        <v/>
      </c>
      <c r="X311" s="387" t="str">
        <f>IF(X310="","",VLOOKUP(X310,'シフト記号表（勤務時間帯）'!$C$6:$K$35,9,FALSE))</f>
        <v/>
      </c>
      <c r="Y311" s="388" t="str">
        <f>IF(Y310="","",VLOOKUP(Y310,'シフト記号表（勤務時間帯）'!$C$6:$K$35,9,FALSE))</f>
        <v/>
      </c>
      <c r="Z311" s="386" t="str">
        <f>IF(Z310="","",VLOOKUP(Z310,'シフト記号表（勤務時間帯）'!$C$6:$K$35,9,FALSE))</f>
        <v/>
      </c>
      <c r="AA311" s="387" t="str">
        <f>IF(AA310="","",VLOOKUP(AA310,'シフト記号表（勤務時間帯）'!$C$6:$K$35,9,FALSE))</f>
        <v/>
      </c>
      <c r="AB311" s="387" t="str">
        <f>IF(AB310="","",VLOOKUP(AB310,'シフト記号表（勤務時間帯）'!$C$6:$K$35,9,FALSE))</f>
        <v/>
      </c>
      <c r="AC311" s="387" t="str">
        <f>IF(AC310="","",VLOOKUP(AC310,'シフト記号表（勤務時間帯）'!$C$6:$K$35,9,FALSE))</f>
        <v/>
      </c>
      <c r="AD311" s="387" t="str">
        <f>IF(AD310="","",VLOOKUP(AD310,'シフト記号表（勤務時間帯）'!$C$6:$K$35,9,FALSE))</f>
        <v/>
      </c>
      <c r="AE311" s="387" t="str">
        <f>IF(AE310="","",VLOOKUP(AE310,'シフト記号表（勤務時間帯）'!$C$6:$K$35,9,FALSE))</f>
        <v/>
      </c>
      <c r="AF311" s="388" t="str">
        <f>IF(AF310="","",VLOOKUP(AF310,'シフト記号表（勤務時間帯）'!$C$6:$K$35,9,FALSE))</f>
        <v/>
      </c>
      <c r="AG311" s="386" t="str">
        <f>IF(AG310="","",VLOOKUP(AG310,'シフト記号表（勤務時間帯）'!$C$6:$K$35,9,FALSE))</f>
        <v/>
      </c>
      <c r="AH311" s="387" t="str">
        <f>IF(AH310="","",VLOOKUP(AH310,'シフト記号表（勤務時間帯）'!$C$6:$K$35,9,FALSE))</f>
        <v/>
      </c>
      <c r="AI311" s="387" t="str">
        <f>IF(AI310="","",VLOOKUP(AI310,'シフト記号表（勤務時間帯）'!$C$6:$K$35,9,FALSE))</f>
        <v/>
      </c>
      <c r="AJ311" s="387" t="str">
        <f>IF(AJ310="","",VLOOKUP(AJ310,'シフト記号表（勤務時間帯）'!$C$6:$K$35,9,FALSE))</f>
        <v/>
      </c>
      <c r="AK311" s="387" t="str">
        <f>IF(AK310="","",VLOOKUP(AK310,'シフト記号表（勤務時間帯）'!$C$6:$K$35,9,FALSE))</f>
        <v/>
      </c>
      <c r="AL311" s="387" t="str">
        <f>IF(AL310="","",VLOOKUP(AL310,'シフト記号表（勤務時間帯）'!$C$6:$K$35,9,FALSE))</f>
        <v/>
      </c>
      <c r="AM311" s="388" t="str">
        <f>IF(AM310="","",VLOOKUP(AM310,'シフト記号表（勤務時間帯）'!$C$6:$K$35,9,FALSE))</f>
        <v/>
      </c>
      <c r="AN311" s="386" t="str">
        <f>IF(AN310="","",VLOOKUP(AN310,'シフト記号表（勤務時間帯）'!$C$6:$K$35,9,FALSE))</f>
        <v/>
      </c>
      <c r="AO311" s="387" t="str">
        <f>IF(AO310="","",VLOOKUP(AO310,'シフト記号表（勤務時間帯）'!$C$6:$K$35,9,FALSE))</f>
        <v/>
      </c>
      <c r="AP311" s="387" t="str">
        <f>IF(AP310="","",VLOOKUP(AP310,'シフト記号表（勤務時間帯）'!$C$6:$K$35,9,FALSE))</f>
        <v/>
      </c>
      <c r="AQ311" s="387" t="str">
        <f>IF(AQ310="","",VLOOKUP(AQ310,'シフト記号表（勤務時間帯）'!$C$6:$K$35,9,FALSE))</f>
        <v/>
      </c>
      <c r="AR311" s="387" t="str">
        <f>IF(AR310="","",VLOOKUP(AR310,'シフト記号表（勤務時間帯）'!$C$6:$K$35,9,FALSE))</f>
        <v/>
      </c>
      <c r="AS311" s="387" t="str">
        <f>IF(AS310="","",VLOOKUP(AS310,'シフト記号表（勤務時間帯）'!$C$6:$K$35,9,FALSE))</f>
        <v/>
      </c>
      <c r="AT311" s="388" t="str">
        <f>IF(AT310="","",VLOOKUP(AT310,'シフト記号表（勤務時間帯）'!$C$6:$K$35,9,FALSE))</f>
        <v/>
      </c>
      <c r="AU311" s="386" t="str">
        <f>IF(AU310="","",VLOOKUP(AU310,'シフト記号表（勤務時間帯）'!$C$6:$K$35,9,FALSE))</f>
        <v/>
      </c>
      <c r="AV311" s="387" t="str">
        <f>IF(AV310="","",VLOOKUP(AV310,'シフト記号表（勤務時間帯）'!$C$6:$K$35,9,FALSE))</f>
        <v/>
      </c>
      <c r="AW311" s="387" t="str">
        <f>IF(AW310="","",VLOOKUP(AW310,'シフト記号表（勤務時間帯）'!$C$6:$K$35,9,FALSE))</f>
        <v/>
      </c>
      <c r="AX311" s="924">
        <f>IF($BB$3="４週",SUM(S311:AT311),IF($BB$3="暦月",SUM(S311:AW311),""))</f>
        <v>0</v>
      </c>
      <c r="AY311" s="925"/>
      <c r="AZ311" s="926">
        <f>IF($BB$3="４週",AX311/4,IF($BB$3="暦月",'地密通所（100名）'!AX311/('地密通所（100名）'!$BB$8/7),""))</f>
        <v>0</v>
      </c>
      <c r="BA311" s="927"/>
      <c r="BB311" s="799"/>
      <c r="BC311" s="700"/>
      <c r="BD311" s="700"/>
      <c r="BE311" s="700"/>
      <c r="BF311" s="701"/>
    </row>
    <row r="312" spans="2:58" ht="20.25" customHeight="1">
      <c r="B312" s="886"/>
      <c r="C312" s="787"/>
      <c r="D312" s="788"/>
      <c r="E312" s="789"/>
      <c r="F312" s="428">
        <f>C310</f>
        <v>0</v>
      </c>
      <c r="G312" s="763"/>
      <c r="H312" s="693"/>
      <c r="I312" s="694"/>
      <c r="J312" s="694"/>
      <c r="K312" s="695"/>
      <c r="L312" s="768"/>
      <c r="M312" s="769"/>
      <c r="N312" s="769"/>
      <c r="O312" s="770"/>
      <c r="P312" s="928" t="s">
        <v>527</v>
      </c>
      <c r="Q312" s="929"/>
      <c r="R312" s="930"/>
      <c r="S312" s="389" t="str">
        <f>IF(S310="","",VLOOKUP(S310,'シフト記号表（勤務時間帯）'!$C$6:$U$35,19,FALSE))</f>
        <v/>
      </c>
      <c r="T312" s="390" t="str">
        <f>IF(T310="","",VLOOKUP(T310,'シフト記号表（勤務時間帯）'!$C$6:$U$35,19,FALSE))</f>
        <v/>
      </c>
      <c r="U312" s="390" t="str">
        <f>IF(U310="","",VLOOKUP(U310,'シフト記号表（勤務時間帯）'!$C$6:$U$35,19,FALSE))</f>
        <v/>
      </c>
      <c r="V312" s="390" t="str">
        <f>IF(V310="","",VLOOKUP(V310,'シフト記号表（勤務時間帯）'!$C$6:$U$35,19,FALSE))</f>
        <v/>
      </c>
      <c r="W312" s="390" t="str">
        <f>IF(W310="","",VLOOKUP(W310,'シフト記号表（勤務時間帯）'!$C$6:$U$35,19,FALSE))</f>
        <v/>
      </c>
      <c r="X312" s="390" t="str">
        <f>IF(X310="","",VLOOKUP(X310,'シフト記号表（勤務時間帯）'!$C$6:$U$35,19,FALSE))</f>
        <v/>
      </c>
      <c r="Y312" s="391" t="str">
        <f>IF(Y310="","",VLOOKUP(Y310,'シフト記号表（勤務時間帯）'!$C$6:$U$35,19,FALSE))</f>
        <v/>
      </c>
      <c r="Z312" s="389" t="str">
        <f>IF(Z310="","",VLOOKUP(Z310,'シフト記号表（勤務時間帯）'!$C$6:$U$35,19,FALSE))</f>
        <v/>
      </c>
      <c r="AA312" s="390" t="str">
        <f>IF(AA310="","",VLOOKUP(AA310,'シフト記号表（勤務時間帯）'!$C$6:$U$35,19,FALSE))</f>
        <v/>
      </c>
      <c r="AB312" s="390" t="str">
        <f>IF(AB310="","",VLOOKUP(AB310,'シフト記号表（勤務時間帯）'!$C$6:$U$35,19,FALSE))</f>
        <v/>
      </c>
      <c r="AC312" s="390" t="str">
        <f>IF(AC310="","",VLOOKUP(AC310,'シフト記号表（勤務時間帯）'!$C$6:$U$35,19,FALSE))</f>
        <v/>
      </c>
      <c r="AD312" s="390" t="str">
        <f>IF(AD310="","",VLOOKUP(AD310,'シフト記号表（勤務時間帯）'!$C$6:$U$35,19,FALSE))</f>
        <v/>
      </c>
      <c r="AE312" s="390" t="str">
        <f>IF(AE310="","",VLOOKUP(AE310,'シフト記号表（勤務時間帯）'!$C$6:$U$35,19,FALSE))</f>
        <v/>
      </c>
      <c r="AF312" s="391" t="str">
        <f>IF(AF310="","",VLOOKUP(AF310,'シフト記号表（勤務時間帯）'!$C$6:$U$35,19,FALSE))</f>
        <v/>
      </c>
      <c r="AG312" s="389" t="str">
        <f>IF(AG310="","",VLOOKUP(AG310,'シフト記号表（勤務時間帯）'!$C$6:$U$35,19,FALSE))</f>
        <v/>
      </c>
      <c r="AH312" s="390" t="str">
        <f>IF(AH310="","",VLOOKUP(AH310,'シフト記号表（勤務時間帯）'!$C$6:$U$35,19,FALSE))</f>
        <v/>
      </c>
      <c r="AI312" s="390" t="str">
        <f>IF(AI310="","",VLOOKUP(AI310,'シフト記号表（勤務時間帯）'!$C$6:$U$35,19,FALSE))</f>
        <v/>
      </c>
      <c r="AJ312" s="390" t="str">
        <f>IF(AJ310="","",VLOOKUP(AJ310,'シフト記号表（勤務時間帯）'!$C$6:$U$35,19,FALSE))</f>
        <v/>
      </c>
      <c r="AK312" s="390" t="str">
        <f>IF(AK310="","",VLOOKUP(AK310,'シフト記号表（勤務時間帯）'!$C$6:$U$35,19,FALSE))</f>
        <v/>
      </c>
      <c r="AL312" s="390" t="str">
        <f>IF(AL310="","",VLOOKUP(AL310,'シフト記号表（勤務時間帯）'!$C$6:$U$35,19,FALSE))</f>
        <v/>
      </c>
      <c r="AM312" s="391" t="str">
        <f>IF(AM310="","",VLOOKUP(AM310,'シフト記号表（勤務時間帯）'!$C$6:$U$35,19,FALSE))</f>
        <v/>
      </c>
      <c r="AN312" s="389" t="str">
        <f>IF(AN310="","",VLOOKUP(AN310,'シフト記号表（勤務時間帯）'!$C$6:$U$35,19,FALSE))</f>
        <v/>
      </c>
      <c r="AO312" s="390" t="str">
        <f>IF(AO310="","",VLOOKUP(AO310,'シフト記号表（勤務時間帯）'!$C$6:$U$35,19,FALSE))</f>
        <v/>
      </c>
      <c r="AP312" s="390" t="str">
        <f>IF(AP310="","",VLOOKUP(AP310,'シフト記号表（勤務時間帯）'!$C$6:$U$35,19,FALSE))</f>
        <v/>
      </c>
      <c r="AQ312" s="390" t="str">
        <f>IF(AQ310="","",VLOOKUP(AQ310,'シフト記号表（勤務時間帯）'!$C$6:$U$35,19,FALSE))</f>
        <v/>
      </c>
      <c r="AR312" s="390" t="str">
        <f>IF(AR310="","",VLOOKUP(AR310,'シフト記号表（勤務時間帯）'!$C$6:$U$35,19,FALSE))</f>
        <v/>
      </c>
      <c r="AS312" s="390" t="str">
        <f>IF(AS310="","",VLOOKUP(AS310,'シフト記号表（勤務時間帯）'!$C$6:$U$35,19,FALSE))</f>
        <v/>
      </c>
      <c r="AT312" s="391" t="str">
        <f>IF(AT310="","",VLOOKUP(AT310,'シフト記号表（勤務時間帯）'!$C$6:$U$35,19,FALSE))</f>
        <v/>
      </c>
      <c r="AU312" s="389" t="str">
        <f>IF(AU310="","",VLOOKUP(AU310,'シフト記号表（勤務時間帯）'!$C$6:$U$35,19,FALSE))</f>
        <v/>
      </c>
      <c r="AV312" s="390" t="str">
        <f>IF(AV310="","",VLOOKUP(AV310,'シフト記号表（勤務時間帯）'!$C$6:$U$35,19,FALSE))</f>
        <v/>
      </c>
      <c r="AW312" s="390" t="str">
        <f>IF(AW310="","",VLOOKUP(AW310,'シフト記号表（勤務時間帯）'!$C$6:$U$35,19,FALSE))</f>
        <v/>
      </c>
      <c r="AX312" s="931">
        <f>IF($BB$3="４週",SUM(S312:AT312),IF($BB$3="暦月",SUM(S312:AW312),""))</f>
        <v>0</v>
      </c>
      <c r="AY312" s="932"/>
      <c r="AZ312" s="933">
        <f>IF($BB$3="４週",AX312/4,IF($BB$3="暦月",'地密通所（100名）'!AX312/('地密通所（100名）'!$BB$8/7),""))</f>
        <v>0</v>
      </c>
      <c r="BA312" s="934"/>
      <c r="BB312" s="800"/>
      <c r="BC312" s="769"/>
      <c r="BD312" s="769"/>
      <c r="BE312" s="769"/>
      <c r="BF312" s="770"/>
    </row>
    <row r="313" spans="2:58" ht="20.25" customHeight="1">
      <c r="B313" s="886">
        <f>B310+1</f>
        <v>98</v>
      </c>
      <c r="C313" s="781"/>
      <c r="D313" s="782"/>
      <c r="E313" s="783"/>
      <c r="F313" s="273"/>
      <c r="G313" s="762"/>
      <c r="H313" s="764"/>
      <c r="I313" s="694"/>
      <c r="J313" s="694"/>
      <c r="K313" s="695"/>
      <c r="L313" s="765"/>
      <c r="M313" s="766"/>
      <c r="N313" s="766"/>
      <c r="O313" s="767"/>
      <c r="P313" s="935" t="s">
        <v>535</v>
      </c>
      <c r="Q313" s="936"/>
      <c r="R313" s="937"/>
      <c r="S313" s="425"/>
      <c r="T313" s="426"/>
      <c r="U313" s="426"/>
      <c r="V313" s="426"/>
      <c r="W313" s="426"/>
      <c r="X313" s="426"/>
      <c r="Y313" s="427"/>
      <c r="Z313" s="425"/>
      <c r="AA313" s="426"/>
      <c r="AB313" s="426"/>
      <c r="AC313" s="426"/>
      <c r="AD313" s="426"/>
      <c r="AE313" s="426"/>
      <c r="AF313" s="427"/>
      <c r="AG313" s="425"/>
      <c r="AH313" s="426"/>
      <c r="AI313" s="426"/>
      <c r="AJ313" s="426"/>
      <c r="AK313" s="426"/>
      <c r="AL313" s="426"/>
      <c r="AM313" s="427"/>
      <c r="AN313" s="425"/>
      <c r="AO313" s="426"/>
      <c r="AP313" s="426"/>
      <c r="AQ313" s="426"/>
      <c r="AR313" s="426"/>
      <c r="AS313" s="426"/>
      <c r="AT313" s="427"/>
      <c r="AU313" s="425"/>
      <c r="AV313" s="426"/>
      <c r="AW313" s="426"/>
      <c r="AX313" s="973"/>
      <c r="AY313" s="974"/>
      <c r="AZ313" s="975"/>
      <c r="BA313" s="976"/>
      <c r="BB313" s="798"/>
      <c r="BC313" s="766"/>
      <c r="BD313" s="766"/>
      <c r="BE313" s="766"/>
      <c r="BF313" s="767"/>
    </row>
    <row r="314" spans="2:58" ht="20.25" customHeight="1">
      <c r="B314" s="886"/>
      <c r="C314" s="784"/>
      <c r="D314" s="785"/>
      <c r="E314" s="786"/>
      <c r="F314" s="265"/>
      <c r="G314" s="689"/>
      <c r="H314" s="693"/>
      <c r="I314" s="694"/>
      <c r="J314" s="694"/>
      <c r="K314" s="695"/>
      <c r="L314" s="699"/>
      <c r="M314" s="700"/>
      <c r="N314" s="700"/>
      <c r="O314" s="701"/>
      <c r="P314" s="921" t="s">
        <v>526</v>
      </c>
      <c r="Q314" s="922"/>
      <c r="R314" s="923"/>
      <c r="S314" s="386" t="str">
        <f>IF(S313="","",VLOOKUP(S313,'シフト記号表（勤務時間帯）'!$C$6:$K$35,9,FALSE))</f>
        <v/>
      </c>
      <c r="T314" s="387" t="str">
        <f>IF(T313="","",VLOOKUP(T313,'シフト記号表（勤務時間帯）'!$C$6:$K$35,9,FALSE))</f>
        <v/>
      </c>
      <c r="U314" s="387" t="str">
        <f>IF(U313="","",VLOOKUP(U313,'シフト記号表（勤務時間帯）'!$C$6:$K$35,9,FALSE))</f>
        <v/>
      </c>
      <c r="V314" s="387" t="str">
        <f>IF(V313="","",VLOOKUP(V313,'シフト記号表（勤務時間帯）'!$C$6:$K$35,9,FALSE))</f>
        <v/>
      </c>
      <c r="W314" s="387" t="str">
        <f>IF(W313="","",VLOOKUP(W313,'シフト記号表（勤務時間帯）'!$C$6:$K$35,9,FALSE))</f>
        <v/>
      </c>
      <c r="X314" s="387" t="str">
        <f>IF(X313="","",VLOOKUP(X313,'シフト記号表（勤務時間帯）'!$C$6:$K$35,9,FALSE))</f>
        <v/>
      </c>
      <c r="Y314" s="388" t="str">
        <f>IF(Y313="","",VLOOKUP(Y313,'シフト記号表（勤務時間帯）'!$C$6:$K$35,9,FALSE))</f>
        <v/>
      </c>
      <c r="Z314" s="386" t="str">
        <f>IF(Z313="","",VLOOKUP(Z313,'シフト記号表（勤務時間帯）'!$C$6:$K$35,9,FALSE))</f>
        <v/>
      </c>
      <c r="AA314" s="387" t="str">
        <f>IF(AA313="","",VLOOKUP(AA313,'シフト記号表（勤務時間帯）'!$C$6:$K$35,9,FALSE))</f>
        <v/>
      </c>
      <c r="AB314" s="387" t="str">
        <f>IF(AB313="","",VLOOKUP(AB313,'シフト記号表（勤務時間帯）'!$C$6:$K$35,9,FALSE))</f>
        <v/>
      </c>
      <c r="AC314" s="387" t="str">
        <f>IF(AC313="","",VLOOKUP(AC313,'シフト記号表（勤務時間帯）'!$C$6:$K$35,9,FALSE))</f>
        <v/>
      </c>
      <c r="AD314" s="387" t="str">
        <f>IF(AD313="","",VLOOKUP(AD313,'シフト記号表（勤務時間帯）'!$C$6:$K$35,9,FALSE))</f>
        <v/>
      </c>
      <c r="AE314" s="387" t="str">
        <f>IF(AE313="","",VLOOKUP(AE313,'シフト記号表（勤務時間帯）'!$C$6:$K$35,9,FALSE))</f>
        <v/>
      </c>
      <c r="AF314" s="388" t="str">
        <f>IF(AF313="","",VLOOKUP(AF313,'シフト記号表（勤務時間帯）'!$C$6:$K$35,9,FALSE))</f>
        <v/>
      </c>
      <c r="AG314" s="386" t="str">
        <f>IF(AG313="","",VLOOKUP(AG313,'シフト記号表（勤務時間帯）'!$C$6:$K$35,9,FALSE))</f>
        <v/>
      </c>
      <c r="AH314" s="387" t="str">
        <f>IF(AH313="","",VLOOKUP(AH313,'シフト記号表（勤務時間帯）'!$C$6:$K$35,9,FALSE))</f>
        <v/>
      </c>
      <c r="AI314" s="387" t="str">
        <f>IF(AI313="","",VLOOKUP(AI313,'シフト記号表（勤務時間帯）'!$C$6:$K$35,9,FALSE))</f>
        <v/>
      </c>
      <c r="AJ314" s="387" t="str">
        <f>IF(AJ313="","",VLOOKUP(AJ313,'シフト記号表（勤務時間帯）'!$C$6:$K$35,9,FALSE))</f>
        <v/>
      </c>
      <c r="AK314" s="387" t="str">
        <f>IF(AK313="","",VLOOKUP(AK313,'シフト記号表（勤務時間帯）'!$C$6:$K$35,9,FALSE))</f>
        <v/>
      </c>
      <c r="AL314" s="387" t="str">
        <f>IF(AL313="","",VLOOKUP(AL313,'シフト記号表（勤務時間帯）'!$C$6:$K$35,9,FALSE))</f>
        <v/>
      </c>
      <c r="AM314" s="388" t="str">
        <f>IF(AM313="","",VLOOKUP(AM313,'シフト記号表（勤務時間帯）'!$C$6:$K$35,9,FALSE))</f>
        <v/>
      </c>
      <c r="AN314" s="386" t="str">
        <f>IF(AN313="","",VLOOKUP(AN313,'シフト記号表（勤務時間帯）'!$C$6:$K$35,9,FALSE))</f>
        <v/>
      </c>
      <c r="AO314" s="387" t="str">
        <f>IF(AO313="","",VLOOKUP(AO313,'シフト記号表（勤務時間帯）'!$C$6:$K$35,9,FALSE))</f>
        <v/>
      </c>
      <c r="AP314" s="387" t="str">
        <f>IF(AP313="","",VLOOKUP(AP313,'シフト記号表（勤務時間帯）'!$C$6:$K$35,9,FALSE))</f>
        <v/>
      </c>
      <c r="AQ314" s="387" t="str">
        <f>IF(AQ313="","",VLOOKUP(AQ313,'シフト記号表（勤務時間帯）'!$C$6:$K$35,9,FALSE))</f>
        <v/>
      </c>
      <c r="AR314" s="387" t="str">
        <f>IF(AR313="","",VLOOKUP(AR313,'シフト記号表（勤務時間帯）'!$C$6:$K$35,9,FALSE))</f>
        <v/>
      </c>
      <c r="AS314" s="387" t="str">
        <f>IF(AS313="","",VLOOKUP(AS313,'シフト記号表（勤務時間帯）'!$C$6:$K$35,9,FALSE))</f>
        <v/>
      </c>
      <c r="AT314" s="388" t="str">
        <f>IF(AT313="","",VLOOKUP(AT313,'シフト記号表（勤務時間帯）'!$C$6:$K$35,9,FALSE))</f>
        <v/>
      </c>
      <c r="AU314" s="386" t="str">
        <f>IF(AU313="","",VLOOKUP(AU313,'シフト記号表（勤務時間帯）'!$C$6:$K$35,9,FALSE))</f>
        <v/>
      </c>
      <c r="AV314" s="387" t="str">
        <f>IF(AV313="","",VLOOKUP(AV313,'シフト記号表（勤務時間帯）'!$C$6:$K$35,9,FALSE))</f>
        <v/>
      </c>
      <c r="AW314" s="387" t="str">
        <f>IF(AW313="","",VLOOKUP(AW313,'シフト記号表（勤務時間帯）'!$C$6:$K$35,9,FALSE))</f>
        <v/>
      </c>
      <c r="AX314" s="924">
        <f>IF($BB$3="４週",SUM(S314:AT314),IF($BB$3="暦月",SUM(S314:AW314),""))</f>
        <v>0</v>
      </c>
      <c r="AY314" s="925"/>
      <c r="AZ314" s="926">
        <f>IF($BB$3="４週",AX314/4,IF($BB$3="暦月",'地密通所（100名）'!AX314/('地密通所（100名）'!$BB$8/7),""))</f>
        <v>0</v>
      </c>
      <c r="BA314" s="927"/>
      <c r="BB314" s="799"/>
      <c r="BC314" s="700"/>
      <c r="BD314" s="700"/>
      <c r="BE314" s="700"/>
      <c r="BF314" s="701"/>
    </row>
    <row r="315" spans="2:58" ht="20.25" customHeight="1">
      <c r="B315" s="886"/>
      <c r="C315" s="787"/>
      <c r="D315" s="788"/>
      <c r="E315" s="789"/>
      <c r="F315" s="428">
        <f>C313</f>
        <v>0</v>
      </c>
      <c r="G315" s="763"/>
      <c r="H315" s="693"/>
      <c r="I315" s="694"/>
      <c r="J315" s="694"/>
      <c r="K315" s="695"/>
      <c r="L315" s="768"/>
      <c r="M315" s="769"/>
      <c r="N315" s="769"/>
      <c r="O315" s="770"/>
      <c r="P315" s="928" t="s">
        <v>527</v>
      </c>
      <c r="Q315" s="929"/>
      <c r="R315" s="930"/>
      <c r="S315" s="389" t="str">
        <f>IF(S313="","",VLOOKUP(S313,'シフト記号表（勤務時間帯）'!$C$6:$U$35,19,FALSE))</f>
        <v/>
      </c>
      <c r="T315" s="390" t="str">
        <f>IF(T313="","",VLOOKUP(T313,'シフト記号表（勤務時間帯）'!$C$6:$U$35,19,FALSE))</f>
        <v/>
      </c>
      <c r="U315" s="390" t="str">
        <f>IF(U313="","",VLOOKUP(U313,'シフト記号表（勤務時間帯）'!$C$6:$U$35,19,FALSE))</f>
        <v/>
      </c>
      <c r="V315" s="390" t="str">
        <f>IF(V313="","",VLOOKUP(V313,'シフト記号表（勤務時間帯）'!$C$6:$U$35,19,FALSE))</f>
        <v/>
      </c>
      <c r="W315" s="390" t="str">
        <f>IF(W313="","",VLOOKUP(W313,'シフト記号表（勤務時間帯）'!$C$6:$U$35,19,FALSE))</f>
        <v/>
      </c>
      <c r="X315" s="390" t="str">
        <f>IF(X313="","",VLOOKUP(X313,'シフト記号表（勤務時間帯）'!$C$6:$U$35,19,FALSE))</f>
        <v/>
      </c>
      <c r="Y315" s="391" t="str">
        <f>IF(Y313="","",VLOOKUP(Y313,'シフト記号表（勤務時間帯）'!$C$6:$U$35,19,FALSE))</f>
        <v/>
      </c>
      <c r="Z315" s="389" t="str">
        <f>IF(Z313="","",VLOOKUP(Z313,'シフト記号表（勤務時間帯）'!$C$6:$U$35,19,FALSE))</f>
        <v/>
      </c>
      <c r="AA315" s="390" t="str">
        <f>IF(AA313="","",VLOOKUP(AA313,'シフト記号表（勤務時間帯）'!$C$6:$U$35,19,FALSE))</f>
        <v/>
      </c>
      <c r="AB315" s="390" t="str">
        <f>IF(AB313="","",VLOOKUP(AB313,'シフト記号表（勤務時間帯）'!$C$6:$U$35,19,FALSE))</f>
        <v/>
      </c>
      <c r="AC315" s="390" t="str">
        <f>IF(AC313="","",VLOOKUP(AC313,'シフト記号表（勤務時間帯）'!$C$6:$U$35,19,FALSE))</f>
        <v/>
      </c>
      <c r="AD315" s="390" t="str">
        <f>IF(AD313="","",VLOOKUP(AD313,'シフト記号表（勤務時間帯）'!$C$6:$U$35,19,FALSE))</f>
        <v/>
      </c>
      <c r="AE315" s="390" t="str">
        <f>IF(AE313="","",VLOOKUP(AE313,'シフト記号表（勤務時間帯）'!$C$6:$U$35,19,FALSE))</f>
        <v/>
      </c>
      <c r="AF315" s="391" t="str">
        <f>IF(AF313="","",VLOOKUP(AF313,'シフト記号表（勤務時間帯）'!$C$6:$U$35,19,FALSE))</f>
        <v/>
      </c>
      <c r="AG315" s="389" t="str">
        <f>IF(AG313="","",VLOOKUP(AG313,'シフト記号表（勤務時間帯）'!$C$6:$U$35,19,FALSE))</f>
        <v/>
      </c>
      <c r="AH315" s="390" t="str">
        <f>IF(AH313="","",VLOOKUP(AH313,'シフト記号表（勤務時間帯）'!$C$6:$U$35,19,FALSE))</f>
        <v/>
      </c>
      <c r="AI315" s="390" t="str">
        <f>IF(AI313="","",VLOOKUP(AI313,'シフト記号表（勤務時間帯）'!$C$6:$U$35,19,FALSE))</f>
        <v/>
      </c>
      <c r="AJ315" s="390" t="str">
        <f>IF(AJ313="","",VLOOKUP(AJ313,'シフト記号表（勤務時間帯）'!$C$6:$U$35,19,FALSE))</f>
        <v/>
      </c>
      <c r="AK315" s="390" t="str">
        <f>IF(AK313="","",VLOOKUP(AK313,'シフト記号表（勤務時間帯）'!$C$6:$U$35,19,FALSE))</f>
        <v/>
      </c>
      <c r="AL315" s="390" t="str">
        <f>IF(AL313="","",VLOOKUP(AL313,'シフト記号表（勤務時間帯）'!$C$6:$U$35,19,FALSE))</f>
        <v/>
      </c>
      <c r="AM315" s="391" t="str">
        <f>IF(AM313="","",VLOOKUP(AM313,'シフト記号表（勤務時間帯）'!$C$6:$U$35,19,FALSE))</f>
        <v/>
      </c>
      <c r="AN315" s="389" t="str">
        <f>IF(AN313="","",VLOOKUP(AN313,'シフト記号表（勤務時間帯）'!$C$6:$U$35,19,FALSE))</f>
        <v/>
      </c>
      <c r="AO315" s="390" t="str">
        <f>IF(AO313="","",VLOOKUP(AO313,'シフト記号表（勤務時間帯）'!$C$6:$U$35,19,FALSE))</f>
        <v/>
      </c>
      <c r="AP315" s="390" t="str">
        <f>IF(AP313="","",VLOOKUP(AP313,'シフト記号表（勤務時間帯）'!$C$6:$U$35,19,FALSE))</f>
        <v/>
      </c>
      <c r="AQ315" s="390" t="str">
        <f>IF(AQ313="","",VLOOKUP(AQ313,'シフト記号表（勤務時間帯）'!$C$6:$U$35,19,FALSE))</f>
        <v/>
      </c>
      <c r="AR315" s="390" t="str">
        <f>IF(AR313="","",VLOOKUP(AR313,'シフト記号表（勤務時間帯）'!$C$6:$U$35,19,FALSE))</f>
        <v/>
      </c>
      <c r="AS315" s="390" t="str">
        <f>IF(AS313="","",VLOOKUP(AS313,'シフト記号表（勤務時間帯）'!$C$6:$U$35,19,FALSE))</f>
        <v/>
      </c>
      <c r="AT315" s="391" t="str">
        <f>IF(AT313="","",VLOOKUP(AT313,'シフト記号表（勤務時間帯）'!$C$6:$U$35,19,FALSE))</f>
        <v/>
      </c>
      <c r="AU315" s="389" t="str">
        <f>IF(AU313="","",VLOOKUP(AU313,'シフト記号表（勤務時間帯）'!$C$6:$U$35,19,FALSE))</f>
        <v/>
      </c>
      <c r="AV315" s="390" t="str">
        <f>IF(AV313="","",VLOOKUP(AV313,'シフト記号表（勤務時間帯）'!$C$6:$U$35,19,FALSE))</f>
        <v/>
      </c>
      <c r="AW315" s="390" t="str">
        <f>IF(AW313="","",VLOOKUP(AW313,'シフト記号表（勤務時間帯）'!$C$6:$U$35,19,FALSE))</f>
        <v/>
      </c>
      <c r="AX315" s="931">
        <f>IF($BB$3="４週",SUM(S315:AT315),IF($BB$3="暦月",SUM(S315:AW315),""))</f>
        <v>0</v>
      </c>
      <c r="AY315" s="932"/>
      <c r="AZ315" s="933">
        <f>IF($BB$3="４週",AX315/4,IF($BB$3="暦月",'地密通所（100名）'!AX315/('地密通所（100名）'!$BB$8/7),""))</f>
        <v>0</v>
      </c>
      <c r="BA315" s="934"/>
      <c r="BB315" s="800"/>
      <c r="BC315" s="769"/>
      <c r="BD315" s="769"/>
      <c r="BE315" s="769"/>
      <c r="BF315" s="770"/>
    </row>
    <row r="316" spans="2:58" ht="20.25" customHeight="1">
      <c r="B316" s="886">
        <f>B313+1</f>
        <v>99</v>
      </c>
      <c r="C316" s="781"/>
      <c r="D316" s="782"/>
      <c r="E316" s="783"/>
      <c r="F316" s="273"/>
      <c r="G316" s="762"/>
      <c r="H316" s="764"/>
      <c r="I316" s="694"/>
      <c r="J316" s="694"/>
      <c r="K316" s="695"/>
      <c r="L316" s="765"/>
      <c r="M316" s="766"/>
      <c r="N316" s="766"/>
      <c r="O316" s="767"/>
      <c r="P316" s="935" t="s">
        <v>556</v>
      </c>
      <c r="Q316" s="936"/>
      <c r="R316" s="937"/>
      <c r="S316" s="425"/>
      <c r="T316" s="426"/>
      <c r="U316" s="426"/>
      <c r="V316" s="426"/>
      <c r="W316" s="426"/>
      <c r="X316" s="426"/>
      <c r="Y316" s="427"/>
      <c r="Z316" s="425"/>
      <c r="AA316" s="426"/>
      <c r="AB316" s="426"/>
      <c r="AC316" s="426"/>
      <c r="AD316" s="426"/>
      <c r="AE316" s="426"/>
      <c r="AF316" s="427"/>
      <c r="AG316" s="425"/>
      <c r="AH316" s="426"/>
      <c r="AI316" s="426"/>
      <c r="AJ316" s="426"/>
      <c r="AK316" s="426"/>
      <c r="AL316" s="426"/>
      <c r="AM316" s="427"/>
      <c r="AN316" s="425"/>
      <c r="AO316" s="426"/>
      <c r="AP316" s="426"/>
      <c r="AQ316" s="426"/>
      <c r="AR316" s="426"/>
      <c r="AS316" s="426"/>
      <c r="AT316" s="427"/>
      <c r="AU316" s="425"/>
      <c r="AV316" s="426"/>
      <c r="AW316" s="426"/>
      <c r="AX316" s="973"/>
      <c r="AY316" s="974"/>
      <c r="AZ316" s="975"/>
      <c r="BA316" s="976"/>
      <c r="BB316" s="798"/>
      <c r="BC316" s="766"/>
      <c r="BD316" s="766"/>
      <c r="BE316" s="766"/>
      <c r="BF316" s="767"/>
    </row>
    <row r="317" spans="2:58" ht="20.25" customHeight="1">
      <c r="B317" s="886"/>
      <c r="C317" s="784"/>
      <c r="D317" s="785"/>
      <c r="E317" s="786"/>
      <c r="F317" s="265"/>
      <c r="G317" s="689"/>
      <c r="H317" s="693"/>
      <c r="I317" s="694"/>
      <c r="J317" s="694"/>
      <c r="K317" s="695"/>
      <c r="L317" s="699"/>
      <c r="M317" s="700"/>
      <c r="N317" s="700"/>
      <c r="O317" s="701"/>
      <c r="P317" s="921" t="s">
        <v>526</v>
      </c>
      <c r="Q317" s="922"/>
      <c r="R317" s="923"/>
      <c r="S317" s="386" t="str">
        <f>IF(S316="","",VLOOKUP(S316,'シフト記号表（勤務時間帯）'!$C$6:$K$35,9,FALSE))</f>
        <v/>
      </c>
      <c r="T317" s="387" t="str">
        <f>IF(T316="","",VLOOKUP(T316,'シフト記号表（勤務時間帯）'!$C$6:$K$35,9,FALSE))</f>
        <v/>
      </c>
      <c r="U317" s="387" t="str">
        <f>IF(U316="","",VLOOKUP(U316,'シフト記号表（勤務時間帯）'!$C$6:$K$35,9,FALSE))</f>
        <v/>
      </c>
      <c r="V317" s="387" t="str">
        <f>IF(V316="","",VLOOKUP(V316,'シフト記号表（勤務時間帯）'!$C$6:$K$35,9,FALSE))</f>
        <v/>
      </c>
      <c r="W317" s="387" t="str">
        <f>IF(W316="","",VLOOKUP(W316,'シフト記号表（勤務時間帯）'!$C$6:$K$35,9,FALSE))</f>
        <v/>
      </c>
      <c r="X317" s="387" t="str">
        <f>IF(X316="","",VLOOKUP(X316,'シフト記号表（勤務時間帯）'!$C$6:$K$35,9,FALSE))</f>
        <v/>
      </c>
      <c r="Y317" s="388" t="str">
        <f>IF(Y316="","",VLOOKUP(Y316,'シフト記号表（勤務時間帯）'!$C$6:$K$35,9,FALSE))</f>
        <v/>
      </c>
      <c r="Z317" s="386" t="str">
        <f>IF(Z316="","",VLOOKUP(Z316,'シフト記号表（勤務時間帯）'!$C$6:$K$35,9,FALSE))</f>
        <v/>
      </c>
      <c r="AA317" s="387" t="str">
        <f>IF(AA316="","",VLOOKUP(AA316,'シフト記号表（勤務時間帯）'!$C$6:$K$35,9,FALSE))</f>
        <v/>
      </c>
      <c r="AB317" s="387" t="str">
        <f>IF(AB316="","",VLOOKUP(AB316,'シフト記号表（勤務時間帯）'!$C$6:$K$35,9,FALSE))</f>
        <v/>
      </c>
      <c r="AC317" s="387" t="str">
        <f>IF(AC316="","",VLOOKUP(AC316,'シフト記号表（勤務時間帯）'!$C$6:$K$35,9,FALSE))</f>
        <v/>
      </c>
      <c r="AD317" s="387" t="str">
        <f>IF(AD316="","",VLOOKUP(AD316,'シフト記号表（勤務時間帯）'!$C$6:$K$35,9,FALSE))</f>
        <v/>
      </c>
      <c r="AE317" s="387" t="str">
        <f>IF(AE316="","",VLOOKUP(AE316,'シフト記号表（勤務時間帯）'!$C$6:$K$35,9,FALSE))</f>
        <v/>
      </c>
      <c r="AF317" s="388" t="str">
        <f>IF(AF316="","",VLOOKUP(AF316,'シフト記号表（勤務時間帯）'!$C$6:$K$35,9,FALSE))</f>
        <v/>
      </c>
      <c r="AG317" s="386" t="str">
        <f>IF(AG316="","",VLOOKUP(AG316,'シフト記号表（勤務時間帯）'!$C$6:$K$35,9,FALSE))</f>
        <v/>
      </c>
      <c r="AH317" s="387" t="str">
        <f>IF(AH316="","",VLOOKUP(AH316,'シフト記号表（勤務時間帯）'!$C$6:$K$35,9,FALSE))</f>
        <v/>
      </c>
      <c r="AI317" s="387" t="str">
        <f>IF(AI316="","",VLOOKUP(AI316,'シフト記号表（勤務時間帯）'!$C$6:$K$35,9,FALSE))</f>
        <v/>
      </c>
      <c r="AJ317" s="387" t="str">
        <f>IF(AJ316="","",VLOOKUP(AJ316,'シフト記号表（勤務時間帯）'!$C$6:$K$35,9,FALSE))</f>
        <v/>
      </c>
      <c r="AK317" s="387" t="str">
        <f>IF(AK316="","",VLOOKUP(AK316,'シフト記号表（勤務時間帯）'!$C$6:$K$35,9,FALSE))</f>
        <v/>
      </c>
      <c r="AL317" s="387" t="str">
        <f>IF(AL316="","",VLOOKUP(AL316,'シフト記号表（勤務時間帯）'!$C$6:$K$35,9,FALSE))</f>
        <v/>
      </c>
      <c r="AM317" s="388" t="str">
        <f>IF(AM316="","",VLOOKUP(AM316,'シフト記号表（勤務時間帯）'!$C$6:$K$35,9,FALSE))</f>
        <v/>
      </c>
      <c r="AN317" s="386" t="str">
        <f>IF(AN316="","",VLOOKUP(AN316,'シフト記号表（勤務時間帯）'!$C$6:$K$35,9,FALSE))</f>
        <v/>
      </c>
      <c r="AO317" s="387" t="str">
        <f>IF(AO316="","",VLOOKUP(AO316,'シフト記号表（勤務時間帯）'!$C$6:$K$35,9,FALSE))</f>
        <v/>
      </c>
      <c r="AP317" s="387" t="str">
        <f>IF(AP316="","",VLOOKUP(AP316,'シフト記号表（勤務時間帯）'!$C$6:$K$35,9,FALSE))</f>
        <v/>
      </c>
      <c r="AQ317" s="387" t="str">
        <f>IF(AQ316="","",VLOOKUP(AQ316,'シフト記号表（勤務時間帯）'!$C$6:$K$35,9,FALSE))</f>
        <v/>
      </c>
      <c r="AR317" s="387" t="str">
        <f>IF(AR316="","",VLOOKUP(AR316,'シフト記号表（勤務時間帯）'!$C$6:$K$35,9,FALSE))</f>
        <v/>
      </c>
      <c r="AS317" s="387" t="str">
        <f>IF(AS316="","",VLOOKUP(AS316,'シフト記号表（勤務時間帯）'!$C$6:$K$35,9,FALSE))</f>
        <v/>
      </c>
      <c r="AT317" s="388" t="str">
        <f>IF(AT316="","",VLOOKUP(AT316,'シフト記号表（勤務時間帯）'!$C$6:$K$35,9,FALSE))</f>
        <v/>
      </c>
      <c r="AU317" s="386" t="str">
        <f>IF(AU316="","",VLOOKUP(AU316,'シフト記号表（勤務時間帯）'!$C$6:$K$35,9,FALSE))</f>
        <v/>
      </c>
      <c r="AV317" s="387" t="str">
        <f>IF(AV316="","",VLOOKUP(AV316,'シフト記号表（勤務時間帯）'!$C$6:$K$35,9,FALSE))</f>
        <v/>
      </c>
      <c r="AW317" s="387" t="str">
        <f>IF(AW316="","",VLOOKUP(AW316,'シフト記号表（勤務時間帯）'!$C$6:$K$35,9,FALSE))</f>
        <v/>
      </c>
      <c r="AX317" s="924">
        <f>IF($BB$3="４週",SUM(S317:AT317),IF($BB$3="暦月",SUM(S317:AW317),""))</f>
        <v>0</v>
      </c>
      <c r="AY317" s="925"/>
      <c r="AZ317" s="926">
        <f>IF($BB$3="４週",AX317/4,IF($BB$3="暦月",'地密通所（100名）'!AX317/('地密通所（100名）'!$BB$8/7),""))</f>
        <v>0</v>
      </c>
      <c r="BA317" s="927"/>
      <c r="BB317" s="799"/>
      <c r="BC317" s="700"/>
      <c r="BD317" s="700"/>
      <c r="BE317" s="700"/>
      <c r="BF317" s="701"/>
    </row>
    <row r="318" spans="2:58" ht="20.25" customHeight="1">
      <c r="B318" s="886"/>
      <c r="C318" s="787"/>
      <c r="D318" s="788"/>
      <c r="E318" s="789"/>
      <c r="F318" s="428">
        <f>C316</f>
        <v>0</v>
      </c>
      <c r="G318" s="763"/>
      <c r="H318" s="693"/>
      <c r="I318" s="694"/>
      <c r="J318" s="694"/>
      <c r="K318" s="695"/>
      <c r="L318" s="768"/>
      <c r="M318" s="769"/>
      <c r="N318" s="769"/>
      <c r="O318" s="770"/>
      <c r="P318" s="928" t="s">
        <v>527</v>
      </c>
      <c r="Q318" s="929"/>
      <c r="R318" s="930"/>
      <c r="S318" s="389" t="str">
        <f>IF(S316="","",VLOOKUP(S316,'シフト記号表（勤務時間帯）'!$C$6:$U$35,19,FALSE))</f>
        <v/>
      </c>
      <c r="T318" s="390" t="str">
        <f>IF(T316="","",VLOOKUP(T316,'シフト記号表（勤務時間帯）'!$C$6:$U$35,19,FALSE))</f>
        <v/>
      </c>
      <c r="U318" s="390" t="str">
        <f>IF(U316="","",VLOOKUP(U316,'シフト記号表（勤務時間帯）'!$C$6:$U$35,19,FALSE))</f>
        <v/>
      </c>
      <c r="V318" s="390" t="str">
        <f>IF(V316="","",VLOOKUP(V316,'シフト記号表（勤務時間帯）'!$C$6:$U$35,19,FALSE))</f>
        <v/>
      </c>
      <c r="W318" s="390" t="str">
        <f>IF(W316="","",VLOOKUP(W316,'シフト記号表（勤務時間帯）'!$C$6:$U$35,19,FALSE))</f>
        <v/>
      </c>
      <c r="X318" s="390" t="str">
        <f>IF(X316="","",VLOOKUP(X316,'シフト記号表（勤務時間帯）'!$C$6:$U$35,19,FALSE))</f>
        <v/>
      </c>
      <c r="Y318" s="391" t="str">
        <f>IF(Y316="","",VLOOKUP(Y316,'シフト記号表（勤務時間帯）'!$C$6:$U$35,19,FALSE))</f>
        <v/>
      </c>
      <c r="Z318" s="389" t="str">
        <f>IF(Z316="","",VLOOKUP(Z316,'シフト記号表（勤務時間帯）'!$C$6:$U$35,19,FALSE))</f>
        <v/>
      </c>
      <c r="AA318" s="390" t="str">
        <f>IF(AA316="","",VLOOKUP(AA316,'シフト記号表（勤務時間帯）'!$C$6:$U$35,19,FALSE))</f>
        <v/>
      </c>
      <c r="AB318" s="390" t="str">
        <f>IF(AB316="","",VLOOKUP(AB316,'シフト記号表（勤務時間帯）'!$C$6:$U$35,19,FALSE))</f>
        <v/>
      </c>
      <c r="AC318" s="390" t="str">
        <f>IF(AC316="","",VLOOKUP(AC316,'シフト記号表（勤務時間帯）'!$C$6:$U$35,19,FALSE))</f>
        <v/>
      </c>
      <c r="AD318" s="390" t="str">
        <f>IF(AD316="","",VLOOKUP(AD316,'シフト記号表（勤務時間帯）'!$C$6:$U$35,19,FALSE))</f>
        <v/>
      </c>
      <c r="AE318" s="390" t="str">
        <f>IF(AE316="","",VLOOKUP(AE316,'シフト記号表（勤務時間帯）'!$C$6:$U$35,19,FALSE))</f>
        <v/>
      </c>
      <c r="AF318" s="391" t="str">
        <f>IF(AF316="","",VLOOKUP(AF316,'シフト記号表（勤務時間帯）'!$C$6:$U$35,19,FALSE))</f>
        <v/>
      </c>
      <c r="AG318" s="389" t="str">
        <f>IF(AG316="","",VLOOKUP(AG316,'シフト記号表（勤務時間帯）'!$C$6:$U$35,19,FALSE))</f>
        <v/>
      </c>
      <c r="AH318" s="390" t="str">
        <f>IF(AH316="","",VLOOKUP(AH316,'シフト記号表（勤務時間帯）'!$C$6:$U$35,19,FALSE))</f>
        <v/>
      </c>
      <c r="AI318" s="390" t="str">
        <f>IF(AI316="","",VLOOKUP(AI316,'シフト記号表（勤務時間帯）'!$C$6:$U$35,19,FALSE))</f>
        <v/>
      </c>
      <c r="AJ318" s="390" t="str">
        <f>IF(AJ316="","",VLOOKUP(AJ316,'シフト記号表（勤務時間帯）'!$C$6:$U$35,19,FALSE))</f>
        <v/>
      </c>
      <c r="AK318" s="390" t="str">
        <f>IF(AK316="","",VLOOKUP(AK316,'シフト記号表（勤務時間帯）'!$C$6:$U$35,19,FALSE))</f>
        <v/>
      </c>
      <c r="AL318" s="390" t="str">
        <f>IF(AL316="","",VLOOKUP(AL316,'シフト記号表（勤務時間帯）'!$C$6:$U$35,19,FALSE))</f>
        <v/>
      </c>
      <c r="AM318" s="391" t="str">
        <f>IF(AM316="","",VLOOKUP(AM316,'シフト記号表（勤務時間帯）'!$C$6:$U$35,19,FALSE))</f>
        <v/>
      </c>
      <c r="AN318" s="389" t="str">
        <f>IF(AN316="","",VLOOKUP(AN316,'シフト記号表（勤務時間帯）'!$C$6:$U$35,19,FALSE))</f>
        <v/>
      </c>
      <c r="AO318" s="390" t="str">
        <f>IF(AO316="","",VLOOKUP(AO316,'シフト記号表（勤務時間帯）'!$C$6:$U$35,19,FALSE))</f>
        <v/>
      </c>
      <c r="AP318" s="390" t="str">
        <f>IF(AP316="","",VLOOKUP(AP316,'シフト記号表（勤務時間帯）'!$C$6:$U$35,19,FALSE))</f>
        <v/>
      </c>
      <c r="AQ318" s="390" t="str">
        <f>IF(AQ316="","",VLOOKUP(AQ316,'シフト記号表（勤務時間帯）'!$C$6:$U$35,19,FALSE))</f>
        <v/>
      </c>
      <c r="AR318" s="390" t="str">
        <f>IF(AR316="","",VLOOKUP(AR316,'シフト記号表（勤務時間帯）'!$C$6:$U$35,19,FALSE))</f>
        <v/>
      </c>
      <c r="AS318" s="390" t="str">
        <f>IF(AS316="","",VLOOKUP(AS316,'シフト記号表（勤務時間帯）'!$C$6:$U$35,19,FALSE))</f>
        <v/>
      </c>
      <c r="AT318" s="391" t="str">
        <f>IF(AT316="","",VLOOKUP(AT316,'シフト記号表（勤務時間帯）'!$C$6:$U$35,19,FALSE))</f>
        <v/>
      </c>
      <c r="AU318" s="389" t="str">
        <f>IF(AU316="","",VLOOKUP(AU316,'シフト記号表（勤務時間帯）'!$C$6:$U$35,19,FALSE))</f>
        <v/>
      </c>
      <c r="AV318" s="390" t="str">
        <f>IF(AV316="","",VLOOKUP(AV316,'シフト記号表（勤務時間帯）'!$C$6:$U$35,19,FALSE))</f>
        <v/>
      </c>
      <c r="AW318" s="390" t="str">
        <f>IF(AW316="","",VLOOKUP(AW316,'シフト記号表（勤務時間帯）'!$C$6:$U$35,19,FALSE))</f>
        <v/>
      </c>
      <c r="AX318" s="931">
        <f>IF($BB$3="４週",SUM(S318:AT318),IF($BB$3="暦月",SUM(S318:AW318),""))</f>
        <v>0</v>
      </c>
      <c r="AY318" s="932"/>
      <c r="AZ318" s="933">
        <f>IF($BB$3="４週",AX318/4,IF($BB$3="暦月",'地密通所（100名）'!AX318/('地密通所（100名）'!$BB$8/7),""))</f>
        <v>0</v>
      </c>
      <c r="BA318" s="934"/>
      <c r="BB318" s="800"/>
      <c r="BC318" s="769"/>
      <c r="BD318" s="769"/>
      <c r="BE318" s="769"/>
      <c r="BF318" s="770"/>
    </row>
    <row r="319" spans="2:58" ht="20.25" customHeight="1">
      <c r="B319" s="886">
        <f>B316+1</f>
        <v>100</v>
      </c>
      <c r="C319" s="781"/>
      <c r="D319" s="782"/>
      <c r="E319" s="783"/>
      <c r="F319" s="273"/>
      <c r="G319" s="762"/>
      <c r="H319" s="764"/>
      <c r="I319" s="694"/>
      <c r="J319" s="694"/>
      <c r="K319" s="695"/>
      <c r="L319" s="765"/>
      <c r="M319" s="766"/>
      <c r="N319" s="766"/>
      <c r="O319" s="767"/>
      <c r="P319" s="935" t="s">
        <v>556</v>
      </c>
      <c r="Q319" s="936"/>
      <c r="R319" s="937"/>
      <c r="S319" s="425"/>
      <c r="T319" s="426"/>
      <c r="U319" s="426"/>
      <c r="V319" s="426"/>
      <c r="W319" s="426"/>
      <c r="X319" s="426"/>
      <c r="Y319" s="427"/>
      <c r="Z319" s="425"/>
      <c r="AA319" s="426"/>
      <c r="AB319" s="426"/>
      <c r="AC319" s="426"/>
      <c r="AD319" s="426"/>
      <c r="AE319" s="426"/>
      <c r="AF319" s="427"/>
      <c r="AG319" s="425"/>
      <c r="AH319" s="426"/>
      <c r="AI319" s="426"/>
      <c r="AJ319" s="426"/>
      <c r="AK319" s="426"/>
      <c r="AL319" s="426"/>
      <c r="AM319" s="427"/>
      <c r="AN319" s="425"/>
      <c r="AO319" s="426"/>
      <c r="AP319" s="426"/>
      <c r="AQ319" s="426"/>
      <c r="AR319" s="426"/>
      <c r="AS319" s="426"/>
      <c r="AT319" s="427"/>
      <c r="AU319" s="425"/>
      <c r="AV319" s="426"/>
      <c r="AW319" s="426"/>
      <c r="AX319" s="973"/>
      <c r="AY319" s="974"/>
      <c r="AZ319" s="975"/>
      <c r="BA319" s="976"/>
      <c r="BB319" s="798"/>
      <c r="BC319" s="766"/>
      <c r="BD319" s="766"/>
      <c r="BE319" s="766"/>
      <c r="BF319" s="767"/>
    </row>
    <row r="320" spans="2:58" ht="20.25" customHeight="1">
      <c r="B320" s="886"/>
      <c r="C320" s="784"/>
      <c r="D320" s="785"/>
      <c r="E320" s="786"/>
      <c r="F320" s="265"/>
      <c r="G320" s="689"/>
      <c r="H320" s="693"/>
      <c r="I320" s="694"/>
      <c r="J320" s="694"/>
      <c r="K320" s="695"/>
      <c r="L320" s="699"/>
      <c r="M320" s="700"/>
      <c r="N320" s="700"/>
      <c r="O320" s="701"/>
      <c r="P320" s="921" t="s">
        <v>526</v>
      </c>
      <c r="Q320" s="922"/>
      <c r="R320" s="923"/>
      <c r="S320" s="386" t="str">
        <f>IF(S319="","",VLOOKUP(S319,'シフト記号表（勤務時間帯）'!$C$6:$K$35,9,FALSE))</f>
        <v/>
      </c>
      <c r="T320" s="387" t="str">
        <f>IF(T319="","",VLOOKUP(T319,'シフト記号表（勤務時間帯）'!$C$6:$K$35,9,FALSE))</f>
        <v/>
      </c>
      <c r="U320" s="387" t="str">
        <f>IF(U319="","",VLOOKUP(U319,'シフト記号表（勤務時間帯）'!$C$6:$K$35,9,FALSE))</f>
        <v/>
      </c>
      <c r="V320" s="387" t="str">
        <f>IF(V319="","",VLOOKUP(V319,'シフト記号表（勤務時間帯）'!$C$6:$K$35,9,FALSE))</f>
        <v/>
      </c>
      <c r="W320" s="387" t="str">
        <f>IF(W319="","",VLOOKUP(W319,'シフト記号表（勤務時間帯）'!$C$6:$K$35,9,FALSE))</f>
        <v/>
      </c>
      <c r="X320" s="387" t="str">
        <f>IF(X319="","",VLOOKUP(X319,'シフト記号表（勤務時間帯）'!$C$6:$K$35,9,FALSE))</f>
        <v/>
      </c>
      <c r="Y320" s="388" t="str">
        <f>IF(Y319="","",VLOOKUP(Y319,'シフト記号表（勤務時間帯）'!$C$6:$K$35,9,FALSE))</f>
        <v/>
      </c>
      <c r="Z320" s="386" t="str">
        <f>IF(Z319="","",VLOOKUP(Z319,'シフト記号表（勤務時間帯）'!$C$6:$K$35,9,FALSE))</f>
        <v/>
      </c>
      <c r="AA320" s="387" t="str">
        <f>IF(AA319="","",VLOOKUP(AA319,'シフト記号表（勤務時間帯）'!$C$6:$K$35,9,FALSE))</f>
        <v/>
      </c>
      <c r="AB320" s="387" t="str">
        <f>IF(AB319="","",VLOOKUP(AB319,'シフト記号表（勤務時間帯）'!$C$6:$K$35,9,FALSE))</f>
        <v/>
      </c>
      <c r="AC320" s="387" t="str">
        <f>IF(AC319="","",VLOOKUP(AC319,'シフト記号表（勤務時間帯）'!$C$6:$K$35,9,FALSE))</f>
        <v/>
      </c>
      <c r="AD320" s="387" t="str">
        <f>IF(AD319="","",VLOOKUP(AD319,'シフト記号表（勤務時間帯）'!$C$6:$K$35,9,FALSE))</f>
        <v/>
      </c>
      <c r="AE320" s="387" t="str">
        <f>IF(AE319="","",VLOOKUP(AE319,'シフト記号表（勤務時間帯）'!$C$6:$K$35,9,FALSE))</f>
        <v/>
      </c>
      <c r="AF320" s="388" t="str">
        <f>IF(AF319="","",VLOOKUP(AF319,'シフト記号表（勤務時間帯）'!$C$6:$K$35,9,FALSE))</f>
        <v/>
      </c>
      <c r="AG320" s="386" t="str">
        <f>IF(AG319="","",VLOOKUP(AG319,'シフト記号表（勤務時間帯）'!$C$6:$K$35,9,FALSE))</f>
        <v/>
      </c>
      <c r="AH320" s="387" t="str">
        <f>IF(AH319="","",VLOOKUP(AH319,'シフト記号表（勤務時間帯）'!$C$6:$K$35,9,FALSE))</f>
        <v/>
      </c>
      <c r="AI320" s="387" t="str">
        <f>IF(AI319="","",VLOOKUP(AI319,'シフト記号表（勤務時間帯）'!$C$6:$K$35,9,FALSE))</f>
        <v/>
      </c>
      <c r="AJ320" s="387" t="str">
        <f>IF(AJ319="","",VLOOKUP(AJ319,'シフト記号表（勤務時間帯）'!$C$6:$K$35,9,FALSE))</f>
        <v/>
      </c>
      <c r="AK320" s="387" t="str">
        <f>IF(AK319="","",VLOOKUP(AK319,'シフト記号表（勤務時間帯）'!$C$6:$K$35,9,FALSE))</f>
        <v/>
      </c>
      <c r="AL320" s="387" t="str">
        <f>IF(AL319="","",VLOOKUP(AL319,'シフト記号表（勤務時間帯）'!$C$6:$K$35,9,FALSE))</f>
        <v/>
      </c>
      <c r="AM320" s="388" t="str">
        <f>IF(AM319="","",VLOOKUP(AM319,'シフト記号表（勤務時間帯）'!$C$6:$K$35,9,FALSE))</f>
        <v/>
      </c>
      <c r="AN320" s="386" t="str">
        <f>IF(AN319="","",VLOOKUP(AN319,'シフト記号表（勤務時間帯）'!$C$6:$K$35,9,FALSE))</f>
        <v/>
      </c>
      <c r="AO320" s="387" t="str">
        <f>IF(AO319="","",VLOOKUP(AO319,'シフト記号表（勤務時間帯）'!$C$6:$K$35,9,FALSE))</f>
        <v/>
      </c>
      <c r="AP320" s="387" t="str">
        <f>IF(AP319="","",VLOOKUP(AP319,'シフト記号表（勤務時間帯）'!$C$6:$K$35,9,FALSE))</f>
        <v/>
      </c>
      <c r="AQ320" s="387" t="str">
        <f>IF(AQ319="","",VLOOKUP(AQ319,'シフト記号表（勤務時間帯）'!$C$6:$K$35,9,FALSE))</f>
        <v/>
      </c>
      <c r="AR320" s="387" t="str">
        <f>IF(AR319="","",VLOOKUP(AR319,'シフト記号表（勤務時間帯）'!$C$6:$K$35,9,FALSE))</f>
        <v/>
      </c>
      <c r="AS320" s="387" t="str">
        <f>IF(AS319="","",VLOOKUP(AS319,'シフト記号表（勤務時間帯）'!$C$6:$K$35,9,FALSE))</f>
        <v/>
      </c>
      <c r="AT320" s="388" t="str">
        <f>IF(AT319="","",VLOOKUP(AT319,'シフト記号表（勤務時間帯）'!$C$6:$K$35,9,FALSE))</f>
        <v/>
      </c>
      <c r="AU320" s="386" t="str">
        <f>IF(AU319="","",VLOOKUP(AU319,'シフト記号表（勤務時間帯）'!$C$6:$K$35,9,FALSE))</f>
        <v/>
      </c>
      <c r="AV320" s="387" t="str">
        <f>IF(AV319="","",VLOOKUP(AV319,'シフト記号表（勤務時間帯）'!$C$6:$K$35,9,FALSE))</f>
        <v/>
      </c>
      <c r="AW320" s="387" t="str">
        <f>IF(AW319="","",VLOOKUP(AW319,'シフト記号表（勤務時間帯）'!$C$6:$K$35,9,FALSE))</f>
        <v/>
      </c>
      <c r="AX320" s="924">
        <f>IF($BB$3="４週",SUM(S320:AT320),IF($BB$3="暦月",SUM(S320:AW320),""))</f>
        <v>0</v>
      </c>
      <c r="AY320" s="925"/>
      <c r="AZ320" s="926">
        <f>IF($BB$3="４週",AX320/4,IF($BB$3="暦月",'地密通所（100名）'!AX320/('地密通所（100名）'!$BB$8/7),""))</f>
        <v>0</v>
      </c>
      <c r="BA320" s="927"/>
      <c r="BB320" s="799"/>
      <c r="BC320" s="700"/>
      <c r="BD320" s="700"/>
      <c r="BE320" s="700"/>
      <c r="BF320" s="701"/>
    </row>
    <row r="321" spans="1:73" ht="20.25" customHeight="1" thickBot="1">
      <c r="B321" s="886"/>
      <c r="C321" s="787"/>
      <c r="D321" s="788"/>
      <c r="E321" s="789"/>
      <c r="F321" s="428">
        <f>C319</f>
        <v>0</v>
      </c>
      <c r="G321" s="763"/>
      <c r="H321" s="693"/>
      <c r="I321" s="694"/>
      <c r="J321" s="694"/>
      <c r="K321" s="695"/>
      <c r="L321" s="768"/>
      <c r="M321" s="769"/>
      <c r="N321" s="769"/>
      <c r="O321" s="770"/>
      <c r="P321" s="928" t="s">
        <v>527</v>
      </c>
      <c r="Q321" s="929"/>
      <c r="R321" s="930"/>
      <c r="S321" s="389" t="str">
        <f>IF(S319="","",VLOOKUP(S319,'シフト記号表（勤務時間帯）'!$C$6:$U$35,19,FALSE))</f>
        <v/>
      </c>
      <c r="T321" s="390" t="str">
        <f>IF(T319="","",VLOOKUP(T319,'シフト記号表（勤務時間帯）'!$C$6:$U$35,19,FALSE))</f>
        <v/>
      </c>
      <c r="U321" s="390" t="str">
        <f>IF(U319="","",VLOOKUP(U319,'シフト記号表（勤務時間帯）'!$C$6:$U$35,19,FALSE))</f>
        <v/>
      </c>
      <c r="V321" s="390" t="str">
        <f>IF(V319="","",VLOOKUP(V319,'シフト記号表（勤務時間帯）'!$C$6:$U$35,19,FALSE))</f>
        <v/>
      </c>
      <c r="W321" s="390" t="str">
        <f>IF(W319="","",VLOOKUP(W319,'シフト記号表（勤務時間帯）'!$C$6:$U$35,19,FALSE))</f>
        <v/>
      </c>
      <c r="X321" s="390" t="str">
        <f>IF(X319="","",VLOOKUP(X319,'シフト記号表（勤務時間帯）'!$C$6:$U$35,19,FALSE))</f>
        <v/>
      </c>
      <c r="Y321" s="391" t="str">
        <f>IF(Y319="","",VLOOKUP(Y319,'シフト記号表（勤務時間帯）'!$C$6:$U$35,19,FALSE))</f>
        <v/>
      </c>
      <c r="Z321" s="389" t="str">
        <f>IF(Z319="","",VLOOKUP(Z319,'シフト記号表（勤務時間帯）'!$C$6:$U$35,19,FALSE))</f>
        <v/>
      </c>
      <c r="AA321" s="390" t="str">
        <f>IF(AA319="","",VLOOKUP(AA319,'シフト記号表（勤務時間帯）'!$C$6:$U$35,19,FALSE))</f>
        <v/>
      </c>
      <c r="AB321" s="390" t="str">
        <f>IF(AB319="","",VLOOKUP(AB319,'シフト記号表（勤務時間帯）'!$C$6:$U$35,19,FALSE))</f>
        <v/>
      </c>
      <c r="AC321" s="390" t="str">
        <f>IF(AC319="","",VLOOKUP(AC319,'シフト記号表（勤務時間帯）'!$C$6:$U$35,19,FALSE))</f>
        <v/>
      </c>
      <c r="AD321" s="390" t="str">
        <f>IF(AD319="","",VLOOKUP(AD319,'シフト記号表（勤務時間帯）'!$C$6:$U$35,19,FALSE))</f>
        <v/>
      </c>
      <c r="AE321" s="390" t="str">
        <f>IF(AE319="","",VLOOKUP(AE319,'シフト記号表（勤務時間帯）'!$C$6:$U$35,19,FALSE))</f>
        <v/>
      </c>
      <c r="AF321" s="391" t="str">
        <f>IF(AF319="","",VLOOKUP(AF319,'シフト記号表（勤務時間帯）'!$C$6:$U$35,19,FALSE))</f>
        <v/>
      </c>
      <c r="AG321" s="389" t="str">
        <f>IF(AG319="","",VLOOKUP(AG319,'シフト記号表（勤務時間帯）'!$C$6:$U$35,19,FALSE))</f>
        <v/>
      </c>
      <c r="AH321" s="390" t="str">
        <f>IF(AH319="","",VLOOKUP(AH319,'シフト記号表（勤務時間帯）'!$C$6:$U$35,19,FALSE))</f>
        <v/>
      </c>
      <c r="AI321" s="390" t="str">
        <f>IF(AI319="","",VLOOKUP(AI319,'シフト記号表（勤務時間帯）'!$C$6:$U$35,19,FALSE))</f>
        <v/>
      </c>
      <c r="AJ321" s="390" t="str">
        <f>IF(AJ319="","",VLOOKUP(AJ319,'シフト記号表（勤務時間帯）'!$C$6:$U$35,19,FALSE))</f>
        <v/>
      </c>
      <c r="AK321" s="390" t="str">
        <f>IF(AK319="","",VLOOKUP(AK319,'シフト記号表（勤務時間帯）'!$C$6:$U$35,19,FALSE))</f>
        <v/>
      </c>
      <c r="AL321" s="390" t="str">
        <f>IF(AL319="","",VLOOKUP(AL319,'シフト記号表（勤務時間帯）'!$C$6:$U$35,19,FALSE))</f>
        <v/>
      </c>
      <c r="AM321" s="391" t="str">
        <f>IF(AM319="","",VLOOKUP(AM319,'シフト記号表（勤務時間帯）'!$C$6:$U$35,19,FALSE))</f>
        <v/>
      </c>
      <c r="AN321" s="389" t="str">
        <f>IF(AN319="","",VLOOKUP(AN319,'シフト記号表（勤務時間帯）'!$C$6:$U$35,19,FALSE))</f>
        <v/>
      </c>
      <c r="AO321" s="390" t="str">
        <f>IF(AO319="","",VLOOKUP(AO319,'シフト記号表（勤務時間帯）'!$C$6:$U$35,19,FALSE))</f>
        <v/>
      </c>
      <c r="AP321" s="390" t="str">
        <f>IF(AP319="","",VLOOKUP(AP319,'シフト記号表（勤務時間帯）'!$C$6:$U$35,19,FALSE))</f>
        <v/>
      </c>
      <c r="AQ321" s="390" t="str">
        <f>IF(AQ319="","",VLOOKUP(AQ319,'シフト記号表（勤務時間帯）'!$C$6:$U$35,19,FALSE))</f>
        <v/>
      </c>
      <c r="AR321" s="390" t="str">
        <f>IF(AR319="","",VLOOKUP(AR319,'シフト記号表（勤務時間帯）'!$C$6:$U$35,19,FALSE))</f>
        <v/>
      </c>
      <c r="AS321" s="390" t="str">
        <f>IF(AS319="","",VLOOKUP(AS319,'シフト記号表（勤務時間帯）'!$C$6:$U$35,19,FALSE))</f>
        <v/>
      </c>
      <c r="AT321" s="391" t="str">
        <f>IF(AT319="","",VLOOKUP(AT319,'シフト記号表（勤務時間帯）'!$C$6:$U$35,19,FALSE))</f>
        <v/>
      </c>
      <c r="AU321" s="389" t="str">
        <f>IF(AU319="","",VLOOKUP(AU319,'シフト記号表（勤務時間帯）'!$C$6:$U$35,19,FALSE))</f>
        <v/>
      </c>
      <c r="AV321" s="390" t="str">
        <f>IF(AV319="","",VLOOKUP(AV319,'シフト記号表（勤務時間帯）'!$C$6:$U$35,19,FALSE))</f>
        <v/>
      </c>
      <c r="AW321" s="390" t="str">
        <f>IF(AW319="","",VLOOKUP(AW319,'シフト記号表（勤務時間帯）'!$C$6:$U$35,19,FALSE))</f>
        <v/>
      </c>
      <c r="AX321" s="931">
        <f>IF($BB$3="４週",SUM(S321:AT321),IF($BB$3="暦月",SUM(S321:AW321),""))</f>
        <v>0</v>
      </c>
      <c r="AY321" s="932"/>
      <c r="AZ321" s="933">
        <f>IF($BB$3="４週",AX321/4,IF($BB$3="暦月",'地密通所（100名）'!AX321/('地密通所（100名）'!$BB$8/7),""))</f>
        <v>0</v>
      </c>
      <c r="BA321" s="934"/>
      <c r="BB321" s="800"/>
      <c r="BC321" s="769"/>
      <c r="BD321" s="769"/>
      <c r="BE321" s="769"/>
      <c r="BF321" s="770"/>
    </row>
    <row r="322" spans="1:73" s="399" customFormat="1" ht="6" customHeight="1" thickBot="1">
      <c r="B322" s="392"/>
      <c r="C322" s="393"/>
      <c r="D322" s="393"/>
      <c r="E322" s="393"/>
      <c r="F322" s="394"/>
      <c r="G322" s="394"/>
      <c r="H322" s="395"/>
      <c r="I322" s="395"/>
      <c r="J322" s="395"/>
      <c r="K322" s="395"/>
      <c r="L322" s="394"/>
      <c r="M322" s="394"/>
      <c r="N322" s="394"/>
      <c r="O322" s="394"/>
      <c r="P322" s="396"/>
      <c r="Q322" s="396"/>
      <c r="R322" s="396"/>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430"/>
      <c r="AN322" s="430"/>
      <c r="AO322" s="430"/>
      <c r="AP322" s="430"/>
      <c r="AQ322" s="430"/>
      <c r="AR322" s="430"/>
      <c r="AS322" s="430"/>
      <c r="AT322" s="430"/>
      <c r="AU322" s="430"/>
      <c r="AV322" s="430"/>
      <c r="AW322" s="430"/>
      <c r="AX322" s="431"/>
      <c r="AY322" s="431"/>
      <c r="AZ322" s="431"/>
      <c r="BA322" s="431"/>
      <c r="BB322" s="394"/>
      <c r="BC322" s="394"/>
      <c r="BD322" s="394"/>
      <c r="BE322" s="394"/>
      <c r="BF322" s="398"/>
    </row>
    <row r="323" spans="1:73" ht="20.100000000000001" customHeight="1">
      <c r="B323" s="283"/>
      <c r="C323" s="284"/>
      <c r="D323" s="284"/>
      <c r="E323" s="284"/>
      <c r="F323" s="285"/>
      <c r="G323" s="840" t="s">
        <v>675</v>
      </c>
      <c r="H323" s="840"/>
      <c r="I323" s="840"/>
      <c r="J323" s="840"/>
      <c r="K323" s="841"/>
      <c r="L323" s="286"/>
      <c r="M323" s="846" t="s">
        <v>528</v>
      </c>
      <c r="N323" s="847"/>
      <c r="O323" s="847"/>
      <c r="P323" s="847"/>
      <c r="Q323" s="847"/>
      <c r="R323" s="848"/>
      <c r="S323" s="287" t="str">
        <f>IF(SUMIF($F$22:$F$321, $M323, S$22:S$321)=0,"",SUMIF($F$22:$F$321, $M323, S$22:S$321))</f>
        <v/>
      </c>
      <c r="T323" s="288" t="str">
        <f t="shared" ref="T323:AW325" si="1">IF(SUMIF($F$22:$F$321, $M323, T$22:T$321)=0,"",SUMIF($F$22:$F$321, $M323, T$22:T$321))</f>
        <v/>
      </c>
      <c r="U323" s="288" t="str">
        <f t="shared" si="1"/>
        <v/>
      </c>
      <c r="V323" s="288" t="str">
        <f>IF(SUMIF($F$22:$F$321, $M323, V$22:V$321)=0,"",SUMIF($F$22:$F$321, $M323, V$22:V$321))</f>
        <v/>
      </c>
      <c r="W323" s="288" t="str">
        <f t="shared" si="1"/>
        <v/>
      </c>
      <c r="X323" s="288" t="str">
        <f t="shared" si="1"/>
        <v/>
      </c>
      <c r="Y323" s="289" t="str">
        <f t="shared" si="1"/>
        <v/>
      </c>
      <c r="Z323" s="287" t="str">
        <f>IF(SUMIF($F$22:$F$321, $M323, Z$22:Z$321)=0,"",SUMIF($F$22:$F$321, $M323, Z$22:Z$321))</f>
        <v/>
      </c>
      <c r="AA323" s="288" t="str">
        <f t="shared" si="1"/>
        <v/>
      </c>
      <c r="AB323" s="288" t="str">
        <f t="shared" si="1"/>
        <v/>
      </c>
      <c r="AC323" s="288" t="str">
        <f>IF(SUMIF($F$22:$F$321, $M323, AC$22:AC$321)=0,"",SUMIF($F$22:$F$321, $M323, AC$22:AC$321))</f>
        <v/>
      </c>
      <c r="AD323" s="288" t="str">
        <f t="shared" si="1"/>
        <v/>
      </c>
      <c r="AE323" s="288" t="str">
        <f t="shared" si="1"/>
        <v/>
      </c>
      <c r="AF323" s="289" t="str">
        <f t="shared" si="1"/>
        <v/>
      </c>
      <c r="AG323" s="287" t="str">
        <f>IF(SUMIF($F$22:$F$321, $M323, AG$22:AG$321)=0,"",SUMIF($F$22:$F$321, $M323, AG$22:AG$321))</f>
        <v/>
      </c>
      <c r="AH323" s="288" t="str">
        <f t="shared" si="1"/>
        <v/>
      </c>
      <c r="AI323" s="288" t="str">
        <f t="shared" si="1"/>
        <v/>
      </c>
      <c r="AJ323" s="288" t="str">
        <f>IF(SUMIF($F$22:$F$321, $M323, AJ$22:AJ$321)=0,"",SUMIF($F$22:$F$321, $M323, AJ$22:AJ$321))</f>
        <v/>
      </c>
      <c r="AK323" s="288" t="str">
        <f t="shared" si="1"/>
        <v/>
      </c>
      <c r="AL323" s="288" t="str">
        <f t="shared" si="1"/>
        <v/>
      </c>
      <c r="AM323" s="289" t="str">
        <f t="shared" si="1"/>
        <v/>
      </c>
      <c r="AN323" s="287" t="str">
        <f>IF(SUMIF($F$22:$F$321, $M323, AN$22:AN$321)=0,"",SUMIF($F$22:$F$321, $M323, AN$22:AN$321))</f>
        <v/>
      </c>
      <c r="AO323" s="288" t="str">
        <f t="shared" si="1"/>
        <v/>
      </c>
      <c r="AP323" s="288" t="str">
        <f t="shared" si="1"/>
        <v/>
      </c>
      <c r="AQ323" s="288" t="str">
        <f>IF(SUMIF($F$22:$F$321, $M323, AQ$22:AQ$321)=0,"",SUMIF($F$22:$F$321, $M323, AQ$22:AQ$321))</f>
        <v/>
      </c>
      <c r="AR323" s="288" t="str">
        <f t="shared" si="1"/>
        <v/>
      </c>
      <c r="AS323" s="288" t="str">
        <f t="shared" si="1"/>
        <v/>
      </c>
      <c r="AT323" s="289" t="str">
        <f t="shared" si="1"/>
        <v/>
      </c>
      <c r="AU323" s="287" t="str">
        <f>IF(SUMIF($F$22:$F$321, $M323, AU$22:AU$321)=0,"",SUMIF($F$22:$F$321, $M323, AU$22:AU$321))</f>
        <v/>
      </c>
      <c r="AV323" s="288" t="str">
        <f t="shared" si="1"/>
        <v/>
      </c>
      <c r="AW323" s="288" t="str">
        <f t="shared" si="1"/>
        <v/>
      </c>
      <c r="AX323" s="813" t="str">
        <f>IF(SUMIF($F$22:$F$321, $M323, AX$22:AX$321)=0,"",SUMIF($F$22:$F$321, $M323, AX$22:AX$321))</f>
        <v/>
      </c>
      <c r="AY323" s="814"/>
      <c r="AZ323" s="815" t="str">
        <f>IF(AX323="","",IF($BB$3="４週",AX323/4,IF($BB$3="暦月",AX323/($BB$8/7),"")))</f>
        <v/>
      </c>
      <c r="BA323" s="816"/>
      <c r="BB323" s="943"/>
      <c r="BC323" s="944"/>
      <c r="BD323" s="944"/>
      <c r="BE323" s="944"/>
      <c r="BF323" s="945"/>
    </row>
    <row r="324" spans="1:73" ht="20.25" customHeight="1">
      <c r="B324" s="290"/>
      <c r="C324" s="291"/>
      <c r="D324" s="291"/>
      <c r="E324" s="291"/>
      <c r="F324" s="292"/>
      <c r="G324" s="842"/>
      <c r="H324" s="842"/>
      <c r="I324" s="842"/>
      <c r="J324" s="842"/>
      <c r="K324" s="843"/>
      <c r="L324" s="293"/>
      <c r="M324" s="810" t="s">
        <v>538</v>
      </c>
      <c r="N324" s="811"/>
      <c r="O324" s="811"/>
      <c r="P324" s="811"/>
      <c r="Q324" s="811"/>
      <c r="R324" s="812"/>
      <c r="S324" s="287" t="str">
        <f>IF(SUMIF($F$22:$F$321, $M324, S$22:S$321)=0,"",SUMIF($F$22:$F$321, $M324, S$22:S$321))</f>
        <v/>
      </c>
      <c r="T324" s="288" t="str">
        <f t="shared" si="1"/>
        <v/>
      </c>
      <c r="U324" s="288" t="str">
        <f t="shared" si="1"/>
        <v/>
      </c>
      <c r="V324" s="288" t="str">
        <f>IF(SUMIF($F$22:$F$321, $M324, V$22:V$321)=0,"",SUMIF($F$22:$F$321, $M324, V$22:V$321))</f>
        <v/>
      </c>
      <c r="W324" s="288" t="str">
        <f t="shared" si="1"/>
        <v/>
      </c>
      <c r="X324" s="288" t="str">
        <f t="shared" si="1"/>
        <v/>
      </c>
      <c r="Y324" s="289" t="str">
        <f t="shared" si="1"/>
        <v/>
      </c>
      <c r="Z324" s="287" t="str">
        <f>IF(SUMIF($F$22:$F$321, $M324, Z$22:Z$321)=0,"",SUMIF($F$22:$F$321, $M324, Z$22:Z$321))</f>
        <v/>
      </c>
      <c r="AA324" s="288" t="str">
        <f t="shared" si="1"/>
        <v/>
      </c>
      <c r="AB324" s="288" t="str">
        <f t="shared" si="1"/>
        <v/>
      </c>
      <c r="AC324" s="288" t="str">
        <f>IF(SUMIF($F$22:$F$321, $M324, AC$22:AC$321)=0,"",SUMIF($F$22:$F$321, $M324, AC$22:AC$321))</f>
        <v/>
      </c>
      <c r="AD324" s="288" t="str">
        <f t="shared" si="1"/>
        <v/>
      </c>
      <c r="AE324" s="288" t="str">
        <f t="shared" si="1"/>
        <v/>
      </c>
      <c r="AF324" s="289" t="str">
        <f t="shared" si="1"/>
        <v/>
      </c>
      <c r="AG324" s="287" t="str">
        <f>IF(SUMIF($F$22:$F$321, $M324, AG$22:AG$321)=0,"",SUMIF($F$22:$F$321, $M324, AG$22:AG$321))</f>
        <v/>
      </c>
      <c r="AH324" s="288" t="str">
        <f t="shared" si="1"/>
        <v/>
      </c>
      <c r="AI324" s="288" t="str">
        <f t="shared" si="1"/>
        <v/>
      </c>
      <c r="AJ324" s="288" t="str">
        <f>IF(SUMIF($F$22:$F$321, $M324, AJ$22:AJ$321)=0,"",SUMIF($F$22:$F$321, $M324, AJ$22:AJ$321))</f>
        <v/>
      </c>
      <c r="AK324" s="288" t="str">
        <f t="shared" si="1"/>
        <v/>
      </c>
      <c r="AL324" s="288" t="str">
        <f t="shared" si="1"/>
        <v/>
      </c>
      <c r="AM324" s="289" t="str">
        <f t="shared" si="1"/>
        <v/>
      </c>
      <c r="AN324" s="287" t="str">
        <f>IF(SUMIF($F$22:$F$321, $M324, AN$22:AN$321)=0,"",SUMIF($F$22:$F$321, $M324, AN$22:AN$321))</f>
        <v/>
      </c>
      <c r="AO324" s="288" t="str">
        <f t="shared" si="1"/>
        <v/>
      </c>
      <c r="AP324" s="288" t="str">
        <f t="shared" si="1"/>
        <v/>
      </c>
      <c r="AQ324" s="288" t="str">
        <f>IF(SUMIF($F$22:$F$321, $M324, AQ$22:AQ$321)=0,"",SUMIF($F$22:$F$321, $M324, AQ$22:AQ$321))</f>
        <v/>
      </c>
      <c r="AR324" s="288" t="str">
        <f t="shared" si="1"/>
        <v/>
      </c>
      <c r="AS324" s="288" t="str">
        <f t="shared" si="1"/>
        <v/>
      </c>
      <c r="AT324" s="289" t="str">
        <f t="shared" si="1"/>
        <v/>
      </c>
      <c r="AU324" s="287" t="str">
        <f>IF(SUMIF($F$22:$F$321, $M324, AU$22:AU$321)=0,"",SUMIF($F$22:$F$321, $M324, AU$22:AU$321))</f>
        <v/>
      </c>
      <c r="AV324" s="288" t="str">
        <f t="shared" si="1"/>
        <v/>
      </c>
      <c r="AW324" s="288" t="str">
        <f t="shared" si="1"/>
        <v/>
      </c>
      <c r="AX324" s="813" t="str">
        <f>IF(SUMIF($F$22:$F$321, $M324, AX$22:AX$321)=0,"",SUMIF($F$22:$F$321, $M324, AX$22:AX$321))</f>
        <v/>
      </c>
      <c r="AY324" s="814"/>
      <c r="AZ324" s="815" t="str">
        <f>IF(AX324="","",IF($BB$3="４週",AX324/4,IF($BB$3="暦月",AX324/($BB$8/7),"")))</f>
        <v/>
      </c>
      <c r="BA324" s="816"/>
      <c r="BB324" s="946"/>
      <c r="BC324" s="947"/>
      <c r="BD324" s="947"/>
      <c r="BE324" s="947"/>
      <c r="BF324" s="948"/>
    </row>
    <row r="325" spans="1:73" ht="20.25" customHeight="1">
      <c r="B325" s="294"/>
      <c r="C325" s="295"/>
      <c r="D325" s="295"/>
      <c r="E325" s="295"/>
      <c r="F325" s="292"/>
      <c r="G325" s="844"/>
      <c r="H325" s="844"/>
      <c r="I325" s="844"/>
      <c r="J325" s="844"/>
      <c r="K325" s="845"/>
      <c r="L325" s="293"/>
      <c r="M325" s="810" t="s">
        <v>537</v>
      </c>
      <c r="N325" s="811"/>
      <c r="O325" s="811"/>
      <c r="P325" s="811"/>
      <c r="Q325" s="811"/>
      <c r="R325" s="812"/>
      <c r="S325" s="287" t="str">
        <f>IF(SUMIF($F$22:$F$321, $M325, S$22:S$321)=0,"",SUMIF($F$22:$F$321, $M325, S$22:S$321))</f>
        <v/>
      </c>
      <c r="T325" s="288" t="str">
        <f>IF(SUMIF($F$22:$F$321, $M325, T$22:T$321)=0,"",SUMIF($F$22:$F$321, $M325, T$22:T$321))</f>
        <v/>
      </c>
      <c r="U325" s="288" t="str">
        <f t="shared" si="1"/>
        <v/>
      </c>
      <c r="V325" s="288" t="str">
        <f>IF(SUMIF($F$22:$F$321, $M325, V$22:V$321)=0,"",SUMIF($F$22:$F$321, $M325, V$22:V$321))</f>
        <v/>
      </c>
      <c r="W325" s="288" t="str">
        <f t="shared" si="1"/>
        <v/>
      </c>
      <c r="X325" s="288" t="str">
        <f t="shared" si="1"/>
        <v/>
      </c>
      <c r="Y325" s="289" t="str">
        <f t="shared" si="1"/>
        <v/>
      </c>
      <c r="Z325" s="287" t="str">
        <f>IF(SUMIF($F$22:$F$321, $M325, Z$22:Z$321)=0,"",SUMIF($F$22:$F$321, $M325, Z$22:Z$321))</f>
        <v/>
      </c>
      <c r="AA325" s="288" t="str">
        <f t="shared" si="1"/>
        <v/>
      </c>
      <c r="AB325" s="288" t="str">
        <f t="shared" si="1"/>
        <v/>
      </c>
      <c r="AC325" s="288" t="str">
        <f>IF(SUMIF($F$22:$F$321, $M325, AC$22:AC$321)=0,"",SUMIF($F$22:$F$321, $M325, AC$22:AC$321))</f>
        <v/>
      </c>
      <c r="AD325" s="288" t="str">
        <f t="shared" si="1"/>
        <v/>
      </c>
      <c r="AE325" s="288" t="str">
        <f t="shared" si="1"/>
        <v/>
      </c>
      <c r="AF325" s="289" t="str">
        <f t="shared" si="1"/>
        <v/>
      </c>
      <c r="AG325" s="287" t="str">
        <f>IF(SUMIF($F$22:$F$321, $M325, AG$22:AG$321)=0,"",SUMIF($F$22:$F$321, $M325, AG$22:AG$321))</f>
        <v/>
      </c>
      <c r="AH325" s="288" t="str">
        <f t="shared" si="1"/>
        <v/>
      </c>
      <c r="AI325" s="288" t="str">
        <f t="shared" si="1"/>
        <v/>
      </c>
      <c r="AJ325" s="288" t="str">
        <f>IF(SUMIF($F$22:$F$321, $M325, AJ$22:AJ$321)=0,"",SUMIF($F$22:$F$321, $M325, AJ$22:AJ$321))</f>
        <v/>
      </c>
      <c r="AK325" s="288" t="str">
        <f t="shared" si="1"/>
        <v/>
      </c>
      <c r="AL325" s="288" t="str">
        <f t="shared" si="1"/>
        <v/>
      </c>
      <c r="AM325" s="289" t="str">
        <f t="shared" si="1"/>
        <v/>
      </c>
      <c r="AN325" s="287" t="str">
        <f>IF(SUMIF($F$22:$F$321, $M325, AN$22:AN$321)=0,"",SUMIF($F$22:$F$321, $M325, AN$22:AN$321))</f>
        <v/>
      </c>
      <c r="AO325" s="288" t="str">
        <f t="shared" si="1"/>
        <v/>
      </c>
      <c r="AP325" s="288" t="str">
        <f t="shared" si="1"/>
        <v/>
      </c>
      <c r="AQ325" s="288" t="str">
        <f>IF(SUMIF($F$22:$F$321, $M325, AQ$22:AQ$321)=0,"",SUMIF($F$22:$F$321, $M325, AQ$22:AQ$321))</f>
        <v/>
      </c>
      <c r="AR325" s="288" t="str">
        <f t="shared" si="1"/>
        <v/>
      </c>
      <c r="AS325" s="288" t="str">
        <f t="shared" si="1"/>
        <v/>
      </c>
      <c r="AT325" s="289" t="str">
        <f t="shared" si="1"/>
        <v/>
      </c>
      <c r="AU325" s="287" t="str">
        <f>IF(SUMIF($F$22:$F$321, $M325, AU$22:AU$321)=0,"",SUMIF($F$22:$F$321, $M325, AU$22:AU$321))</f>
        <v/>
      </c>
      <c r="AV325" s="288" t="str">
        <f t="shared" si="1"/>
        <v/>
      </c>
      <c r="AW325" s="288" t="str">
        <f t="shared" si="1"/>
        <v/>
      </c>
      <c r="AX325" s="813" t="str">
        <f>IF(SUMIF($F$22:$F$321, $M325, AX$22:AX$321)=0,"",SUMIF($F$22:$F$321, $M325, AX$22:AX$321))</f>
        <v/>
      </c>
      <c r="AY325" s="814"/>
      <c r="AZ325" s="815" t="str">
        <f>IF(AX325="","",IF($BB$3="４週",AX325/4,IF($BB$3="暦月",AX325/($BB$8/7),"")))</f>
        <v/>
      </c>
      <c r="BA325" s="816"/>
      <c r="BB325" s="946"/>
      <c r="BC325" s="947"/>
      <c r="BD325" s="947"/>
      <c r="BE325" s="947"/>
      <c r="BF325" s="948"/>
    </row>
    <row r="326" spans="1:73" ht="20.25" customHeight="1">
      <c r="B326" s="400"/>
      <c r="C326" s="401"/>
      <c r="D326" s="401"/>
      <c r="E326" s="401"/>
      <c r="F326" s="401"/>
      <c r="G326" s="955" t="s">
        <v>676</v>
      </c>
      <c r="H326" s="955"/>
      <c r="I326" s="955"/>
      <c r="J326" s="955"/>
      <c r="K326" s="955"/>
      <c r="L326" s="955"/>
      <c r="M326" s="955"/>
      <c r="N326" s="955"/>
      <c r="O326" s="955"/>
      <c r="P326" s="955"/>
      <c r="Q326" s="955"/>
      <c r="R326" s="956"/>
      <c r="S326" s="297"/>
      <c r="T326" s="298"/>
      <c r="U326" s="298"/>
      <c r="V326" s="298"/>
      <c r="W326" s="298"/>
      <c r="X326" s="298"/>
      <c r="Y326" s="299"/>
      <c r="Z326" s="297"/>
      <c r="AA326" s="298"/>
      <c r="AB326" s="298"/>
      <c r="AC326" s="298"/>
      <c r="AD326" s="298"/>
      <c r="AE326" s="298"/>
      <c r="AF326" s="299"/>
      <c r="AG326" s="297"/>
      <c r="AH326" s="298"/>
      <c r="AI326" s="298"/>
      <c r="AJ326" s="298"/>
      <c r="AK326" s="298"/>
      <c r="AL326" s="298"/>
      <c r="AM326" s="299"/>
      <c r="AN326" s="297"/>
      <c r="AO326" s="298"/>
      <c r="AP326" s="298"/>
      <c r="AQ326" s="298"/>
      <c r="AR326" s="298"/>
      <c r="AS326" s="298"/>
      <c r="AT326" s="299"/>
      <c r="AU326" s="297"/>
      <c r="AV326" s="298"/>
      <c r="AW326" s="299"/>
      <c r="AX326" s="957"/>
      <c r="AY326" s="958"/>
      <c r="AZ326" s="958"/>
      <c r="BA326" s="959"/>
      <c r="BB326" s="946"/>
      <c r="BC326" s="947"/>
      <c r="BD326" s="947"/>
      <c r="BE326" s="947"/>
      <c r="BF326" s="948"/>
    </row>
    <row r="327" spans="1:73" ht="20.25" customHeight="1">
      <c r="B327" s="400"/>
      <c r="C327" s="401"/>
      <c r="D327" s="401"/>
      <c r="E327" s="401"/>
      <c r="F327" s="401"/>
      <c r="G327" s="955" t="s">
        <v>574</v>
      </c>
      <c r="H327" s="955"/>
      <c r="I327" s="955"/>
      <c r="J327" s="955"/>
      <c r="K327" s="955"/>
      <c r="L327" s="955"/>
      <c r="M327" s="955"/>
      <c r="N327" s="955"/>
      <c r="O327" s="955"/>
      <c r="P327" s="955"/>
      <c r="Q327" s="955"/>
      <c r="R327" s="956"/>
      <c r="S327" s="297"/>
      <c r="T327" s="298"/>
      <c r="U327" s="298"/>
      <c r="V327" s="298"/>
      <c r="W327" s="298"/>
      <c r="X327" s="298"/>
      <c r="Y327" s="299"/>
      <c r="Z327" s="297"/>
      <c r="AA327" s="298"/>
      <c r="AB327" s="298"/>
      <c r="AC327" s="298"/>
      <c r="AD327" s="298"/>
      <c r="AE327" s="298"/>
      <c r="AF327" s="299"/>
      <c r="AG327" s="297"/>
      <c r="AH327" s="298"/>
      <c r="AI327" s="298"/>
      <c r="AJ327" s="298"/>
      <c r="AK327" s="298"/>
      <c r="AL327" s="298"/>
      <c r="AM327" s="299"/>
      <c r="AN327" s="297"/>
      <c r="AO327" s="298"/>
      <c r="AP327" s="298"/>
      <c r="AQ327" s="298"/>
      <c r="AR327" s="298"/>
      <c r="AS327" s="298"/>
      <c r="AT327" s="299"/>
      <c r="AU327" s="297"/>
      <c r="AV327" s="298"/>
      <c r="AW327" s="299"/>
      <c r="AX327" s="960"/>
      <c r="AY327" s="961"/>
      <c r="AZ327" s="961"/>
      <c r="BA327" s="962"/>
      <c r="BB327" s="946"/>
      <c r="BC327" s="947"/>
      <c r="BD327" s="947"/>
      <c r="BE327" s="947"/>
      <c r="BF327" s="948"/>
    </row>
    <row r="328" spans="1:73" ht="20.25" customHeight="1" thickBot="1">
      <c r="B328" s="402"/>
      <c r="C328" s="403"/>
      <c r="D328" s="403"/>
      <c r="E328" s="403"/>
      <c r="F328" s="403"/>
      <c r="G328" s="966" t="s">
        <v>658</v>
      </c>
      <c r="H328" s="967"/>
      <c r="I328" s="967"/>
      <c r="J328" s="967"/>
      <c r="K328" s="967"/>
      <c r="L328" s="967"/>
      <c r="M328" s="967"/>
      <c r="N328" s="967"/>
      <c r="O328" s="967"/>
      <c r="P328" s="967"/>
      <c r="Q328" s="967"/>
      <c r="R328" s="968"/>
      <c r="S328" s="404" t="str">
        <f>IF(S327&lt;&gt;"",IF(S326&gt;15,((S326-15)/5+1)*S327,S327),"")</f>
        <v/>
      </c>
      <c r="T328" s="405" t="str">
        <f t="shared" ref="T328:AW328" si="2">IF(T327&lt;&gt;"",IF(T326&gt;15,((T326-15)/5+1)*T327,T327),"")</f>
        <v/>
      </c>
      <c r="U328" s="405" t="str">
        <f t="shared" si="2"/>
        <v/>
      </c>
      <c r="V328" s="405" t="str">
        <f t="shared" si="2"/>
        <v/>
      </c>
      <c r="W328" s="405" t="str">
        <f t="shared" si="2"/>
        <v/>
      </c>
      <c r="X328" s="405" t="str">
        <f t="shared" si="2"/>
        <v/>
      </c>
      <c r="Y328" s="406" t="str">
        <f t="shared" si="2"/>
        <v/>
      </c>
      <c r="Z328" s="404" t="str">
        <f t="shared" si="2"/>
        <v/>
      </c>
      <c r="AA328" s="405" t="str">
        <f t="shared" si="2"/>
        <v/>
      </c>
      <c r="AB328" s="405" t="str">
        <f t="shared" si="2"/>
        <v/>
      </c>
      <c r="AC328" s="405" t="str">
        <f t="shared" si="2"/>
        <v/>
      </c>
      <c r="AD328" s="405" t="str">
        <f t="shared" si="2"/>
        <v/>
      </c>
      <c r="AE328" s="405" t="str">
        <f t="shared" si="2"/>
        <v/>
      </c>
      <c r="AF328" s="406" t="str">
        <f t="shared" si="2"/>
        <v/>
      </c>
      <c r="AG328" s="404" t="str">
        <f t="shared" si="2"/>
        <v/>
      </c>
      <c r="AH328" s="405" t="str">
        <f t="shared" si="2"/>
        <v/>
      </c>
      <c r="AI328" s="405" t="str">
        <f t="shared" si="2"/>
        <v/>
      </c>
      <c r="AJ328" s="405" t="str">
        <f t="shared" si="2"/>
        <v/>
      </c>
      <c r="AK328" s="405" t="str">
        <f t="shared" si="2"/>
        <v/>
      </c>
      <c r="AL328" s="405" t="str">
        <f t="shared" si="2"/>
        <v/>
      </c>
      <c r="AM328" s="406" t="str">
        <f t="shared" si="2"/>
        <v/>
      </c>
      <c r="AN328" s="404" t="str">
        <f t="shared" si="2"/>
        <v/>
      </c>
      <c r="AO328" s="405" t="str">
        <f t="shared" si="2"/>
        <v/>
      </c>
      <c r="AP328" s="405" t="str">
        <f t="shared" si="2"/>
        <v/>
      </c>
      <c r="AQ328" s="405" t="str">
        <f t="shared" si="2"/>
        <v/>
      </c>
      <c r="AR328" s="405" t="str">
        <f t="shared" si="2"/>
        <v/>
      </c>
      <c r="AS328" s="405" t="str">
        <f t="shared" si="2"/>
        <v/>
      </c>
      <c r="AT328" s="406" t="str">
        <f t="shared" si="2"/>
        <v/>
      </c>
      <c r="AU328" s="407" t="str">
        <f t="shared" si="2"/>
        <v/>
      </c>
      <c r="AV328" s="408" t="str">
        <f t="shared" si="2"/>
        <v/>
      </c>
      <c r="AW328" s="409" t="str">
        <f t="shared" si="2"/>
        <v/>
      </c>
      <c r="AX328" s="960"/>
      <c r="AY328" s="961"/>
      <c r="AZ328" s="961"/>
      <c r="BA328" s="962"/>
      <c r="BB328" s="946"/>
      <c r="BC328" s="947"/>
      <c r="BD328" s="947"/>
      <c r="BE328" s="947"/>
      <c r="BF328" s="948"/>
    </row>
    <row r="329" spans="1:73" ht="18.75" customHeight="1">
      <c r="B329" s="905" t="s">
        <v>576</v>
      </c>
      <c r="C329" s="906"/>
      <c r="D329" s="906"/>
      <c r="E329" s="906"/>
      <c r="F329" s="906"/>
      <c r="G329" s="906"/>
      <c r="H329" s="906"/>
      <c r="I329" s="906"/>
      <c r="J329" s="906"/>
      <c r="K329" s="907"/>
      <c r="L329" s="969" t="s">
        <v>528</v>
      </c>
      <c r="M329" s="969"/>
      <c r="N329" s="969"/>
      <c r="O329" s="969"/>
      <c r="P329" s="969"/>
      <c r="Q329" s="969"/>
      <c r="R329" s="970"/>
      <c r="S329" s="308" t="str">
        <f>IF($L329="","",IF(COUNTIFS($F$22:$F$60,$L329,S$22:S$60,"&gt;0")=0,"",COUNTIFS($F$22:$F$60,$L329,S$22:S$60,"&gt;0")))</f>
        <v/>
      </c>
      <c r="T329" s="309" t="str">
        <f t="shared" ref="T329:AW333" si="3">IF($L329="","",IF(COUNTIFS($F$22:$F$60,$L329,T$22:T$60,"&gt;0")=0,"",COUNTIFS($F$22:$F$60,$L329,T$22:T$60,"&gt;0")))</f>
        <v/>
      </c>
      <c r="U329" s="309" t="str">
        <f t="shared" si="3"/>
        <v/>
      </c>
      <c r="V329" s="309" t="str">
        <f t="shared" si="3"/>
        <v/>
      </c>
      <c r="W329" s="309" t="str">
        <f t="shared" si="3"/>
        <v/>
      </c>
      <c r="X329" s="309" t="str">
        <f t="shared" si="3"/>
        <v/>
      </c>
      <c r="Y329" s="310" t="str">
        <f t="shared" si="3"/>
        <v/>
      </c>
      <c r="Z329" s="311" t="str">
        <f t="shared" si="3"/>
        <v/>
      </c>
      <c r="AA329" s="309" t="str">
        <f t="shared" si="3"/>
        <v/>
      </c>
      <c r="AB329" s="309" t="str">
        <f t="shared" si="3"/>
        <v/>
      </c>
      <c r="AC329" s="309" t="str">
        <f t="shared" si="3"/>
        <v/>
      </c>
      <c r="AD329" s="309" t="str">
        <f t="shared" si="3"/>
        <v/>
      </c>
      <c r="AE329" s="309" t="str">
        <f t="shared" si="3"/>
        <v/>
      </c>
      <c r="AF329" s="310" t="str">
        <f t="shared" si="3"/>
        <v/>
      </c>
      <c r="AG329" s="309" t="str">
        <f t="shared" si="3"/>
        <v/>
      </c>
      <c r="AH329" s="309" t="str">
        <f t="shared" si="3"/>
        <v/>
      </c>
      <c r="AI329" s="309" t="str">
        <f t="shared" si="3"/>
        <v/>
      </c>
      <c r="AJ329" s="309" t="str">
        <f t="shared" si="3"/>
        <v/>
      </c>
      <c r="AK329" s="309" t="str">
        <f t="shared" si="3"/>
        <v/>
      </c>
      <c r="AL329" s="309" t="str">
        <f t="shared" si="3"/>
        <v/>
      </c>
      <c r="AM329" s="310" t="str">
        <f t="shared" si="3"/>
        <v/>
      </c>
      <c r="AN329" s="309" t="str">
        <f t="shared" si="3"/>
        <v/>
      </c>
      <c r="AO329" s="309" t="str">
        <f t="shared" si="3"/>
        <v/>
      </c>
      <c r="AP329" s="309" t="str">
        <f t="shared" si="3"/>
        <v/>
      </c>
      <c r="AQ329" s="309" t="str">
        <f t="shared" si="3"/>
        <v/>
      </c>
      <c r="AR329" s="309" t="str">
        <f t="shared" si="3"/>
        <v/>
      </c>
      <c r="AS329" s="309" t="str">
        <f t="shared" si="3"/>
        <v/>
      </c>
      <c r="AT329" s="310" t="str">
        <f t="shared" si="3"/>
        <v/>
      </c>
      <c r="AU329" s="309" t="str">
        <f t="shared" si="3"/>
        <v/>
      </c>
      <c r="AV329" s="309" t="str">
        <f t="shared" si="3"/>
        <v/>
      </c>
      <c r="AW329" s="310" t="str">
        <f t="shared" si="3"/>
        <v/>
      </c>
      <c r="AX329" s="960"/>
      <c r="AY329" s="961"/>
      <c r="AZ329" s="961"/>
      <c r="BA329" s="962"/>
      <c r="BB329" s="946"/>
      <c r="BC329" s="947"/>
      <c r="BD329" s="947"/>
      <c r="BE329" s="947"/>
      <c r="BF329" s="948"/>
    </row>
    <row r="330" spans="1:73" ht="18.75" customHeight="1">
      <c r="B330" s="905"/>
      <c r="C330" s="906"/>
      <c r="D330" s="906"/>
      <c r="E330" s="906"/>
      <c r="F330" s="906"/>
      <c r="G330" s="906"/>
      <c r="H330" s="906"/>
      <c r="I330" s="906"/>
      <c r="J330" s="906"/>
      <c r="K330" s="907"/>
      <c r="L330" s="971" t="s">
        <v>538</v>
      </c>
      <c r="M330" s="971"/>
      <c r="N330" s="971"/>
      <c r="O330" s="971"/>
      <c r="P330" s="971"/>
      <c r="Q330" s="971"/>
      <c r="R330" s="972"/>
      <c r="S330" s="305" t="str">
        <f t="shared" ref="S330:AH333" si="4">IF($L330="","",IF(COUNTIFS($F$22:$F$60,$L330,S$22:S$60,"&gt;0")=0,"",COUNTIFS($F$22:$F$60,$L330,S$22:S$60,"&gt;0")))</f>
        <v/>
      </c>
      <c r="T330" s="306" t="str">
        <f>IF($L330="","",IF(COUNTIFS($F$22:$F$60,$L330,T$22:T$60,"&gt;0")=0,"",COUNTIFS($F$22:$F$60,$L330,T$22:T$60,"&gt;0")))</f>
        <v/>
      </c>
      <c r="U330" s="306" t="str">
        <f t="shared" si="4"/>
        <v/>
      </c>
      <c r="V330" s="306" t="str">
        <f t="shared" si="4"/>
        <v/>
      </c>
      <c r="W330" s="306" t="str">
        <f t="shared" si="4"/>
        <v/>
      </c>
      <c r="X330" s="306" t="str">
        <f t="shared" si="4"/>
        <v/>
      </c>
      <c r="Y330" s="307" t="str">
        <f t="shared" si="4"/>
        <v/>
      </c>
      <c r="Z330" s="312" t="str">
        <f t="shared" si="4"/>
        <v/>
      </c>
      <c r="AA330" s="306" t="str">
        <f t="shared" si="4"/>
        <v/>
      </c>
      <c r="AB330" s="306" t="str">
        <f t="shared" si="4"/>
        <v/>
      </c>
      <c r="AC330" s="306" t="str">
        <f t="shared" si="4"/>
        <v/>
      </c>
      <c r="AD330" s="306" t="str">
        <f t="shared" si="4"/>
        <v/>
      </c>
      <c r="AE330" s="306" t="str">
        <f t="shared" si="4"/>
        <v/>
      </c>
      <c r="AF330" s="307" t="str">
        <f t="shared" si="4"/>
        <v/>
      </c>
      <c r="AG330" s="306" t="str">
        <f t="shared" si="4"/>
        <v/>
      </c>
      <c r="AH330" s="306" t="str">
        <f t="shared" si="4"/>
        <v/>
      </c>
      <c r="AI330" s="306" t="str">
        <f t="shared" si="3"/>
        <v/>
      </c>
      <c r="AJ330" s="306" t="str">
        <f t="shared" si="3"/>
        <v/>
      </c>
      <c r="AK330" s="306" t="str">
        <f t="shared" si="3"/>
        <v/>
      </c>
      <c r="AL330" s="306" t="str">
        <f t="shared" si="3"/>
        <v/>
      </c>
      <c r="AM330" s="307" t="str">
        <f t="shared" si="3"/>
        <v/>
      </c>
      <c r="AN330" s="306" t="str">
        <f t="shared" si="3"/>
        <v/>
      </c>
      <c r="AO330" s="306" t="str">
        <f t="shared" si="3"/>
        <v/>
      </c>
      <c r="AP330" s="306" t="str">
        <f t="shared" si="3"/>
        <v/>
      </c>
      <c r="AQ330" s="306" t="str">
        <f t="shared" si="3"/>
        <v/>
      </c>
      <c r="AR330" s="306" t="str">
        <f t="shared" si="3"/>
        <v/>
      </c>
      <c r="AS330" s="306" t="str">
        <f t="shared" si="3"/>
        <v/>
      </c>
      <c r="AT330" s="307" t="str">
        <f t="shared" si="3"/>
        <v/>
      </c>
      <c r="AU330" s="306" t="str">
        <f t="shared" si="3"/>
        <v/>
      </c>
      <c r="AV330" s="306" t="str">
        <f t="shared" si="3"/>
        <v/>
      </c>
      <c r="AW330" s="307" t="str">
        <f t="shared" si="3"/>
        <v/>
      </c>
      <c r="AX330" s="960"/>
      <c r="AY330" s="961"/>
      <c r="AZ330" s="961"/>
      <c r="BA330" s="962"/>
      <c r="BB330" s="946"/>
      <c r="BC330" s="947"/>
      <c r="BD330" s="947"/>
      <c r="BE330" s="947"/>
      <c r="BF330" s="948"/>
    </row>
    <row r="331" spans="1:73" ht="18.75" customHeight="1">
      <c r="B331" s="905"/>
      <c r="C331" s="906"/>
      <c r="D331" s="906"/>
      <c r="E331" s="906"/>
      <c r="F331" s="906"/>
      <c r="G331" s="906"/>
      <c r="H331" s="906"/>
      <c r="I331" s="906"/>
      <c r="J331" s="906"/>
      <c r="K331" s="907"/>
      <c r="L331" s="971" t="s">
        <v>537</v>
      </c>
      <c r="M331" s="971"/>
      <c r="N331" s="971"/>
      <c r="O331" s="971"/>
      <c r="P331" s="971"/>
      <c r="Q331" s="971"/>
      <c r="R331" s="972"/>
      <c r="S331" s="305" t="str">
        <f t="shared" si="4"/>
        <v/>
      </c>
      <c r="T331" s="306" t="str">
        <f t="shared" si="3"/>
        <v/>
      </c>
      <c r="U331" s="306" t="str">
        <f t="shared" si="3"/>
        <v/>
      </c>
      <c r="V331" s="306" t="str">
        <f t="shared" si="3"/>
        <v/>
      </c>
      <c r="W331" s="306" t="str">
        <f t="shared" si="3"/>
        <v/>
      </c>
      <c r="X331" s="306" t="str">
        <f>IF($L331="","",IF(COUNTIFS($F$22:$F$60,$L331,X$22:X$60,"&gt;0")=0,"",COUNTIFS($F$22:$F$60,$L331,X$22:X$60,"&gt;0")))</f>
        <v/>
      </c>
      <c r="Y331" s="307" t="str">
        <f t="shared" si="3"/>
        <v/>
      </c>
      <c r="Z331" s="312" t="str">
        <f t="shared" si="3"/>
        <v/>
      </c>
      <c r="AA331" s="306" t="str">
        <f t="shared" si="3"/>
        <v/>
      </c>
      <c r="AB331" s="306" t="str">
        <f t="shared" si="3"/>
        <v/>
      </c>
      <c r="AC331" s="306" t="str">
        <f t="shared" si="3"/>
        <v/>
      </c>
      <c r="AD331" s="306" t="str">
        <f t="shared" si="3"/>
        <v/>
      </c>
      <c r="AE331" s="306" t="str">
        <f t="shared" si="3"/>
        <v/>
      </c>
      <c r="AF331" s="307" t="str">
        <f t="shared" si="3"/>
        <v/>
      </c>
      <c r="AG331" s="306" t="str">
        <f t="shared" si="3"/>
        <v/>
      </c>
      <c r="AH331" s="306" t="str">
        <f t="shared" si="3"/>
        <v/>
      </c>
      <c r="AI331" s="306" t="str">
        <f t="shared" si="3"/>
        <v/>
      </c>
      <c r="AJ331" s="306" t="str">
        <f t="shared" si="3"/>
        <v/>
      </c>
      <c r="AK331" s="306" t="str">
        <f t="shared" si="3"/>
        <v/>
      </c>
      <c r="AL331" s="306" t="str">
        <f t="shared" si="3"/>
        <v/>
      </c>
      <c r="AM331" s="307" t="str">
        <f t="shared" si="3"/>
        <v/>
      </c>
      <c r="AN331" s="306" t="str">
        <f t="shared" si="3"/>
        <v/>
      </c>
      <c r="AO331" s="306" t="str">
        <f t="shared" si="3"/>
        <v/>
      </c>
      <c r="AP331" s="306" t="str">
        <f t="shared" si="3"/>
        <v/>
      </c>
      <c r="AQ331" s="306" t="str">
        <f t="shared" si="3"/>
        <v/>
      </c>
      <c r="AR331" s="306" t="str">
        <f t="shared" si="3"/>
        <v/>
      </c>
      <c r="AS331" s="306" t="str">
        <f t="shared" si="3"/>
        <v/>
      </c>
      <c r="AT331" s="307" t="str">
        <f t="shared" si="3"/>
        <v/>
      </c>
      <c r="AU331" s="306" t="str">
        <f t="shared" si="3"/>
        <v/>
      </c>
      <c r="AV331" s="306" t="str">
        <f t="shared" si="3"/>
        <v/>
      </c>
      <c r="AW331" s="307" t="str">
        <f t="shared" si="3"/>
        <v/>
      </c>
      <c r="AX331" s="960"/>
      <c r="AY331" s="961"/>
      <c r="AZ331" s="961"/>
      <c r="BA331" s="962"/>
      <c r="BB331" s="946"/>
      <c r="BC331" s="947"/>
      <c r="BD331" s="947"/>
      <c r="BE331" s="947"/>
      <c r="BF331" s="948"/>
    </row>
    <row r="332" spans="1:73" ht="18.75" customHeight="1">
      <c r="B332" s="905"/>
      <c r="C332" s="906"/>
      <c r="D332" s="906"/>
      <c r="E332" s="906"/>
      <c r="F332" s="906"/>
      <c r="G332" s="906"/>
      <c r="H332" s="906"/>
      <c r="I332" s="906"/>
      <c r="J332" s="906"/>
      <c r="K332" s="907"/>
      <c r="L332" s="971" t="s">
        <v>555</v>
      </c>
      <c r="M332" s="971"/>
      <c r="N332" s="971"/>
      <c r="O332" s="971"/>
      <c r="P332" s="971"/>
      <c r="Q332" s="971"/>
      <c r="R332" s="972"/>
      <c r="S332" s="305" t="str">
        <f t="shared" si="4"/>
        <v/>
      </c>
      <c r="T332" s="306" t="str">
        <f t="shared" si="3"/>
        <v/>
      </c>
      <c r="U332" s="306" t="str">
        <f t="shared" si="3"/>
        <v/>
      </c>
      <c r="V332" s="306" t="str">
        <f t="shared" si="3"/>
        <v/>
      </c>
      <c r="W332" s="306" t="str">
        <f t="shared" si="3"/>
        <v/>
      </c>
      <c r="X332" s="306" t="str">
        <f t="shared" si="3"/>
        <v/>
      </c>
      <c r="Y332" s="307" t="str">
        <f t="shared" si="3"/>
        <v/>
      </c>
      <c r="Z332" s="312" t="str">
        <f t="shared" si="3"/>
        <v/>
      </c>
      <c r="AA332" s="306" t="str">
        <f t="shared" si="3"/>
        <v/>
      </c>
      <c r="AB332" s="306" t="str">
        <f t="shared" si="3"/>
        <v/>
      </c>
      <c r="AC332" s="306" t="str">
        <f t="shared" si="3"/>
        <v/>
      </c>
      <c r="AD332" s="306" t="str">
        <f t="shared" si="3"/>
        <v/>
      </c>
      <c r="AE332" s="306" t="str">
        <f t="shared" si="3"/>
        <v/>
      </c>
      <c r="AF332" s="307" t="str">
        <f t="shared" si="3"/>
        <v/>
      </c>
      <c r="AG332" s="306" t="str">
        <f t="shared" si="3"/>
        <v/>
      </c>
      <c r="AH332" s="306" t="str">
        <f t="shared" si="3"/>
        <v/>
      </c>
      <c r="AI332" s="306" t="str">
        <f t="shared" si="3"/>
        <v/>
      </c>
      <c r="AJ332" s="306" t="str">
        <f t="shared" si="3"/>
        <v/>
      </c>
      <c r="AK332" s="306" t="str">
        <f t="shared" si="3"/>
        <v/>
      </c>
      <c r="AL332" s="306" t="str">
        <f t="shared" si="3"/>
        <v/>
      </c>
      <c r="AM332" s="307" t="str">
        <f t="shared" si="3"/>
        <v/>
      </c>
      <c r="AN332" s="306" t="str">
        <f t="shared" si="3"/>
        <v/>
      </c>
      <c r="AO332" s="306" t="str">
        <f t="shared" si="3"/>
        <v/>
      </c>
      <c r="AP332" s="306" t="str">
        <f t="shared" si="3"/>
        <v/>
      </c>
      <c r="AQ332" s="306" t="str">
        <f t="shared" si="3"/>
        <v/>
      </c>
      <c r="AR332" s="306" t="str">
        <f t="shared" si="3"/>
        <v/>
      </c>
      <c r="AS332" s="306" t="str">
        <f t="shared" si="3"/>
        <v/>
      </c>
      <c r="AT332" s="307" t="str">
        <f t="shared" si="3"/>
        <v/>
      </c>
      <c r="AU332" s="306" t="str">
        <f t="shared" si="3"/>
        <v/>
      </c>
      <c r="AV332" s="306" t="str">
        <f t="shared" si="3"/>
        <v/>
      </c>
      <c r="AW332" s="307" t="str">
        <f t="shared" si="3"/>
        <v/>
      </c>
      <c r="AX332" s="960"/>
      <c r="AY332" s="961"/>
      <c r="AZ332" s="961"/>
      <c r="BA332" s="962"/>
      <c r="BB332" s="946"/>
      <c r="BC332" s="947"/>
      <c r="BD332" s="947"/>
      <c r="BE332" s="947"/>
      <c r="BF332" s="948"/>
    </row>
    <row r="333" spans="1:73" ht="18.75" customHeight="1" thickBot="1">
      <c r="B333" s="908"/>
      <c r="C333" s="909"/>
      <c r="D333" s="909"/>
      <c r="E333" s="909"/>
      <c r="F333" s="909"/>
      <c r="G333" s="909"/>
      <c r="H333" s="909"/>
      <c r="I333" s="909"/>
      <c r="J333" s="909"/>
      <c r="K333" s="910"/>
      <c r="L333" s="821"/>
      <c r="M333" s="821"/>
      <c r="N333" s="821"/>
      <c r="O333" s="821"/>
      <c r="P333" s="821"/>
      <c r="Q333" s="821"/>
      <c r="R333" s="822"/>
      <c r="S333" s="313" t="str">
        <f t="shared" si="4"/>
        <v/>
      </c>
      <c r="T333" s="314" t="str">
        <f t="shared" si="3"/>
        <v/>
      </c>
      <c r="U333" s="314" t="str">
        <f t="shared" si="3"/>
        <v/>
      </c>
      <c r="V333" s="314" t="str">
        <f t="shared" si="3"/>
        <v/>
      </c>
      <c r="W333" s="314" t="str">
        <f t="shared" si="3"/>
        <v/>
      </c>
      <c r="X333" s="314" t="str">
        <f t="shared" si="3"/>
        <v/>
      </c>
      <c r="Y333" s="315" t="str">
        <f t="shared" si="3"/>
        <v/>
      </c>
      <c r="Z333" s="316" t="str">
        <f t="shared" si="3"/>
        <v/>
      </c>
      <c r="AA333" s="314" t="str">
        <f t="shared" si="3"/>
        <v/>
      </c>
      <c r="AB333" s="314" t="str">
        <f t="shared" si="3"/>
        <v/>
      </c>
      <c r="AC333" s="314" t="str">
        <f t="shared" si="3"/>
        <v/>
      </c>
      <c r="AD333" s="314" t="str">
        <f t="shared" si="3"/>
        <v/>
      </c>
      <c r="AE333" s="314" t="str">
        <f t="shared" si="3"/>
        <v/>
      </c>
      <c r="AF333" s="315" t="str">
        <f t="shared" si="3"/>
        <v/>
      </c>
      <c r="AG333" s="314" t="str">
        <f t="shared" si="3"/>
        <v/>
      </c>
      <c r="AH333" s="314" t="str">
        <f t="shared" si="3"/>
        <v/>
      </c>
      <c r="AI333" s="314" t="str">
        <f t="shared" si="3"/>
        <v/>
      </c>
      <c r="AJ333" s="314" t="str">
        <f t="shared" si="3"/>
        <v/>
      </c>
      <c r="AK333" s="314" t="str">
        <f t="shared" si="3"/>
        <v/>
      </c>
      <c r="AL333" s="314" t="str">
        <f t="shared" si="3"/>
        <v/>
      </c>
      <c r="AM333" s="315" t="str">
        <f t="shared" si="3"/>
        <v/>
      </c>
      <c r="AN333" s="314" t="str">
        <f t="shared" si="3"/>
        <v/>
      </c>
      <c r="AO333" s="314" t="str">
        <f t="shared" si="3"/>
        <v/>
      </c>
      <c r="AP333" s="314" t="str">
        <f t="shared" si="3"/>
        <v/>
      </c>
      <c r="AQ333" s="314" t="str">
        <f t="shared" si="3"/>
        <v/>
      </c>
      <c r="AR333" s="314" t="str">
        <f t="shared" si="3"/>
        <v/>
      </c>
      <c r="AS333" s="314" t="str">
        <f t="shared" si="3"/>
        <v/>
      </c>
      <c r="AT333" s="315" t="str">
        <f t="shared" si="3"/>
        <v/>
      </c>
      <c r="AU333" s="314" t="str">
        <f t="shared" si="3"/>
        <v/>
      </c>
      <c r="AV333" s="314" t="str">
        <f t="shared" si="3"/>
        <v/>
      </c>
      <c r="AW333" s="315" t="str">
        <f t="shared" si="3"/>
        <v/>
      </c>
      <c r="AX333" s="963"/>
      <c r="AY333" s="964"/>
      <c r="AZ333" s="964"/>
      <c r="BA333" s="965"/>
      <c r="BB333" s="949"/>
      <c r="BC333" s="950"/>
      <c r="BD333" s="950"/>
      <c r="BE333" s="950"/>
      <c r="BF333" s="951"/>
    </row>
    <row r="334" spans="1:73" ht="13.5" customHeight="1">
      <c r="C334" s="410"/>
      <c r="D334" s="410"/>
      <c r="E334" s="410"/>
      <c r="F334" s="410"/>
      <c r="G334" s="411"/>
      <c r="H334" s="412"/>
      <c r="AF334" s="413"/>
    </row>
    <row r="335" spans="1:73" ht="11.4" customHeight="1">
      <c r="A335" s="414"/>
      <c r="B335" s="414"/>
      <c r="C335" s="414"/>
      <c r="D335" s="414"/>
      <c r="E335" s="414"/>
      <c r="F335" s="414"/>
      <c r="G335" s="414"/>
      <c r="H335" s="415"/>
      <c r="I335" s="415"/>
      <c r="J335" s="415"/>
      <c r="K335" s="415"/>
      <c r="L335" s="415"/>
      <c r="M335" s="415"/>
      <c r="N335" s="415"/>
      <c r="O335" s="415"/>
      <c r="P335" s="415"/>
      <c r="Q335" s="415"/>
      <c r="R335" s="415"/>
      <c r="S335" s="415"/>
      <c r="T335" s="415"/>
      <c r="U335" s="415"/>
      <c r="V335" s="415"/>
      <c r="W335" s="415"/>
      <c r="X335" s="415"/>
      <c r="Y335" s="415"/>
      <c r="Z335" s="415"/>
      <c r="AA335" s="415"/>
      <c r="AB335" s="415"/>
      <c r="AC335" s="415"/>
      <c r="AD335" s="415"/>
      <c r="AE335" s="415"/>
      <c r="AF335" s="415"/>
      <c r="AG335" s="415"/>
      <c r="AH335" s="415"/>
      <c r="AI335" s="415"/>
      <c r="AJ335" s="415"/>
      <c r="AK335" s="415"/>
      <c r="AL335" s="415"/>
      <c r="AM335" s="415"/>
      <c r="AN335" s="415"/>
      <c r="AO335" s="415"/>
      <c r="AP335" s="415"/>
      <c r="AQ335" s="415"/>
      <c r="AR335" s="416"/>
      <c r="AS335" s="416"/>
      <c r="AT335" s="416"/>
      <c r="AU335" s="416"/>
      <c r="AV335" s="416"/>
      <c r="AW335" s="416"/>
      <c r="AX335" s="416"/>
      <c r="AY335" s="416"/>
      <c r="AZ335" s="416"/>
      <c r="BA335" s="416"/>
    </row>
    <row r="336" spans="1:73" ht="20.25" customHeight="1">
      <c r="A336" s="417"/>
      <c r="B336" s="417"/>
      <c r="C336" s="414"/>
      <c r="D336" s="414"/>
      <c r="E336" s="414"/>
      <c r="F336" s="414"/>
      <c r="G336" s="417"/>
      <c r="H336" s="417"/>
      <c r="I336" s="417"/>
      <c r="J336" s="417"/>
      <c r="K336" s="417"/>
      <c r="L336" s="417"/>
      <c r="M336" s="417"/>
      <c r="N336" s="417"/>
      <c r="O336" s="417"/>
      <c r="P336" s="417"/>
      <c r="Q336" s="417"/>
      <c r="R336" s="417"/>
      <c r="S336" s="417"/>
      <c r="T336" s="417"/>
      <c r="U336" s="417"/>
      <c r="V336" s="417"/>
      <c r="W336" s="417"/>
      <c r="X336" s="417"/>
      <c r="Y336" s="417"/>
      <c r="Z336" s="417"/>
      <c r="AA336" s="417"/>
      <c r="AB336" s="417"/>
      <c r="AC336" s="417"/>
      <c r="AD336" s="417"/>
      <c r="AE336" s="417"/>
      <c r="AF336" s="417"/>
      <c r="AG336" s="417"/>
      <c r="AH336" s="417"/>
      <c r="AI336" s="417"/>
      <c r="AJ336" s="417"/>
      <c r="AK336" s="417"/>
      <c r="AL336" s="417"/>
      <c r="AM336" s="417"/>
      <c r="AN336" s="417"/>
      <c r="AO336" s="417"/>
      <c r="AP336" s="417"/>
      <c r="AQ336" s="417"/>
      <c r="AR336" s="418"/>
      <c r="AS336" s="418"/>
      <c r="AT336" s="418"/>
      <c r="AU336" s="418"/>
      <c r="AV336" s="418"/>
      <c r="BN336" s="419"/>
      <c r="BO336" s="420"/>
      <c r="BP336" s="419"/>
      <c r="BQ336" s="419"/>
      <c r="BR336" s="419"/>
      <c r="BS336" s="421"/>
      <c r="BT336" s="422"/>
      <c r="BU336" s="422"/>
    </row>
    <row r="337" spans="1:43" ht="20.25" customHeight="1">
      <c r="A337" s="414"/>
      <c r="B337" s="414"/>
      <c r="C337" s="423"/>
      <c r="D337" s="423"/>
      <c r="E337" s="423"/>
      <c r="F337" s="423"/>
      <c r="G337" s="423"/>
      <c r="H337" s="424"/>
      <c r="I337" s="424"/>
      <c r="J337" s="414"/>
      <c r="K337" s="414"/>
      <c r="L337" s="414"/>
      <c r="M337" s="414"/>
      <c r="N337" s="414"/>
      <c r="O337" s="414"/>
      <c r="P337" s="414"/>
      <c r="Q337" s="414"/>
      <c r="R337" s="414"/>
      <c r="S337" s="414"/>
      <c r="T337" s="414"/>
      <c r="U337" s="414"/>
      <c r="V337" s="414"/>
      <c r="W337" s="414"/>
      <c r="X337" s="414"/>
      <c r="Y337" s="414"/>
      <c r="Z337" s="414"/>
      <c r="AA337" s="414"/>
      <c r="AB337" s="414"/>
      <c r="AC337" s="414"/>
      <c r="AD337" s="414"/>
      <c r="AE337" s="414"/>
      <c r="AF337" s="414"/>
      <c r="AG337" s="414"/>
      <c r="AH337" s="414"/>
      <c r="AI337" s="414"/>
      <c r="AJ337" s="414"/>
      <c r="AK337" s="414"/>
      <c r="AL337" s="414"/>
      <c r="AM337" s="414"/>
      <c r="AN337" s="414"/>
      <c r="AO337" s="414"/>
      <c r="AP337" s="414"/>
      <c r="AQ337" s="414"/>
    </row>
    <row r="338" spans="1:43" ht="20.25" customHeight="1">
      <c r="A338" s="414"/>
      <c r="B338" s="414"/>
      <c r="C338" s="423"/>
      <c r="D338" s="423"/>
      <c r="E338" s="423"/>
      <c r="F338" s="423"/>
      <c r="G338" s="423"/>
      <c r="H338" s="424"/>
      <c r="I338" s="424"/>
      <c r="J338" s="414"/>
      <c r="K338" s="414"/>
      <c r="L338" s="414"/>
      <c r="M338" s="414"/>
      <c r="N338" s="414"/>
      <c r="O338" s="414"/>
      <c r="P338" s="414"/>
      <c r="Q338" s="414"/>
      <c r="R338" s="414"/>
      <c r="S338" s="414"/>
      <c r="T338" s="414"/>
      <c r="U338" s="414"/>
      <c r="V338" s="414"/>
      <c r="W338" s="414"/>
      <c r="X338" s="414"/>
      <c r="Y338" s="414"/>
      <c r="Z338" s="414"/>
      <c r="AA338" s="414"/>
      <c r="AB338" s="414"/>
      <c r="AC338" s="414"/>
      <c r="AD338" s="414"/>
      <c r="AE338" s="414"/>
      <c r="AF338" s="414"/>
      <c r="AG338" s="414"/>
      <c r="AH338" s="414"/>
      <c r="AI338" s="414"/>
      <c r="AJ338" s="414"/>
      <c r="AK338" s="414"/>
      <c r="AL338" s="414"/>
      <c r="AM338" s="414"/>
      <c r="AN338" s="414"/>
      <c r="AO338" s="414"/>
      <c r="AP338" s="414"/>
      <c r="AQ338" s="414"/>
    </row>
    <row r="339" spans="1:43" ht="20.25" customHeight="1">
      <c r="A339" s="414"/>
      <c r="B339" s="414"/>
      <c r="C339" s="424"/>
      <c r="D339" s="424"/>
      <c r="E339" s="424"/>
      <c r="F339" s="424"/>
      <c r="G339" s="424"/>
      <c r="H339" s="414"/>
      <c r="I339" s="414"/>
      <c r="J339" s="414"/>
      <c r="K339" s="414"/>
      <c r="L339" s="414"/>
      <c r="M339" s="414"/>
      <c r="N339" s="414"/>
      <c r="O339" s="414"/>
      <c r="P339" s="414"/>
      <c r="Q339" s="414"/>
      <c r="R339" s="414"/>
      <c r="S339" s="414"/>
      <c r="T339" s="414"/>
      <c r="U339" s="414"/>
      <c r="V339" s="414"/>
      <c r="W339" s="414"/>
      <c r="X339" s="414"/>
      <c r="Y339" s="414"/>
      <c r="Z339" s="414"/>
      <c r="AA339" s="414"/>
      <c r="AB339" s="414"/>
      <c r="AC339" s="414"/>
      <c r="AD339" s="414"/>
      <c r="AE339" s="414"/>
      <c r="AF339" s="414"/>
      <c r="AG339" s="414"/>
      <c r="AH339" s="414"/>
      <c r="AI339" s="414"/>
      <c r="AJ339" s="414"/>
      <c r="AK339" s="414"/>
      <c r="AL339" s="414"/>
      <c r="AM339" s="414"/>
      <c r="AN339" s="414"/>
      <c r="AO339" s="414"/>
      <c r="AP339" s="414"/>
      <c r="AQ339" s="414"/>
    </row>
    <row r="340" spans="1:43" ht="20.25" customHeight="1">
      <c r="A340" s="414"/>
      <c r="B340" s="414"/>
      <c r="C340" s="424"/>
      <c r="D340" s="424"/>
      <c r="E340" s="424"/>
      <c r="F340" s="424"/>
      <c r="G340" s="424"/>
      <c r="H340" s="414"/>
      <c r="I340" s="414"/>
      <c r="J340" s="414"/>
      <c r="K340" s="414"/>
      <c r="L340" s="414"/>
      <c r="M340" s="414"/>
      <c r="N340" s="414"/>
      <c r="O340" s="414"/>
      <c r="P340" s="414"/>
      <c r="Q340" s="414"/>
      <c r="R340" s="414"/>
      <c r="S340" s="414"/>
      <c r="T340" s="414"/>
      <c r="U340" s="414"/>
      <c r="V340" s="414"/>
      <c r="W340" s="414"/>
      <c r="X340" s="414"/>
      <c r="Y340" s="414"/>
      <c r="Z340" s="414"/>
      <c r="AA340" s="414"/>
      <c r="AB340" s="414"/>
      <c r="AC340" s="414"/>
      <c r="AD340" s="414"/>
      <c r="AE340" s="414"/>
      <c r="AF340" s="414"/>
      <c r="AG340" s="414"/>
      <c r="AH340" s="414"/>
      <c r="AI340" s="414"/>
      <c r="AJ340" s="414"/>
      <c r="AK340" s="414"/>
      <c r="AL340" s="414"/>
      <c r="AM340" s="414"/>
      <c r="AN340" s="414"/>
      <c r="AO340" s="414"/>
      <c r="AP340" s="414"/>
      <c r="AQ340" s="414"/>
    </row>
    <row r="341" spans="1:43" ht="20.25" customHeight="1">
      <c r="A341" s="414"/>
      <c r="B341" s="414"/>
      <c r="C341" s="424"/>
      <c r="D341" s="424"/>
      <c r="E341" s="424"/>
      <c r="F341" s="424"/>
      <c r="G341" s="424"/>
      <c r="H341" s="414"/>
      <c r="I341" s="414"/>
      <c r="J341" s="414"/>
      <c r="K341" s="414"/>
      <c r="L341" s="414"/>
      <c r="M341" s="414"/>
      <c r="N341" s="414"/>
      <c r="O341" s="414"/>
      <c r="P341" s="414"/>
      <c r="Q341" s="414"/>
      <c r="R341" s="414"/>
      <c r="S341" s="414"/>
      <c r="T341" s="414"/>
      <c r="U341" s="414"/>
      <c r="V341" s="414"/>
      <c r="W341" s="414"/>
      <c r="X341" s="414"/>
      <c r="Y341" s="414"/>
      <c r="Z341" s="414"/>
      <c r="AA341" s="414"/>
      <c r="AB341" s="414"/>
      <c r="AC341" s="414"/>
      <c r="AD341" s="414"/>
      <c r="AE341" s="414"/>
      <c r="AF341" s="414"/>
      <c r="AG341" s="414"/>
      <c r="AH341" s="414"/>
      <c r="AI341" s="414"/>
      <c r="AJ341" s="414"/>
      <c r="AK341" s="414"/>
      <c r="AL341" s="414"/>
      <c r="AM341" s="414"/>
      <c r="AN341" s="414"/>
      <c r="AO341" s="414"/>
      <c r="AP341" s="414"/>
      <c r="AQ341" s="414"/>
    </row>
    <row r="342" spans="1:43" ht="20.25" customHeight="1">
      <c r="C342" s="413"/>
      <c r="D342" s="413"/>
      <c r="E342" s="413"/>
      <c r="F342" s="413"/>
      <c r="G342" s="413"/>
    </row>
  </sheetData>
  <sheetProtection sheet="1" insertColumns="0" deleteRows="0"/>
  <mergeCells count="1552">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6"/>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ColWidth="9" defaultRowHeight="19.2"/>
  <cols>
    <col min="1" max="1" width="1.6640625" style="332" customWidth="1"/>
    <col min="2" max="2" width="5.6640625" style="331" customWidth="1"/>
    <col min="3" max="3" width="10.6640625" style="331" customWidth="1"/>
    <col min="4" max="4" width="3.33203125" style="331" bestFit="1" customWidth="1"/>
    <col min="5" max="5" width="15.6640625" style="332" customWidth="1"/>
    <col min="6" max="6" width="3.33203125" style="332" bestFit="1" customWidth="1"/>
    <col min="7" max="7" width="15.6640625" style="332" customWidth="1"/>
    <col min="8" max="8" width="3.33203125" style="332" bestFit="1" customWidth="1"/>
    <col min="9" max="9" width="15.6640625" style="331" customWidth="1"/>
    <col min="10" max="10" width="3.33203125" style="332" bestFit="1" customWidth="1"/>
    <col min="11" max="11" width="15.6640625" style="332" customWidth="1"/>
    <col min="12" max="12" width="3.33203125" style="332" customWidth="1"/>
    <col min="13" max="13" width="15.6640625" style="332" customWidth="1"/>
    <col min="14" max="14" width="3.33203125" style="332" customWidth="1"/>
    <col min="15" max="15" width="15.6640625" style="332" customWidth="1"/>
    <col min="16" max="16" width="3.33203125" style="332" customWidth="1"/>
    <col min="17" max="17" width="15.6640625" style="332" customWidth="1"/>
    <col min="18" max="18" width="3.33203125" style="332" customWidth="1"/>
    <col min="19" max="19" width="15.6640625" style="332" customWidth="1"/>
    <col min="20" max="20" width="3.33203125" style="332" customWidth="1"/>
    <col min="21" max="21" width="15.6640625" style="332" customWidth="1"/>
    <col min="22" max="22" width="3.33203125" style="332" customWidth="1"/>
    <col min="23" max="23" width="50.6640625" style="332" customWidth="1"/>
    <col min="24" max="16384" width="9" style="332"/>
  </cols>
  <sheetData>
    <row r="1" spans="2:23">
      <c r="B1" s="330" t="s">
        <v>577</v>
      </c>
    </row>
    <row r="2" spans="2:23">
      <c r="B2" s="333" t="s">
        <v>578</v>
      </c>
      <c r="E2" s="334"/>
      <c r="I2" s="335"/>
    </row>
    <row r="3" spans="2:23">
      <c r="B3" s="335" t="s">
        <v>579</v>
      </c>
      <c r="E3" s="334" t="s">
        <v>677</v>
      </c>
      <c r="I3" s="335"/>
    </row>
    <row r="4" spans="2:23">
      <c r="B4" s="333"/>
      <c r="E4" s="849" t="s">
        <v>581</v>
      </c>
      <c r="F4" s="849"/>
      <c r="G4" s="849"/>
      <c r="H4" s="849"/>
      <c r="I4" s="849"/>
      <c r="J4" s="849"/>
      <c r="K4" s="849"/>
      <c r="M4" s="849" t="s">
        <v>582</v>
      </c>
      <c r="N4" s="849"/>
      <c r="O4" s="849"/>
      <c r="Q4" s="849" t="s">
        <v>583</v>
      </c>
      <c r="R4" s="849"/>
      <c r="S4" s="849"/>
      <c r="T4" s="849"/>
      <c r="U4" s="849"/>
      <c r="W4" s="849" t="s">
        <v>584</v>
      </c>
    </row>
    <row r="5" spans="2:23">
      <c r="B5" s="331" t="s">
        <v>678</v>
      </c>
      <c r="C5" s="331" t="s">
        <v>586</v>
      </c>
      <c r="E5" s="331" t="s">
        <v>587</v>
      </c>
      <c r="F5" s="331"/>
      <c r="G5" s="331" t="s">
        <v>588</v>
      </c>
      <c r="I5" s="331" t="s">
        <v>589</v>
      </c>
      <c r="K5" s="331" t="s">
        <v>581</v>
      </c>
      <c r="M5" s="331" t="s">
        <v>590</v>
      </c>
      <c r="O5" s="331" t="s">
        <v>591</v>
      </c>
      <c r="Q5" s="331" t="s">
        <v>590</v>
      </c>
      <c r="S5" s="331" t="s">
        <v>591</v>
      </c>
      <c r="U5" s="331" t="s">
        <v>581</v>
      </c>
      <c r="W5" s="849"/>
    </row>
    <row r="6" spans="2:23">
      <c r="B6" s="331">
        <v>1</v>
      </c>
      <c r="C6" s="336" t="s">
        <v>679</v>
      </c>
      <c r="D6" s="331" t="s">
        <v>593</v>
      </c>
      <c r="E6" s="337">
        <v>0.375</v>
      </c>
      <c r="F6" s="331" t="s">
        <v>680</v>
      </c>
      <c r="G6" s="337">
        <v>0.75</v>
      </c>
      <c r="H6" s="332" t="s">
        <v>681</v>
      </c>
      <c r="I6" s="337">
        <v>4.1666666666666664E-2</v>
      </c>
      <c r="J6" s="332" t="s">
        <v>607</v>
      </c>
      <c r="K6" s="338">
        <f t="shared" ref="K6:K8" si="0">(G6-E6-I6)*24</f>
        <v>8</v>
      </c>
      <c r="M6" s="337">
        <v>0.39583333333333331</v>
      </c>
      <c r="N6" s="331" t="s">
        <v>599</v>
      </c>
      <c r="O6" s="337">
        <v>0.6875</v>
      </c>
      <c r="Q6" s="339">
        <f>IF(E6&lt;M6,M6,E6)</f>
        <v>0.39583333333333331</v>
      </c>
      <c r="R6" s="331" t="s">
        <v>594</v>
      </c>
      <c r="S6" s="339">
        <f t="shared" ref="S6:S8" si="1">IF(G6&gt;O6,O6,G6)</f>
        <v>0.6875</v>
      </c>
      <c r="U6" s="340">
        <f t="shared" ref="U6:U8" si="2">(S6-Q6)*24</f>
        <v>7</v>
      </c>
      <c r="W6" s="341"/>
    </row>
    <row r="7" spans="2:23">
      <c r="B7" s="331">
        <v>2</v>
      </c>
      <c r="C7" s="336" t="s">
        <v>682</v>
      </c>
      <c r="D7" s="331" t="s">
        <v>593</v>
      </c>
      <c r="E7" s="337"/>
      <c r="F7" s="331" t="s">
        <v>599</v>
      </c>
      <c r="G7" s="337"/>
      <c r="H7" s="332" t="s">
        <v>600</v>
      </c>
      <c r="I7" s="337">
        <v>0</v>
      </c>
      <c r="J7" s="332" t="s">
        <v>607</v>
      </c>
      <c r="K7" s="338">
        <f t="shared" si="0"/>
        <v>0</v>
      </c>
      <c r="M7" s="337"/>
      <c r="N7" s="331" t="s">
        <v>594</v>
      </c>
      <c r="O7" s="337"/>
      <c r="Q7" s="339">
        <f t="shared" ref="Q7:Q8" si="3">IF(E7&lt;M7,M7,E7)</f>
        <v>0</v>
      </c>
      <c r="R7" s="331" t="s">
        <v>683</v>
      </c>
      <c r="S7" s="339">
        <f t="shared" si="1"/>
        <v>0</v>
      </c>
      <c r="U7" s="340">
        <f t="shared" si="2"/>
        <v>0</v>
      </c>
      <c r="W7" s="341"/>
    </row>
    <row r="8" spans="2:23">
      <c r="B8" s="331">
        <v>3</v>
      </c>
      <c r="C8" s="336" t="s">
        <v>601</v>
      </c>
      <c r="D8" s="331" t="s">
        <v>606</v>
      </c>
      <c r="E8" s="337"/>
      <c r="F8" s="331" t="s">
        <v>604</v>
      </c>
      <c r="G8" s="337"/>
      <c r="H8" s="332" t="s">
        <v>602</v>
      </c>
      <c r="I8" s="337">
        <v>0</v>
      </c>
      <c r="J8" s="332" t="s">
        <v>607</v>
      </c>
      <c r="K8" s="338">
        <f t="shared" si="0"/>
        <v>0</v>
      </c>
      <c r="M8" s="337"/>
      <c r="N8" s="331" t="s">
        <v>594</v>
      </c>
      <c r="O8" s="337"/>
      <c r="Q8" s="339">
        <f t="shared" si="3"/>
        <v>0</v>
      </c>
      <c r="R8" s="331" t="s">
        <v>594</v>
      </c>
      <c r="S8" s="339">
        <f t="shared" si="1"/>
        <v>0</v>
      </c>
      <c r="U8" s="340">
        <f t="shared" si="2"/>
        <v>0</v>
      </c>
      <c r="W8" s="341"/>
    </row>
    <row r="9" spans="2:23">
      <c r="B9" s="331">
        <v>4</v>
      </c>
      <c r="C9" s="336" t="s">
        <v>684</v>
      </c>
      <c r="D9" s="331" t="s">
        <v>685</v>
      </c>
      <c r="E9" s="337"/>
      <c r="F9" s="331" t="s">
        <v>604</v>
      </c>
      <c r="G9" s="337"/>
      <c r="H9" s="332" t="s">
        <v>602</v>
      </c>
      <c r="I9" s="337">
        <v>0</v>
      </c>
      <c r="J9" s="332" t="s">
        <v>686</v>
      </c>
      <c r="K9" s="338">
        <f>(G9-E9-I9)*24</f>
        <v>0</v>
      </c>
      <c r="M9" s="337"/>
      <c r="N9" s="331" t="s">
        <v>604</v>
      </c>
      <c r="O9" s="337"/>
      <c r="Q9" s="339">
        <f>IF(E9&lt;M9,M9,E9)</f>
        <v>0</v>
      </c>
      <c r="R9" s="331" t="s">
        <v>594</v>
      </c>
      <c r="S9" s="339">
        <f>IF(G9&gt;O9,O9,G9)</f>
        <v>0</v>
      </c>
      <c r="U9" s="340">
        <f>(S9-Q9)*24</f>
        <v>0</v>
      </c>
      <c r="W9" s="341"/>
    </row>
    <row r="10" spans="2:23">
      <c r="B10" s="331">
        <v>5</v>
      </c>
      <c r="C10" s="336" t="s">
        <v>687</v>
      </c>
      <c r="D10" s="331" t="s">
        <v>593</v>
      </c>
      <c r="E10" s="337"/>
      <c r="F10" s="331" t="s">
        <v>683</v>
      </c>
      <c r="G10" s="337"/>
      <c r="H10" s="332" t="s">
        <v>681</v>
      </c>
      <c r="I10" s="337">
        <v>0</v>
      </c>
      <c r="J10" s="332" t="s">
        <v>607</v>
      </c>
      <c r="K10" s="338">
        <f>(G10-E10-I10)*24</f>
        <v>0</v>
      </c>
      <c r="M10" s="337"/>
      <c r="N10" s="331" t="s">
        <v>604</v>
      </c>
      <c r="O10" s="337"/>
      <c r="Q10" s="339">
        <f t="shared" ref="Q10:Q25" si="4">IF(E10&lt;M10,M10,E10)</f>
        <v>0</v>
      </c>
      <c r="R10" s="331" t="s">
        <v>604</v>
      </c>
      <c r="S10" s="339">
        <f t="shared" ref="S10:S25" si="5">IF(G10&gt;O10,O10,G10)</f>
        <v>0</v>
      </c>
      <c r="U10" s="340">
        <f t="shared" ref="U10:U25" si="6">(S10-Q10)*24</f>
        <v>0</v>
      </c>
      <c r="W10" s="341"/>
    </row>
    <row r="11" spans="2:23">
      <c r="B11" s="331">
        <v>6</v>
      </c>
      <c r="C11" s="336" t="s">
        <v>688</v>
      </c>
      <c r="D11" s="331" t="s">
        <v>593</v>
      </c>
      <c r="E11" s="337"/>
      <c r="F11" s="331" t="s">
        <v>604</v>
      </c>
      <c r="G11" s="337"/>
      <c r="H11" s="332" t="s">
        <v>602</v>
      </c>
      <c r="I11" s="337">
        <v>0</v>
      </c>
      <c r="J11" s="332" t="s">
        <v>607</v>
      </c>
      <c r="K11" s="338">
        <f t="shared" ref="K11:K25" si="7">(G11-E11-I11)*24</f>
        <v>0</v>
      </c>
      <c r="M11" s="337"/>
      <c r="N11" s="331" t="s">
        <v>604</v>
      </c>
      <c r="O11" s="337"/>
      <c r="Q11" s="339">
        <f t="shared" si="4"/>
        <v>0</v>
      </c>
      <c r="R11" s="331" t="s">
        <v>604</v>
      </c>
      <c r="S11" s="339">
        <f t="shared" si="5"/>
        <v>0</v>
      </c>
      <c r="U11" s="340">
        <f t="shared" si="6"/>
        <v>0</v>
      </c>
      <c r="W11" s="341"/>
    </row>
    <row r="12" spans="2:23">
      <c r="B12" s="331">
        <v>7</v>
      </c>
      <c r="C12" s="336" t="s">
        <v>611</v>
      </c>
      <c r="D12" s="331" t="s">
        <v>606</v>
      </c>
      <c r="E12" s="337"/>
      <c r="F12" s="331" t="s">
        <v>599</v>
      </c>
      <c r="G12" s="337"/>
      <c r="H12" s="332" t="s">
        <v>602</v>
      </c>
      <c r="I12" s="337">
        <v>0</v>
      </c>
      <c r="J12" s="332" t="s">
        <v>607</v>
      </c>
      <c r="K12" s="338">
        <f t="shared" si="7"/>
        <v>0</v>
      </c>
      <c r="M12" s="337"/>
      <c r="N12" s="331" t="s">
        <v>604</v>
      </c>
      <c r="O12" s="337"/>
      <c r="Q12" s="339">
        <f t="shared" si="4"/>
        <v>0</v>
      </c>
      <c r="R12" s="331" t="s">
        <v>683</v>
      </c>
      <c r="S12" s="339">
        <f t="shared" si="5"/>
        <v>0</v>
      </c>
      <c r="U12" s="340">
        <f t="shared" si="6"/>
        <v>0</v>
      </c>
      <c r="W12" s="341"/>
    </row>
    <row r="13" spans="2:23">
      <c r="B13" s="331">
        <v>8</v>
      </c>
      <c r="C13" s="336" t="s">
        <v>613</v>
      </c>
      <c r="D13" s="331" t="s">
        <v>593</v>
      </c>
      <c r="E13" s="337"/>
      <c r="F13" s="331" t="s">
        <v>604</v>
      </c>
      <c r="G13" s="337"/>
      <c r="H13" s="332" t="s">
        <v>602</v>
      </c>
      <c r="I13" s="337">
        <v>0</v>
      </c>
      <c r="J13" s="332" t="s">
        <v>607</v>
      </c>
      <c r="K13" s="338">
        <f t="shared" si="7"/>
        <v>0</v>
      </c>
      <c r="M13" s="337"/>
      <c r="N13" s="331" t="s">
        <v>604</v>
      </c>
      <c r="O13" s="337"/>
      <c r="Q13" s="339">
        <f t="shared" si="4"/>
        <v>0</v>
      </c>
      <c r="R13" s="331" t="s">
        <v>604</v>
      </c>
      <c r="S13" s="339">
        <f t="shared" si="5"/>
        <v>0</v>
      </c>
      <c r="U13" s="340">
        <f t="shared" si="6"/>
        <v>0</v>
      </c>
      <c r="W13" s="341"/>
    </row>
    <row r="14" spans="2:23">
      <c r="B14" s="331">
        <v>9</v>
      </c>
      <c r="C14" s="336" t="s">
        <v>615</v>
      </c>
      <c r="D14" s="331" t="s">
        <v>606</v>
      </c>
      <c r="E14" s="337"/>
      <c r="F14" s="331" t="s">
        <v>604</v>
      </c>
      <c r="G14" s="337"/>
      <c r="H14" s="332" t="s">
        <v>602</v>
      </c>
      <c r="I14" s="337">
        <v>0</v>
      </c>
      <c r="J14" s="332" t="s">
        <v>607</v>
      </c>
      <c r="K14" s="338">
        <f t="shared" si="7"/>
        <v>0</v>
      </c>
      <c r="M14" s="337"/>
      <c r="N14" s="331" t="s">
        <v>604</v>
      </c>
      <c r="O14" s="337"/>
      <c r="Q14" s="339">
        <f t="shared" si="4"/>
        <v>0</v>
      </c>
      <c r="R14" s="331" t="s">
        <v>604</v>
      </c>
      <c r="S14" s="339">
        <f t="shared" si="5"/>
        <v>0</v>
      </c>
      <c r="U14" s="340">
        <f t="shared" si="6"/>
        <v>0</v>
      </c>
      <c r="W14" s="341"/>
    </row>
    <row r="15" spans="2:23">
      <c r="B15" s="331">
        <v>10</v>
      </c>
      <c r="C15" s="336" t="s">
        <v>689</v>
      </c>
      <c r="D15" s="331" t="s">
        <v>606</v>
      </c>
      <c r="E15" s="337"/>
      <c r="F15" s="331" t="s">
        <v>604</v>
      </c>
      <c r="G15" s="337"/>
      <c r="H15" s="332" t="s">
        <v>602</v>
      </c>
      <c r="I15" s="337">
        <v>0</v>
      </c>
      <c r="J15" s="332" t="s">
        <v>607</v>
      </c>
      <c r="K15" s="338">
        <f t="shared" si="7"/>
        <v>0</v>
      </c>
      <c r="M15" s="337"/>
      <c r="N15" s="331" t="s">
        <v>604</v>
      </c>
      <c r="O15" s="337"/>
      <c r="Q15" s="339">
        <f t="shared" si="4"/>
        <v>0</v>
      </c>
      <c r="R15" s="331" t="s">
        <v>604</v>
      </c>
      <c r="S15" s="339">
        <f>IF(G15&gt;O15,O15,G15)</f>
        <v>0</v>
      </c>
      <c r="U15" s="340">
        <f t="shared" si="6"/>
        <v>0</v>
      </c>
      <c r="W15" s="341"/>
    </row>
    <row r="16" spans="2:23">
      <c r="B16" s="331">
        <v>11</v>
      </c>
      <c r="C16" s="336" t="s">
        <v>617</v>
      </c>
      <c r="D16" s="331" t="s">
        <v>606</v>
      </c>
      <c r="E16" s="337"/>
      <c r="F16" s="331" t="s">
        <v>604</v>
      </c>
      <c r="G16" s="337"/>
      <c r="H16" s="332" t="s">
        <v>602</v>
      </c>
      <c r="I16" s="337">
        <v>0</v>
      </c>
      <c r="J16" s="332" t="s">
        <v>607</v>
      </c>
      <c r="K16" s="338">
        <f t="shared" si="7"/>
        <v>0</v>
      </c>
      <c r="M16" s="337"/>
      <c r="N16" s="331" t="s">
        <v>680</v>
      </c>
      <c r="O16" s="337"/>
      <c r="Q16" s="339">
        <f t="shared" si="4"/>
        <v>0</v>
      </c>
      <c r="R16" s="331" t="s">
        <v>604</v>
      </c>
      <c r="S16" s="339">
        <f t="shared" si="5"/>
        <v>0</v>
      </c>
      <c r="U16" s="340">
        <f t="shared" si="6"/>
        <v>0</v>
      </c>
      <c r="W16" s="341"/>
    </row>
    <row r="17" spans="2:23">
      <c r="B17" s="331">
        <v>12</v>
      </c>
      <c r="C17" s="336" t="s">
        <v>618</v>
      </c>
      <c r="D17" s="331" t="s">
        <v>606</v>
      </c>
      <c r="E17" s="337"/>
      <c r="F17" s="331" t="s">
        <v>604</v>
      </c>
      <c r="G17" s="337"/>
      <c r="H17" s="332" t="s">
        <v>612</v>
      </c>
      <c r="I17" s="337">
        <v>0</v>
      </c>
      <c r="J17" s="332" t="s">
        <v>607</v>
      </c>
      <c r="K17" s="338">
        <f t="shared" si="7"/>
        <v>0</v>
      </c>
      <c r="M17" s="337"/>
      <c r="N17" s="331" t="s">
        <v>604</v>
      </c>
      <c r="O17" s="337"/>
      <c r="Q17" s="339">
        <f t="shared" si="4"/>
        <v>0</v>
      </c>
      <c r="R17" s="331" t="s">
        <v>604</v>
      </c>
      <c r="S17" s="339">
        <f t="shared" si="5"/>
        <v>0</v>
      </c>
      <c r="U17" s="340">
        <f t="shared" si="6"/>
        <v>0</v>
      </c>
      <c r="W17" s="341"/>
    </row>
    <row r="18" spans="2:23">
      <c r="B18" s="331">
        <v>13</v>
      </c>
      <c r="C18" s="336" t="s">
        <v>619</v>
      </c>
      <c r="D18" s="331" t="s">
        <v>606</v>
      </c>
      <c r="E18" s="337"/>
      <c r="F18" s="331" t="s">
        <v>604</v>
      </c>
      <c r="G18" s="337"/>
      <c r="H18" s="332" t="s">
        <v>602</v>
      </c>
      <c r="I18" s="337">
        <v>0</v>
      </c>
      <c r="J18" s="332" t="s">
        <v>607</v>
      </c>
      <c r="K18" s="338">
        <f t="shared" si="7"/>
        <v>0</v>
      </c>
      <c r="M18" s="337"/>
      <c r="N18" s="331" t="s">
        <v>604</v>
      </c>
      <c r="O18" s="337"/>
      <c r="Q18" s="339">
        <f t="shared" si="4"/>
        <v>0</v>
      </c>
      <c r="R18" s="331" t="s">
        <v>604</v>
      </c>
      <c r="S18" s="339">
        <f t="shared" si="5"/>
        <v>0</v>
      </c>
      <c r="U18" s="340">
        <f t="shared" si="6"/>
        <v>0</v>
      </c>
      <c r="W18" s="341"/>
    </row>
    <row r="19" spans="2:23">
      <c r="B19" s="331">
        <v>14</v>
      </c>
      <c r="C19" s="336" t="s">
        <v>620</v>
      </c>
      <c r="D19" s="331" t="s">
        <v>690</v>
      </c>
      <c r="E19" s="337"/>
      <c r="F19" s="331" t="s">
        <v>604</v>
      </c>
      <c r="G19" s="337"/>
      <c r="H19" s="332" t="s">
        <v>602</v>
      </c>
      <c r="I19" s="337">
        <v>0</v>
      </c>
      <c r="J19" s="332" t="s">
        <v>607</v>
      </c>
      <c r="K19" s="338">
        <f t="shared" si="7"/>
        <v>0</v>
      </c>
      <c r="M19" s="337"/>
      <c r="N19" s="331" t="s">
        <v>604</v>
      </c>
      <c r="O19" s="337"/>
      <c r="Q19" s="339">
        <f t="shared" si="4"/>
        <v>0</v>
      </c>
      <c r="R19" s="331" t="s">
        <v>604</v>
      </c>
      <c r="S19" s="339">
        <f t="shared" si="5"/>
        <v>0</v>
      </c>
      <c r="U19" s="340">
        <f t="shared" si="6"/>
        <v>0</v>
      </c>
      <c r="W19" s="341"/>
    </row>
    <row r="20" spans="2:23">
      <c r="B20" s="331">
        <v>15</v>
      </c>
      <c r="C20" s="336" t="s">
        <v>621</v>
      </c>
      <c r="D20" s="331" t="s">
        <v>606</v>
      </c>
      <c r="E20" s="337"/>
      <c r="F20" s="331" t="s">
        <v>604</v>
      </c>
      <c r="G20" s="337"/>
      <c r="H20" s="332" t="s">
        <v>602</v>
      </c>
      <c r="I20" s="337">
        <v>0</v>
      </c>
      <c r="J20" s="332" t="s">
        <v>607</v>
      </c>
      <c r="K20" s="342">
        <f t="shared" si="7"/>
        <v>0</v>
      </c>
      <c r="M20" s="337"/>
      <c r="N20" s="331" t="s">
        <v>604</v>
      </c>
      <c r="O20" s="337"/>
      <c r="Q20" s="339">
        <f t="shared" si="4"/>
        <v>0</v>
      </c>
      <c r="R20" s="331" t="s">
        <v>604</v>
      </c>
      <c r="S20" s="339">
        <f t="shared" si="5"/>
        <v>0</v>
      </c>
      <c r="U20" s="340">
        <f t="shared" si="6"/>
        <v>0</v>
      </c>
      <c r="W20" s="341"/>
    </row>
    <row r="21" spans="2:23">
      <c r="B21" s="331">
        <v>16</v>
      </c>
      <c r="C21" s="336" t="s">
        <v>622</v>
      </c>
      <c r="D21" s="331" t="s">
        <v>606</v>
      </c>
      <c r="E21" s="337"/>
      <c r="F21" s="331" t="s">
        <v>604</v>
      </c>
      <c r="G21" s="337"/>
      <c r="H21" s="332" t="s">
        <v>602</v>
      </c>
      <c r="I21" s="337">
        <v>0</v>
      </c>
      <c r="J21" s="332" t="s">
        <v>607</v>
      </c>
      <c r="K21" s="338">
        <f t="shared" si="7"/>
        <v>0</v>
      </c>
      <c r="M21" s="337"/>
      <c r="N21" s="331" t="s">
        <v>604</v>
      </c>
      <c r="O21" s="337"/>
      <c r="Q21" s="339">
        <f t="shared" si="4"/>
        <v>0</v>
      </c>
      <c r="R21" s="331" t="s">
        <v>604</v>
      </c>
      <c r="S21" s="339">
        <f t="shared" si="5"/>
        <v>0</v>
      </c>
      <c r="U21" s="340">
        <f t="shared" si="6"/>
        <v>0</v>
      </c>
      <c r="W21" s="341"/>
    </row>
    <row r="22" spans="2:23">
      <c r="B22" s="331">
        <v>17</v>
      </c>
      <c r="C22" s="336" t="s">
        <v>624</v>
      </c>
      <c r="D22" s="331" t="s">
        <v>606</v>
      </c>
      <c r="E22" s="337"/>
      <c r="F22" s="331" t="s">
        <v>680</v>
      </c>
      <c r="G22" s="337"/>
      <c r="H22" s="332" t="s">
        <v>602</v>
      </c>
      <c r="I22" s="337">
        <v>0</v>
      </c>
      <c r="J22" s="332" t="s">
        <v>607</v>
      </c>
      <c r="K22" s="338">
        <f t="shared" si="7"/>
        <v>0</v>
      </c>
      <c r="M22" s="337"/>
      <c r="N22" s="331" t="s">
        <v>604</v>
      </c>
      <c r="O22" s="337"/>
      <c r="Q22" s="339">
        <f t="shared" si="4"/>
        <v>0</v>
      </c>
      <c r="R22" s="331" t="s">
        <v>604</v>
      </c>
      <c r="S22" s="339">
        <f t="shared" si="5"/>
        <v>0</v>
      </c>
      <c r="U22" s="340">
        <f t="shared" si="6"/>
        <v>0</v>
      </c>
      <c r="W22" s="341"/>
    </row>
    <row r="23" spans="2:23">
      <c r="B23" s="331">
        <v>18</v>
      </c>
      <c r="C23" s="336" t="s">
        <v>625</v>
      </c>
      <c r="D23" s="331" t="s">
        <v>606</v>
      </c>
      <c r="E23" s="337"/>
      <c r="F23" s="331" t="s">
        <v>604</v>
      </c>
      <c r="G23" s="337"/>
      <c r="H23" s="332" t="s">
        <v>602</v>
      </c>
      <c r="I23" s="337">
        <v>0</v>
      </c>
      <c r="J23" s="332" t="s">
        <v>607</v>
      </c>
      <c r="K23" s="338">
        <f t="shared" si="7"/>
        <v>0</v>
      </c>
      <c r="M23" s="337"/>
      <c r="N23" s="331" t="s">
        <v>604</v>
      </c>
      <c r="O23" s="337"/>
      <c r="Q23" s="339">
        <f t="shared" si="4"/>
        <v>0</v>
      </c>
      <c r="R23" s="331" t="s">
        <v>604</v>
      </c>
      <c r="S23" s="339">
        <f t="shared" si="5"/>
        <v>0</v>
      </c>
      <c r="U23" s="340">
        <f t="shared" si="6"/>
        <v>0</v>
      </c>
      <c r="W23" s="341"/>
    </row>
    <row r="24" spans="2:23">
      <c r="B24" s="331">
        <v>19</v>
      </c>
      <c r="C24" s="336" t="s">
        <v>626</v>
      </c>
      <c r="D24" s="331" t="s">
        <v>606</v>
      </c>
      <c r="E24" s="337"/>
      <c r="F24" s="331" t="s">
        <v>604</v>
      </c>
      <c r="G24" s="337"/>
      <c r="H24" s="332" t="s">
        <v>600</v>
      </c>
      <c r="I24" s="337">
        <v>0</v>
      </c>
      <c r="J24" s="332" t="s">
        <v>603</v>
      </c>
      <c r="K24" s="338">
        <f t="shared" si="7"/>
        <v>0</v>
      </c>
      <c r="M24" s="337"/>
      <c r="N24" s="331" t="s">
        <v>604</v>
      </c>
      <c r="O24" s="337"/>
      <c r="Q24" s="339">
        <f t="shared" si="4"/>
        <v>0</v>
      </c>
      <c r="R24" s="331" t="s">
        <v>604</v>
      </c>
      <c r="S24" s="339">
        <f t="shared" si="5"/>
        <v>0</v>
      </c>
      <c r="U24" s="340">
        <f t="shared" si="6"/>
        <v>0</v>
      </c>
      <c r="W24" s="341"/>
    </row>
    <row r="25" spans="2:23">
      <c r="B25" s="331">
        <v>20</v>
      </c>
      <c r="C25" s="336" t="s">
        <v>627</v>
      </c>
      <c r="D25" s="331" t="s">
        <v>606</v>
      </c>
      <c r="E25" s="337"/>
      <c r="F25" s="331" t="s">
        <v>604</v>
      </c>
      <c r="G25" s="337"/>
      <c r="H25" s="332" t="s">
        <v>602</v>
      </c>
      <c r="I25" s="337">
        <v>0</v>
      </c>
      <c r="J25" s="332" t="s">
        <v>607</v>
      </c>
      <c r="K25" s="338">
        <f t="shared" si="7"/>
        <v>0</v>
      </c>
      <c r="M25" s="337"/>
      <c r="N25" s="331" t="s">
        <v>604</v>
      </c>
      <c r="O25" s="337"/>
      <c r="Q25" s="339">
        <f t="shared" si="4"/>
        <v>0</v>
      </c>
      <c r="R25" s="331" t="s">
        <v>604</v>
      </c>
      <c r="S25" s="339">
        <f t="shared" si="5"/>
        <v>0</v>
      </c>
      <c r="U25" s="340">
        <f t="shared" si="6"/>
        <v>0</v>
      </c>
      <c r="W25" s="341"/>
    </row>
    <row r="26" spans="2:23">
      <c r="B26" s="331">
        <v>21</v>
      </c>
      <c r="C26" s="336" t="s">
        <v>628</v>
      </c>
      <c r="D26" s="331" t="s">
        <v>606</v>
      </c>
      <c r="E26" s="343"/>
      <c r="F26" s="331" t="s">
        <v>604</v>
      </c>
      <c r="G26" s="343"/>
      <c r="H26" s="332" t="s">
        <v>602</v>
      </c>
      <c r="I26" s="343"/>
      <c r="J26" s="332" t="s">
        <v>603</v>
      </c>
      <c r="K26" s="336">
        <v>1</v>
      </c>
      <c r="M26" s="338"/>
      <c r="N26" s="331" t="s">
        <v>604</v>
      </c>
      <c r="O26" s="338"/>
      <c r="Q26" s="338"/>
      <c r="R26" s="331" t="s">
        <v>604</v>
      </c>
      <c r="S26" s="338"/>
      <c r="U26" s="336">
        <v>1</v>
      </c>
      <c r="W26" s="341"/>
    </row>
    <row r="27" spans="2:23">
      <c r="B27" s="331">
        <v>22</v>
      </c>
      <c r="C27" s="336" t="s">
        <v>629</v>
      </c>
      <c r="D27" s="331" t="s">
        <v>593</v>
      </c>
      <c r="E27" s="343"/>
      <c r="F27" s="331" t="s">
        <v>604</v>
      </c>
      <c r="G27" s="343"/>
      <c r="H27" s="332" t="s">
        <v>600</v>
      </c>
      <c r="I27" s="343"/>
      <c r="J27" s="332" t="s">
        <v>607</v>
      </c>
      <c r="K27" s="336">
        <v>2</v>
      </c>
      <c r="M27" s="338"/>
      <c r="N27" s="331" t="s">
        <v>604</v>
      </c>
      <c r="O27" s="338"/>
      <c r="Q27" s="338"/>
      <c r="R27" s="331" t="s">
        <v>604</v>
      </c>
      <c r="S27" s="338"/>
      <c r="U27" s="336">
        <v>2</v>
      </c>
      <c r="W27" s="341"/>
    </row>
    <row r="28" spans="2:23">
      <c r="B28" s="331">
        <v>23</v>
      </c>
      <c r="C28" s="336" t="s">
        <v>630</v>
      </c>
      <c r="D28" s="331" t="s">
        <v>606</v>
      </c>
      <c r="E28" s="343"/>
      <c r="F28" s="331" t="s">
        <v>604</v>
      </c>
      <c r="G28" s="343"/>
      <c r="H28" s="332" t="s">
        <v>602</v>
      </c>
      <c r="I28" s="343"/>
      <c r="J28" s="332" t="s">
        <v>607</v>
      </c>
      <c r="K28" s="336">
        <v>3</v>
      </c>
      <c r="M28" s="338"/>
      <c r="N28" s="331" t="s">
        <v>604</v>
      </c>
      <c r="O28" s="338"/>
      <c r="Q28" s="338"/>
      <c r="R28" s="331" t="s">
        <v>604</v>
      </c>
      <c r="S28" s="338"/>
      <c r="U28" s="336">
        <v>3</v>
      </c>
      <c r="W28" s="341"/>
    </row>
    <row r="29" spans="2:23">
      <c r="B29" s="331">
        <v>24</v>
      </c>
      <c r="C29" s="336" t="s">
        <v>542</v>
      </c>
      <c r="D29" s="331" t="s">
        <v>606</v>
      </c>
      <c r="E29" s="343"/>
      <c r="F29" s="331" t="s">
        <v>604</v>
      </c>
      <c r="G29" s="343"/>
      <c r="H29" s="332" t="s">
        <v>602</v>
      </c>
      <c r="I29" s="343"/>
      <c r="J29" s="332" t="s">
        <v>607</v>
      </c>
      <c r="K29" s="336">
        <v>4</v>
      </c>
      <c r="M29" s="338"/>
      <c r="N29" s="331" t="s">
        <v>604</v>
      </c>
      <c r="O29" s="338"/>
      <c r="Q29" s="338"/>
      <c r="R29" s="331" t="s">
        <v>604</v>
      </c>
      <c r="S29" s="338"/>
      <c r="U29" s="336">
        <v>4</v>
      </c>
      <c r="W29" s="341"/>
    </row>
    <row r="30" spans="2:23">
      <c r="B30" s="331">
        <v>25</v>
      </c>
      <c r="C30" s="336" t="s">
        <v>566</v>
      </c>
      <c r="D30" s="331" t="s">
        <v>606</v>
      </c>
      <c r="E30" s="343"/>
      <c r="F30" s="331" t="s">
        <v>594</v>
      </c>
      <c r="G30" s="343"/>
      <c r="H30" s="332" t="s">
        <v>602</v>
      </c>
      <c r="I30" s="343"/>
      <c r="J30" s="332" t="s">
        <v>607</v>
      </c>
      <c r="K30" s="336">
        <v>4</v>
      </c>
      <c r="M30" s="338"/>
      <c r="N30" s="331" t="s">
        <v>604</v>
      </c>
      <c r="O30" s="338"/>
      <c r="Q30" s="338"/>
      <c r="R30" s="331" t="s">
        <v>604</v>
      </c>
      <c r="S30" s="338"/>
      <c r="U30" s="336">
        <v>3</v>
      </c>
      <c r="W30" s="341"/>
    </row>
    <row r="31" spans="2:23">
      <c r="B31" s="331">
        <v>26</v>
      </c>
      <c r="C31" s="336" t="s">
        <v>631</v>
      </c>
      <c r="D31" s="331" t="s">
        <v>606</v>
      </c>
      <c r="E31" s="343"/>
      <c r="F31" s="331" t="s">
        <v>604</v>
      </c>
      <c r="G31" s="343"/>
      <c r="H31" s="332" t="s">
        <v>602</v>
      </c>
      <c r="I31" s="343"/>
      <c r="J31" s="332" t="s">
        <v>607</v>
      </c>
      <c r="K31" s="336">
        <v>5</v>
      </c>
      <c r="M31" s="338"/>
      <c r="N31" s="331" t="s">
        <v>604</v>
      </c>
      <c r="O31" s="338"/>
      <c r="Q31" s="338"/>
      <c r="R31" s="331" t="s">
        <v>604</v>
      </c>
      <c r="S31" s="338"/>
      <c r="U31" s="336">
        <v>5</v>
      </c>
      <c r="W31" s="341"/>
    </row>
    <row r="32" spans="2:23">
      <c r="B32" s="331">
        <v>27</v>
      </c>
      <c r="C32" s="336" t="s">
        <v>632</v>
      </c>
      <c r="D32" s="331" t="s">
        <v>606</v>
      </c>
      <c r="E32" s="343"/>
      <c r="F32" s="331" t="s">
        <v>604</v>
      </c>
      <c r="G32" s="343"/>
      <c r="H32" s="332" t="s">
        <v>602</v>
      </c>
      <c r="I32" s="343"/>
      <c r="J32" s="332" t="s">
        <v>607</v>
      </c>
      <c r="K32" s="336">
        <v>0</v>
      </c>
      <c r="M32" s="338"/>
      <c r="N32" s="331" t="s">
        <v>604</v>
      </c>
      <c r="O32" s="338"/>
      <c r="Q32" s="338"/>
      <c r="R32" s="331" t="s">
        <v>604</v>
      </c>
      <c r="S32" s="338"/>
      <c r="U32" s="336">
        <v>0</v>
      </c>
      <c r="W32" s="341" t="s">
        <v>634</v>
      </c>
    </row>
    <row r="33" spans="2:23">
      <c r="B33" s="331">
        <v>28</v>
      </c>
      <c r="C33" s="336" t="s">
        <v>635</v>
      </c>
      <c r="D33" s="331" t="s">
        <v>606</v>
      </c>
      <c r="E33" s="343"/>
      <c r="F33" s="331" t="s">
        <v>604</v>
      </c>
      <c r="G33" s="343"/>
      <c r="H33" s="332" t="s">
        <v>612</v>
      </c>
      <c r="I33" s="343"/>
      <c r="J33" s="332" t="s">
        <v>691</v>
      </c>
      <c r="K33" s="336"/>
      <c r="M33" s="338"/>
      <c r="N33" s="331" t="s">
        <v>604</v>
      </c>
      <c r="O33" s="338"/>
      <c r="Q33" s="338"/>
      <c r="R33" s="331" t="s">
        <v>604</v>
      </c>
      <c r="S33" s="338"/>
      <c r="U33" s="336"/>
      <c r="W33" s="341"/>
    </row>
    <row r="34" spans="2:23">
      <c r="B34" s="331">
        <v>29</v>
      </c>
      <c r="C34" s="336" t="s">
        <v>692</v>
      </c>
      <c r="D34" s="331" t="s">
        <v>690</v>
      </c>
      <c r="E34" s="343"/>
      <c r="F34" s="331" t="s">
        <v>604</v>
      </c>
      <c r="G34" s="343"/>
      <c r="H34" s="332" t="s">
        <v>602</v>
      </c>
      <c r="I34" s="343"/>
      <c r="J34" s="332" t="s">
        <v>607</v>
      </c>
      <c r="K34" s="336"/>
      <c r="M34" s="338"/>
      <c r="N34" s="331" t="s">
        <v>683</v>
      </c>
      <c r="O34" s="338"/>
      <c r="Q34" s="338"/>
      <c r="R34" s="331" t="s">
        <v>604</v>
      </c>
      <c r="S34" s="338"/>
      <c r="U34" s="336"/>
      <c r="W34" s="341"/>
    </row>
    <row r="35" spans="2:23">
      <c r="B35" s="331">
        <v>30</v>
      </c>
      <c r="C35" s="336" t="s">
        <v>635</v>
      </c>
      <c r="D35" s="331" t="s">
        <v>606</v>
      </c>
      <c r="E35" s="343"/>
      <c r="F35" s="331" t="s">
        <v>633</v>
      </c>
      <c r="G35" s="343"/>
      <c r="H35" s="332" t="s">
        <v>602</v>
      </c>
      <c r="I35" s="343"/>
      <c r="J35" s="332" t="s">
        <v>607</v>
      </c>
      <c r="K35" s="336"/>
      <c r="M35" s="338"/>
      <c r="N35" s="331" t="s">
        <v>604</v>
      </c>
      <c r="O35" s="338"/>
      <c r="Q35" s="338"/>
      <c r="R35" s="331" t="s">
        <v>604</v>
      </c>
      <c r="S35" s="338"/>
      <c r="U35" s="336"/>
      <c r="W35" s="341"/>
    </row>
    <row r="36" spans="2:23">
      <c r="C36" s="344"/>
    </row>
    <row r="37" spans="2:23">
      <c r="C37" s="345" t="s">
        <v>637</v>
      </c>
    </row>
    <row r="38" spans="2:23">
      <c r="C38" s="345" t="s">
        <v>638</v>
      </c>
    </row>
    <row r="39" spans="2:23">
      <c r="C39" s="345" t="s">
        <v>639</v>
      </c>
    </row>
    <row r="40" spans="2:23">
      <c r="C40" s="345" t="s">
        <v>640</v>
      </c>
    </row>
    <row r="41" spans="2:23">
      <c r="C41" s="333" t="s">
        <v>641</v>
      </c>
    </row>
    <row r="42" spans="2:23">
      <c r="C42" s="333" t="s">
        <v>642</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workbookViewId="0">
      <selection activeCell="B1" sqref="B1"/>
    </sheetView>
  </sheetViews>
  <sheetFormatPr defaultColWidth="9" defaultRowHeight="13.2"/>
  <cols>
    <col min="1" max="1" width="1.88671875" style="432" customWidth="1"/>
    <col min="2" max="3" width="9" style="432"/>
    <col min="4" max="4" width="45.6640625" style="432" customWidth="1"/>
    <col min="5" max="16384" width="9" style="432"/>
  </cols>
  <sheetData>
    <row r="1" spans="2:11" ht="14.4">
      <c r="B1" s="481" t="s">
        <v>693</v>
      </c>
      <c r="D1" s="433"/>
      <c r="E1" s="433"/>
      <c r="F1" s="433"/>
    </row>
    <row r="2" spans="2:11" s="399" customFormat="1" ht="20.25" customHeight="1">
      <c r="B2" s="434" t="s">
        <v>694</v>
      </c>
      <c r="C2" s="434"/>
      <c r="D2" s="433"/>
      <c r="E2" s="433"/>
      <c r="F2" s="433"/>
    </row>
    <row r="3" spans="2:11" s="399" customFormat="1" ht="20.25" customHeight="1">
      <c r="B3" s="434"/>
      <c r="C3" s="434"/>
      <c r="D3" s="433"/>
      <c r="E3" s="433"/>
      <c r="F3" s="433"/>
    </row>
    <row r="4" spans="2:11" s="436" customFormat="1" ht="20.25" customHeight="1">
      <c r="B4" s="435"/>
      <c r="C4" s="433" t="s">
        <v>695</v>
      </c>
      <c r="D4" s="433"/>
      <c r="F4" s="993" t="s">
        <v>696</v>
      </c>
      <c r="G4" s="993"/>
      <c r="H4" s="993"/>
      <c r="I4" s="993"/>
      <c r="J4" s="993"/>
      <c r="K4" s="993"/>
    </row>
    <row r="5" spans="2:11" s="436" customFormat="1" ht="20.25" customHeight="1">
      <c r="B5" s="437"/>
      <c r="C5" s="433" t="s">
        <v>697</v>
      </c>
      <c r="D5" s="433"/>
      <c r="F5" s="993"/>
      <c r="G5" s="993"/>
      <c r="H5" s="993"/>
      <c r="I5" s="993"/>
      <c r="J5" s="993"/>
      <c r="K5" s="993"/>
    </row>
    <row r="6" spans="2:11" s="399" customFormat="1" ht="20.25" customHeight="1">
      <c r="B6" s="438" t="s">
        <v>698</v>
      </c>
      <c r="C6" s="433"/>
      <c r="D6" s="433"/>
      <c r="E6" s="439"/>
      <c r="F6" s="440"/>
    </row>
    <row r="7" spans="2:11" s="399" customFormat="1" ht="20.25" customHeight="1">
      <c r="B7" s="434"/>
      <c r="C7" s="434"/>
      <c r="D7" s="433"/>
      <c r="E7" s="439"/>
      <c r="F7" s="440"/>
    </row>
    <row r="8" spans="2:11" s="399" customFormat="1" ht="20.25" customHeight="1">
      <c r="B8" s="433" t="s">
        <v>699</v>
      </c>
      <c r="C8" s="434"/>
      <c r="D8" s="433"/>
      <c r="E8" s="439"/>
      <c r="F8" s="440"/>
    </row>
    <row r="9" spans="2:11" s="399" customFormat="1" ht="20.25" customHeight="1">
      <c r="B9" s="434"/>
      <c r="C9" s="434"/>
      <c r="D9" s="433"/>
      <c r="E9" s="433"/>
      <c r="F9" s="433"/>
    </row>
    <row r="10" spans="2:11" s="399" customFormat="1" ht="20.25" customHeight="1">
      <c r="B10" s="433" t="s">
        <v>700</v>
      </c>
      <c r="C10" s="434"/>
      <c r="D10" s="433"/>
      <c r="E10" s="433"/>
      <c r="F10" s="433"/>
    </row>
    <row r="11" spans="2:11" s="399" customFormat="1" ht="20.25" customHeight="1">
      <c r="B11" s="433"/>
      <c r="C11" s="434"/>
      <c r="D11" s="433"/>
      <c r="E11" s="433"/>
      <c r="F11" s="433"/>
    </row>
    <row r="12" spans="2:11" s="399" customFormat="1" ht="20.25" customHeight="1">
      <c r="B12" s="433" t="s">
        <v>701</v>
      </c>
      <c r="C12" s="434"/>
      <c r="D12" s="433"/>
    </row>
    <row r="13" spans="2:11" s="399" customFormat="1" ht="20.25" customHeight="1">
      <c r="B13" s="433"/>
      <c r="C13" s="434"/>
      <c r="D13" s="433"/>
    </row>
    <row r="14" spans="2:11" s="399" customFormat="1" ht="20.25" customHeight="1">
      <c r="B14" s="433" t="s">
        <v>702</v>
      </c>
      <c r="C14" s="434"/>
      <c r="D14" s="433"/>
    </row>
    <row r="15" spans="2:11" s="399" customFormat="1" ht="20.25" customHeight="1">
      <c r="B15" s="433"/>
      <c r="C15" s="434"/>
      <c r="D15" s="433"/>
    </row>
    <row r="16" spans="2:11" s="399" customFormat="1" ht="20.25" customHeight="1">
      <c r="B16" s="433" t="s">
        <v>703</v>
      </c>
      <c r="C16" s="434"/>
      <c r="D16" s="433"/>
    </row>
    <row r="17" spans="2:25" s="399" customFormat="1" ht="20.25" customHeight="1">
      <c r="B17" s="434"/>
      <c r="C17" s="434"/>
      <c r="D17" s="433"/>
    </row>
    <row r="18" spans="2:25" s="399" customFormat="1" ht="20.25" customHeight="1">
      <c r="B18" s="433" t="s">
        <v>704</v>
      </c>
      <c r="C18" s="434"/>
      <c r="D18" s="433"/>
    </row>
    <row r="19" spans="2:25" s="399" customFormat="1" ht="20.25" customHeight="1">
      <c r="B19" s="434"/>
      <c r="C19" s="434"/>
      <c r="D19" s="433"/>
    </row>
    <row r="20" spans="2:25" s="399" customFormat="1" ht="17.25" customHeight="1">
      <c r="B20" s="433" t="s">
        <v>705</v>
      </c>
      <c r="C20" s="433"/>
      <c r="D20" s="433"/>
    </row>
    <row r="21" spans="2:25" s="399" customFormat="1" ht="17.25" customHeight="1">
      <c r="B21" s="433" t="s">
        <v>706</v>
      </c>
      <c r="C21" s="433"/>
      <c r="D21" s="433"/>
    </row>
    <row r="22" spans="2:25" s="399" customFormat="1" ht="17.25" customHeight="1">
      <c r="B22" s="433"/>
      <c r="C22" s="433"/>
      <c r="D22" s="433"/>
    </row>
    <row r="23" spans="2:25" s="399" customFormat="1" ht="17.25" customHeight="1">
      <c r="B23" s="433"/>
      <c r="C23" s="441" t="s">
        <v>707</v>
      </c>
      <c r="D23" s="441" t="s">
        <v>708</v>
      </c>
    </row>
    <row r="24" spans="2:25" s="399" customFormat="1" ht="17.25" customHeight="1">
      <c r="B24" s="433"/>
      <c r="C24" s="441">
        <v>1</v>
      </c>
      <c r="D24" s="442" t="s">
        <v>510</v>
      </c>
    </row>
    <row r="25" spans="2:25" s="399" customFormat="1" ht="17.25" customHeight="1">
      <c r="B25" s="433"/>
      <c r="C25" s="441">
        <v>2</v>
      </c>
      <c r="D25" s="442" t="s">
        <v>528</v>
      </c>
    </row>
    <row r="26" spans="2:25" s="399" customFormat="1" ht="17.25" customHeight="1">
      <c r="B26" s="433"/>
      <c r="C26" s="441">
        <v>3</v>
      </c>
      <c r="D26" s="442" t="s">
        <v>538</v>
      </c>
    </row>
    <row r="27" spans="2:25" s="399" customFormat="1" ht="17.25" customHeight="1">
      <c r="B27" s="433"/>
      <c r="C27" s="441">
        <v>4</v>
      </c>
      <c r="D27" s="442" t="s">
        <v>537</v>
      </c>
    </row>
    <row r="28" spans="2:25" s="399" customFormat="1" ht="17.25" customHeight="1">
      <c r="B28" s="433"/>
      <c r="C28" s="441">
        <v>5</v>
      </c>
      <c r="D28" s="442" t="s">
        <v>555</v>
      </c>
    </row>
    <row r="29" spans="2:25" s="399" customFormat="1" ht="17.25" customHeight="1">
      <c r="B29" s="433"/>
      <c r="C29" s="439"/>
      <c r="D29" s="440"/>
    </row>
    <row r="30" spans="2:25" s="399" customFormat="1" ht="17.25" customHeight="1">
      <c r="B30" s="433" t="s">
        <v>709</v>
      </c>
      <c r="C30" s="433"/>
      <c r="D30" s="433"/>
      <c r="E30" s="436"/>
      <c r="F30" s="436"/>
    </row>
    <row r="31" spans="2:25" s="399" customFormat="1" ht="17.25" customHeight="1">
      <c r="B31" s="433" t="s">
        <v>710</v>
      </c>
      <c r="C31" s="433"/>
      <c r="D31" s="433"/>
      <c r="E31" s="436"/>
      <c r="F31" s="436"/>
    </row>
    <row r="32" spans="2:25" s="399" customFormat="1" ht="17.25" customHeight="1">
      <c r="B32" s="433"/>
      <c r="C32" s="433"/>
      <c r="D32" s="433"/>
      <c r="E32" s="436"/>
      <c r="F32" s="436"/>
      <c r="G32" s="443"/>
      <c r="H32" s="443"/>
      <c r="J32" s="443"/>
      <c r="K32" s="443"/>
      <c r="L32" s="443"/>
      <c r="M32" s="443"/>
      <c r="N32" s="443"/>
      <c r="O32" s="443"/>
      <c r="R32" s="443"/>
      <c r="S32" s="443"/>
      <c r="T32" s="443"/>
      <c r="W32" s="443"/>
      <c r="X32" s="443"/>
      <c r="Y32" s="443"/>
    </row>
    <row r="33" spans="2:51" s="399" customFormat="1" ht="17.25" customHeight="1">
      <c r="B33" s="433"/>
      <c r="C33" s="441" t="s">
        <v>586</v>
      </c>
      <c r="D33" s="441" t="s">
        <v>711</v>
      </c>
      <c r="E33" s="436"/>
      <c r="F33" s="436"/>
      <c r="G33" s="443"/>
      <c r="H33" s="443"/>
      <c r="J33" s="443"/>
      <c r="K33" s="443"/>
      <c r="L33" s="443"/>
      <c r="M33" s="443"/>
      <c r="N33" s="443"/>
      <c r="O33" s="443"/>
      <c r="R33" s="443"/>
      <c r="S33" s="443"/>
      <c r="T33" s="443"/>
      <c r="W33" s="443"/>
      <c r="X33" s="443"/>
      <c r="Y33" s="443"/>
    </row>
    <row r="34" spans="2:51" s="399" customFormat="1" ht="17.25" customHeight="1">
      <c r="B34" s="433"/>
      <c r="C34" s="441" t="s">
        <v>712</v>
      </c>
      <c r="D34" s="442" t="s">
        <v>713</v>
      </c>
      <c r="E34" s="436"/>
      <c r="F34" s="436"/>
      <c r="G34" s="443"/>
      <c r="H34" s="443"/>
      <c r="J34" s="443"/>
      <c r="K34" s="443"/>
      <c r="L34" s="443"/>
      <c r="M34" s="443"/>
      <c r="N34" s="443"/>
      <c r="O34" s="443"/>
      <c r="R34" s="443"/>
      <c r="S34" s="443"/>
      <c r="T34" s="443"/>
      <c r="W34" s="443"/>
      <c r="X34" s="443"/>
      <c r="Y34" s="443"/>
    </row>
    <row r="35" spans="2:51" s="399" customFormat="1" ht="17.25" customHeight="1">
      <c r="B35" s="433"/>
      <c r="C35" s="441" t="s">
        <v>714</v>
      </c>
      <c r="D35" s="442" t="s">
        <v>715</v>
      </c>
      <c r="E35" s="436"/>
      <c r="F35" s="436"/>
      <c r="G35" s="443"/>
      <c r="H35" s="443"/>
      <c r="J35" s="443"/>
      <c r="K35" s="443"/>
      <c r="L35" s="443"/>
      <c r="M35" s="443"/>
      <c r="N35" s="443"/>
      <c r="O35" s="443"/>
      <c r="R35" s="443"/>
      <c r="S35" s="443"/>
      <c r="T35" s="443"/>
      <c r="W35" s="443"/>
      <c r="X35" s="443"/>
      <c r="Y35" s="443"/>
    </row>
    <row r="36" spans="2:51" s="399" customFormat="1" ht="17.25" customHeight="1">
      <c r="B36" s="433"/>
      <c r="C36" s="441" t="s">
        <v>716</v>
      </c>
      <c r="D36" s="442" t="s">
        <v>717</v>
      </c>
      <c r="E36" s="436"/>
      <c r="F36" s="436"/>
      <c r="G36" s="443"/>
      <c r="H36" s="443"/>
      <c r="J36" s="443"/>
      <c r="K36" s="443"/>
      <c r="L36" s="443"/>
      <c r="M36" s="443"/>
      <c r="N36" s="443"/>
      <c r="O36" s="443"/>
      <c r="R36" s="443"/>
      <c r="S36" s="443"/>
      <c r="T36" s="443"/>
      <c r="W36" s="443"/>
      <c r="X36" s="443"/>
      <c r="Y36" s="443"/>
    </row>
    <row r="37" spans="2:51" s="399" customFormat="1" ht="17.25" customHeight="1">
      <c r="B37" s="433"/>
      <c r="C37" s="441" t="s">
        <v>718</v>
      </c>
      <c r="D37" s="442" t="s">
        <v>719</v>
      </c>
      <c r="E37" s="436"/>
      <c r="F37" s="436"/>
      <c r="G37" s="443"/>
      <c r="H37" s="443"/>
      <c r="J37" s="443"/>
      <c r="K37" s="443"/>
      <c r="L37" s="443"/>
      <c r="M37" s="443"/>
      <c r="N37" s="443"/>
      <c r="O37" s="443"/>
      <c r="R37" s="443"/>
      <c r="S37" s="443"/>
      <c r="T37" s="443"/>
      <c r="W37" s="443"/>
      <c r="X37" s="443"/>
      <c r="Y37" s="443"/>
    </row>
    <row r="38" spans="2:51" s="399" customFormat="1" ht="17.25" customHeight="1">
      <c r="B38" s="433"/>
      <c r="C38" s="433"/>
      <c r="D38" s="433"/>
      <c r="E38" s="436"/>
      <c r="F38" s="436"/>
      <c r="G38" s="443"/>
      <c r="H38" s="443"/>
      <c r="J38" s="443"/>
      <c r="K38" s="443"/>
      <c r="L38" s="443"/>
      <c r="M38" s="443"/>
      <c r="N38" s="443"/>
      <c r="O38" s="443"/>
      <c r="R38" s="443"/>
      <c r="S38" s="443"/>
      <c r="T38" s="443"/>
      <c r="W38" s="443"/>
      <c r="X38" s="443"/>
      <c r="Y38" s="443"/>
    </row>
    <row r="39" spans="2:51" s="399" customFormat="1" ht="17.25" customHeight="1">
      <c r="B39" s="433"/>
      <c r="C39" s="444" t="s">
        <v>720</v>
      </c>
      <c r="D39" s="433"/>
      <c r="E39" s="436"/>
      <c r="F39" s="436"/>
      <c r="G39" s="443"/>
      <c r="H39" s="443"/>
      <c r="J39" s="443"/>
      <c r="K39" s="443"/>
      <c r="L39" s="443"/>
      <c r="M39" s="443"/>
      <c r="N39" s="443"/>
      <c r="O39" s="443"/>
      <c r="R39" s="443"/>
      <c r="S39" s="443"/>
      <c r="T39" s="443"/>
      <c r="W39" s="443"/>
      <c r="X39" s="443"/>
      <c r="Y39" s="443"/>
    </row>
    <row r="40" spans="2:51" s="399" customFormat="1" ht="17.25" customHeight="1">
      <c r="B40" s="436"/>
      <c r="C40" s="433" t="s">
        <v>721</v>
      </c>
      <c r="D40" s="436"/>
      <c r="E40" s="436"/>
      <c r="F40" s="444"/>
      <c r="G40" s="443"/>
      <c r="H40" s="443"/>
      <c r="J40" s="443"/>
      <c r="K40" s="443"/>
      <c r="L40" s="443"/>
      <c r="M40" s="443"/>
      <c r="N40" s="443"/>
      <c r="O40" s="443"/>
      <c r="R40" s="443"/>
      <c r="S40" s="443"/>
      <c r="T40" s="443"/>
      <c r="W40" s="443"/>
      <c r="X40" s="443"/>
      <c r="Y40" s="443"/>
    </row>
    <row r="41" spans="2:51" s="399" customFormat="1" ht="17.25" customHeight="1">
      <c r="B41" s="436"/>
      <c r="C41" s="433" t="s">
        <v>722</v>
      </c>
      <c r="D41" s="436"/>
      <c r="E41" s="436"/>
      <c r="F41" s="433"/>
      <c r="G41" s="443"/>
      <c r="H41" s="443"/>
      <c r="J41" s="443"/>
      <c r="K41" s="443"/>
      <c r="L41" s="443"/>
      <c r="M41" s="443"/>
      <c r="N41" s="443"/>
      <c r="O41" s="443"/>
      <c r="R41" s="443"/>
      <c r="S41" s="443"/>
      <c r="T41" s="443"/>
      <c r="W41" s="443"/>
      <c r="X41" s="443"/>
      <c r="Y41" s="443"/>
    </row>
    <row r="42" spans="2:51" s="399" customFormat="1" ht="17.25" customHeight="1">
      <c r="B42" s="433"/>
      <c r="C42" s="433"/>
      <c r="D42" s="433"/>
      <c r="E42" s="444"/>
      <c r="F42" s="443"/>
      <c r="G42" s="443"/>
      <c r="H42" s="443"/>
      <c r="J42" s="443"/>
      <c r="K42" s="443"/>
      <c r="L42" s="443"/>
      <c r="M42" s="443"/>
      <c r="N42" s="443"/>
      <c r="O42" s="443"/>
      <c r="R42" s="443"/>
      <c r="S42" s="443"/>
      <c r="T42" s="443"/>
      <c r="W42" s="443"/>
      <c r="X42" s="443"/>
      <c r="Y42" s="443"/>
    </row>
    <row r="43" spans="2:51" s="399" customFormat="1" ht="17.25" customHeight="1">
      <c r="B43" s="433" t="s">
        <v>723</v>
      </c>
      <c r="C43" s="433"/>
      <c r="D43" s="433"/>
    </row>
    <row r="44" spans="2:51" s="399" customFormat="1" ht="17.25" customHeight="1">
      <c r="B44" s="433" t="s">
        <v>724</v>
      </c>
      <c r="C44" s="433"/>
      <c r="D44" s="433"/>
      <c r="AH44" s="445"/>
      <c r="AI44" s="445"/>
      <c r="AJ44" s="445"/>
      <c r="AK44" s="445"/>
      <c r="AL44" s="445"/>
      <c r="AM44" s="445"/>
      <c r="AN44" s="445"/>
      <c r="AO44" s="445"/>
      <c r="AP44" s="445"/>
      <c r="AQ44" s="445"/>
      <c r="AR44" s="445"/>
      <c r="AS44" s="445"/>
    </row>
    <row r="45" spans="2:51" s="399" customFormat="1" ht="17.25" customHeight="1">
      <c r="B45" s="446" t="s">
        <v>725</v>
      </c>
      <c r="C45" s="436"/>
      <c r="D45" s="436"/>
      <c r="E45" s="447"/>
      <c r="F45" s="447"/>
      <c r="G45" s="447"/>
      <c r="H45" s="447"/>
      <c r="I45" s="447"/>
      <c r="J45" s="447"/>
      <c r="K45" s="447"/>
      <c r="L45" s="447"/>
      <c r="M45" s="447"/>
      <c r="N45" s="447"/>
      <c r="O45" s="448"/>
      <c r="P45" s="448"/>
      <c r="Q45" s="447"/>
      <c r="R45" s="448"/>
      <c r="S45" s="447"/>
      <c r="T45" s="447"/>
      <c r="U45" s="448"/>
      <c r="V45" s="445"/>
      <c r="W45" s="445"/>
      <c r="X45" s="445"/>
      <c r="Y45" s="447"/>
      <c r="Z45" s="447"/>
      <c r="AA45" s="447"/>
      <c r="AB45" s="447"/>
      <c r="AC45" s="445"/>
      <c r="AD45" s="447"/>
      <c r="AE45" s="448"/>
      <c r="AF45" s="448"/>
      <c r="AG45" s="448"/>
      <c r="AH45" s="448"/>
      <c r="AI45" s="449"/>
      <c r="AJ45" s="448"/>
      <c r="AK45" s="448"/>
      <c r="AL45" s="448"/>
      <c r="AM45" s="448"/>
      <c r="AN45" s="448"/>
      <c r="AO45" s="448"/>
      <c r="AP45" s="448"/>
      <c r="AQ45" s="448"/>
      <c r="AR45" s="448"/>
      <c r="AS45" s="448"/>
      <c r="AT45" s="448"/>
      <c r="AU45" s="448"/>
      <c r="AV45" s="448"/>
      <c r="AW45" s="448"/>
      <c r="AX45" s="448"/>
      <c r="AY45" s="449"/>
    </row>
    <row r="46" spans="2:51" s="399" customFormat="1" ht="17.25" customHeight="1">
      <c r="F46" s="445"/>
    </row>
    <row r="47" spans="2:51" s="399" customFormat="1" ht="17.25" customHeight="1">
      <c r="B47" s="433" t="s">
        <v>726</v>
      </c>
      <c r="C47" s="433"/>
    </row>
    <row r="48" spans="2:51" s="399" customFormat="1" ht="17.25" customHeight="1">
      <c r="B48" s="433"/>
      <c r="C48" s="433"/>
    </row>
    <row r="49" spans="2:54" s="399" customFormat="1" ht="17.25" customHeight="1">
      <c r="B49" s="433" t="s">
        <v>727</v>
      </c>
      <c r="C49" s="433"/>
    </row>
    <row r="50" spans="2:54" s="399" customFormat="1" ht="17.25" customHeight="1">
      <c r="B50" s="433" t="s">
        <v>728</v>
      </c>
      <c r="C50" s="433"/>
    </row>
    <row r="51" spans="2:54" s="399" customFormat="1" ht="17.25" customHeight="1">
      <c r="B51" s="433"/>
      <c r="C51" s="433"/>
    </row>
    <row r="52" spans="2:54" s="399" customFormat="1" ht="17.25" customHeight="1">
      <c r="B52" s="433" t="s">
        <v>729</v>
      </c>
      <c r="C52" s="433"/>
    </row>
    <row r="53" spans="2:54" s="399" customFormat="1" ht="17.25" customHeight="1">
      <c r="B53" s="433" t="s">
        <v>730</v>
      </c>
      <c r="C53" s="433"/>
    </row>
    <row r="54" spans="2:54" s="399" customFormat="1" ht="17.25" customHeight="1">
      <c r="B54" s="433"/>
      <c r="C54" s="433"/>
    </row>
    <row r="55" spans="2:54" s="399" customFormat="1" ht="17.25" customHeight="1">
      <c r="B55" s="433" t="s">
        <v>731</v>
      </c>
      <c r="C55" s="433"/>
      <c r="D55" s="433"/>
    </row>
    <row r="56" spans="2:54" s="399" customFormat="1" ht="17.25" customHeight="1">
      <c r="B56" s="433"/>
      <c r="C56" s="433"/>
      <c r="D56" s="433"/>
    </row>
    <row r="57" spans="2:54" s="399" customFormat="1" ht="17.25" customHeight="1">
      <c r="B57" s="436" t="s">
        <v>732</v>
      </c>
      <c r="C57" s="436"/>
      <c r="D57" s="433"/>
    </row>
    <row r="58" spans="2:54" s="399" customFormat="1" ht="17.25" customHeight="1">
      <c r="B58" s="436" t="s">
        <v>733</v>
      </c>
      <c r="C58" s="436"/>
      <c r="D58" s="433"/>
    </row>
    <row r="59" spans="2:54" s="399" customFormat="1" ht="17.25" customHeight="1">
      <c r="B59" s="436" t="s">
        <v>734</v>
      </c>
      <c r="C59" s="436"/>
      <c r="D59" s="433"/>
    </row>
    <row r="60" spans="2:54" s="399" customFormat="1" ht="17.25" customHeight="1"/>
    <row r="61" spans="2:54" s="399" customFormat="1" ht="17.25" customHeight="1">
      <c r="B61" s="399" t="s">
        <v>735</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row>
    <row r="62" spans="2:54" s="399" customFormat="1" ht="17.25" customHeight="1">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row>
    <row r="63" spans="2:54" s="399" customFormat="1" ht="17.25" customHeight="1">
      <c r="B63" s="399" t="s">
        <v>736</v>
      </c>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row>
    <row r="64" spans="2:54" s="399" customFormat="1" ht="17.25" customHeight="1">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row>
    <row r="65" spans="2:71" s="399" customFormat="1" ht="17.25" customHeight="1">
      <c r="B65" s="399" t="s">
        <v>737</v>
      </c>
      <c r="BL65" s="451"/>
      <c r="BM65" s="452"/>
      <c r="BN65" s="451"/>
      <c r="BO65" s="451"/>
      <c r="BP65" s="451"/>
      <c r="BQ65" s="453"/>
      <c r="BR65" s="454"/>
      <c r="BS65" s="454"/>
    </row>
    <row r="66" spans="2:71" s="399" customFormat="1" ht="17.25" customHeight="1">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row>
    <row r="67" spans="2:71" s="399" customFormat="1" ht="17.25" customHeight="1">
      <c r="B67" s="399" t="s">
        <v>738</v>
      </c>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row>
    <row r="68" spans="2:71" s="399" customFormat="1" ht="17.25" customHeight="1">
      <c r="B68" s="399" t="s">
        <v>739</v>
      </c>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row>
    <row r="69" spans="2:71" s="399" customFormat="1" ht="17.25" customHeight="1">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c r="BB69" s="450"/>
    </row>
    <row r="70" spans="2:71" ht="17.25" customHeight="1">
      <c r="B70" s="432" t="s">
        <v>740</v>
      </c>
    </row>
    <row r="71" spans="2:71" ht="17.25" customHeight="1">
      <c r="B71" s="399" t="s">
        <v>741</v>
      </c>
    </row>
    <row r="72" spans="2:71" ht="17.25" customHeight="1"/>
    <row r="73" spans="2:71" ht="17.25" customHeight="1"/>
  </sheetData>
  <mergeCells count="1">
    <mergeCell ref="F4:K5"/>
  </mergeCells>
  <phoneticPr fontId="6"/>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C1" sqref="C1"/>
    </sheetView>
  </sheetViews>
  <sheetFormatPr defaultColWidth="9" defaultRowHeight="19.2"/>
  <cols>
    <col min="1" max="1" width="1.77734375" style="457" customWidth="1"/>
    <col min="2" max="2" width="9" style="457"/>
    <col min="3" max="12" width="40.6640625" style="457" customWidth="1"/>
    <col min="13" max="16384" width="9" style="457"/>
  </cols>
  <sheetData>
    <row r="1" spans="1:12">
      <c r="A1" s="455"/>
      <c r="B1" s="456" t="s">
        <v>742</v>
      </c>
      <c r="C1" s="456"/>
      <c r="D1" s="456"/>
    </row>
    <row r="2" spans="1:12">
      <c r="A2" s="455"/>
      <c r="B2" s="456"/>
      <c r="C2" s="456"/>
      <c r="D2" s="456"/>
    </row>
    <row r="3" spans="1:12">
      <c r="A3" s="455"/>
      <c r="B3" s="458" t="s">
        <v>707</v>
      </c>
      <c r="C3" s="458" t="s">
        <v>743</v>
      </c>
      <c r="D3" s="456"/>
    </row>
    <row r="4" spans="1:12">
      <c r="A4" s="455"/>
      <c r="B4" s="459">
        <v>1</v>
      </c>
      <c r="C4" s="460" t="s">
        <v>471</v>
      </c>
      <c r="D4" s="456"/>
    </row>
    <row r="5" spans="1:12">
      <c r="A5" s="455"/>
      <c r="B5" s="459">
        <v>2</v>
      </c>
      <c r="C5" s="460" t="s">
        <v>744</v>
      </c>
    </row>
    <row r="6" spans="1:12">
      <c r="A6" s="455"/>
      <c r="B6" s="459">
        <v>3</v>
      </c>
      <c r="C6" s="460" t="s">
        <v>745</v>
      </c>
      <c r="D6" s="456"/>
    </row>
    <row r="7" spans="1:12">
      <c r="A7" s="455"/>
      <c r="B7" s="459">
        <v>4</v>
      </c>
      <c r="C7" s="460" t="s">
        <v>744</v>
      </c>
      <c r="D7" s="456"/>
    </row>
    <row r="8" spans="1:12">
      <c r="A8" s="455"/>
      <c r="B8" s="459">
        <v>5</v>
      </c>
      <c r="C8" s="460" t="s">
        <v>744</v>
      </c>
      <c r="D8" s="456"/>
    </row>
    <row r="9" spans="1:12">
      <c r="A9" s="455"/>
      <c r="B9" s="456"/>
      <c r="C9" s="456"/>
      <c r="D9" s="456"/>
    </row>
    <row r="10" spans="1:12">
      <c r="A10" s="455"/>
      <c r="B10" s="456" t="s">
        <v>746</v>
      </c>
      <c r="C10" s="456"/>
      <c r="D10" s="456"/>
    </row>
    <row r="11" spans="1:12" ht="19.8" thickBot="1">
      <c r="A11" s="455"/>
      <c r="B11" s="456"/>
      <c r="C11" s="456"/>
      <c r="D11" s="456"/>
    </row>
    <row r="12" spans="1:12" ht="19.8" thickBot="1">
      <c r="A12" s="455"/>
      <c r="B12" s="461" t="s">
        <v>708</v>
      </c>
      <c r="C12" s="462" t="s">
        <v>510</v>
      </c>
      <c r="D12" s="463" t="s">
        <v>528</v>
      </c>
      <c r="E12" s="463" t="s">
        <v>538</v>
      </c>
      <c r="F12" s="463" t="s">
        <v>537</v>
      </c>
      <c r="G12" s="464" t="s">
        <v>555</v>
      </c>
      <c r="H12" s="465" t="s">
        <v>747</v>
      </c>
      <c r="I12" s="465" t="s">
        <v>747</v>
      </c>
      <c r="J12" s="465" t="s">
        <v>745</v>
      </c>
      <c r="K12" s="465" t="s">
        <v>745</v>
      </c>
      <c r="L12" s="466" t="s">
        <v>745</v>
      </c>
    </row>
    <row r="13" spans="1:12">
      <c r="A13" s="455"/>
      <c r="B13" s="994" t="s">
        <v>748</v>
      </c>
      <c r="C13" s="467" t="s">
        <v>745</v>
      </c>
      <c r="D13" s="468" t="s">
        <v>529</v>
      </c>
      <c r="E13" s="468" t="s">
        <v>539</v>
      </c>
      <c r="F13" s="468" t="s">
        <v>562</v>
      </c>
      <c r="G13" s="469" t="s">
        <v>749</v>
      </c>
      <c r="H13" s="470" t="s">
        <v>747</v>
      </c>
      <c r="I13" s="470" t="s">
        <v>747</v>
      </c>
      <c r="J13" s="470" t="s">
        <v>745</v>
      </c>
      <c r="K13" s="470" t="s">
        <v>745</v>
      </c>
      <c r="L13" s="471" t="s">
        <v>750</v>
      </c>
    </row>
    <row r="14" spans="1:12">
      <c r="B14" s="995"/>
      <c r="C14" s="472" t="s">
        <v>745</v>
      </c>
      <c r="D14" s="473" t="s">
        <v>751</v>
      </c>
      <c r="E14" s="473" t="s">
        <v>550</v>
      </c>
      <c r="F14" s="473" t="s">
        <v>745</v>
      </c>
      <c r="G14" s="474" t="s">
        <v>752</v>
      </c>
      <c r="H14" s="473" t="s">
        <v>750</v>
      </c>
      <c r="I14" s="473" t="s">
        <v>745</v>
      </c>
      <c r="J14" s="473" t="s">
        <v>753</v>
      </c>
      <c r="K14" s="473" t="s">
        <v>745</v>
      </c>
      <c r="L14" s="475" t="s">
        <v>745</v>
      </c>
    </row>
    <row r="15" spans="1:12">
      <c r="B15" s="995"/>
      <c r="C15" s="472" t="s">
        <v>745</v>
      </c>
      <c r="D15" s="473" t="s">
        <v>754</v>
      </c>
      <c r="E15" s="476" t="s">
        <v>745</v>
      </c>
      <c r="F15" s="476" t="s">
        <v>745</v>
      </c>
      <c r="G15" s="474" t="s">
        <v>755</v>
      </c>
      <c r="H15" s="476" t="s">
        <v>745</v>
      </c>
      <c r="I15" s="476" t="s">
        <v>745</v>
      </c>
      <c r="J15" s="476" t="s">
        <v>745</v>
      </c>
      <c r="K15" s="476" t="s">
        <v>745</v>
      </c>
      <c r="L15" s="477" t="s">
        <v>745</v>
      </c>
    </row>
    <row r="16" spans="1:12">
      <c r="B16" s="995"/>
      <c r="C16" s="472" t="s">
        <v>745</v>
      </c>
      <c r="D16" s="476" t="s">
        <v>745</v>
      </c>
      <c r="E16" s="476" t="s">
        <v>745</v>
      </c>
      <c r="F16" s="476" t="s">
        <v>745</v>
      </c>
      <c r="G16" s="474" t="s">
        <v>539</v>
      </c>
      <c r="H16" s="476" t="s">
        <v>747</v>
      </c>
      <c r="I16" s="476" t="s">
        <v>747</v>
      </c>
      <c r="J16" s="476" t="s">
        <v>745</v>
      </c>
      <c r="K16" s="476" t="s">
        <v>745</v>
      </c>
      <c r="L16" s="477" t="s">
        <v>745</v>
      </c>
    </row>
    <row r="17" spans="2:12">
      <c r="B17" s="995"/>
      <c r="C17" s="472" t="s">
        <v>745</v>
      </c>
      <c r="D17" s="476" t="s">
        <v>747</v>
      </c>
      <c r="E17" s="476" t="s">
        <v>745</v>
      </c>
      <c r="F17" s="476" t="s">
        <v>745</v>
      </c>
      <c r="G17" s="474" t="s">
        <v>550</v>
      </c>
      <c r="H17" s="476" t="s">
        <v>745</v>
      </c>
      <c r="I17" s="476" t="s">
        <v>745</v>
      </c>
      <c r="J17" s="476" t="s">
        <v>745</v>
      </c>
      <c r="K17" s="476" t="s">
        <v>745</v>
      </c>
      <c r="L17" s="477" t="s">
        <v>745</v>
      </c>
    </row>
    <row r="18" spans="2:12">
      <c r="B18" s="995"/>
      <c r="C18" s="472" t="s">
        <v>745</v>
      </c>
      <c r="D18" s="476" t="s">
        <v>756</v>
      </c>
      <c r="E18" s="476" t="s">
        <v>745</v>
      </c>
      <c r="F18" s="476" t="s">
        <v>756</v>
      </c>
      <c r="G18" s="474" t="s">
        <v>757</v>
      </c>
      <c r="H18" s="476" t="s">
        <v>745</v>
      </c>
      <c r="I18" s="476" t="s">
        <v>745</v>
      </c>
      <c r="J18" s="476" t="s">
        <v>756</v>
      </c>
      <c r="K18" s="476" t="s">
        <v>745</v>
      </c>
      <c r="L18" s="477" t="s">
        <v>745</v>
      </c>
    </row>
    <row r="19" spans="2:12">
      <c r="B19" s="995"/>
      <c r="C19" s="472" t="s">
        <v>745</v>
      </c>
      <c r="D19" s="476" t="s">
        <v>745</v>
      </c>
      <c r="E19" s="476" t="s">
        <v>753</v>
      </c>
      <c r="F19" s="476" t="s">
        <v>756</v>
      </c>
      <c r="G19" s="474" t="s">
        <v>758</v>
      </c>
      <c r="H19" s="476" t="s">
        <v>745</v>
      </c>
      <c r="I19" s="476" t="s">
        <v>745</v>
      </c>
      <c r="J19" s="476" t="s">
        <v>745</v>
      </c>
      <c r="K19" s="476" t="s">
        <v>745</v>
      </c>
      <c r="L19" s="477" t="s">
        <v>745</v>
      </c>
    </row>
    <row r="20" spans="2:12">
      <c r="B20" s="995"/>
      <c r="C20" s="472" t="s">
        <v>745</v>
      </c>
      <c r="D20" s="476" t="s">
        <v>745</v>
      </c>
      <c r="E20" s="476" t="s">
        <v>745</v>
      </c>
      <c r="F20" s="476" t="s">
        <v>745</v>
      </c>
      <c r="G20" s="474" t="s">
        <v>759</v>
      </c>
      <c r="H20" s="476" t="s">
        <v>745</v>
      </c>
      <c r="I20" s="476" t="s">
        <v>745</v>
      </c>
      <c r="J20" s="476" t="s">
        <v>756</v>
      </c>
      <c r="K20" s="476" t="s">
        <v>756</v>
      </c>
      <c r="L20" s="477" t="s">
        <v>750</v>
      </c>
    </row>
    <row r="21" spans="2:12">
      <c r="B21" s="995"/>
      <c r="C21" s="472" t="s">
        <v>745</v>
      </c>
      <c r="D21" s="476" t="s">
        <v>745</v>
      </c>
      <c r="E21" s="476" t="s">
        <v>745</v>
      </c>
      <c r="F21" s="476" t="s">
        <v>745</v>
      </c>
      <c r="G21" s="474" t="s">
        <v>760</v>
      </c>
      <c r="H21" s="476" t="s">
        <v>745</v>
      </c>
      <c r="I21" s="476" t="s">
        <v>745</v>
      </c>
      <c r="J21" s="476" t="s">
        <v>745</v>
      </c>
      <c r="K21" s="476" t="s">
        <v>745</v>
      </c>
      <c r="L21" s="477" t="s">
        <v>745</v>
      </c>
    </row>
    <row r="22" spans="2:12">
      <c r="B22" s="995"/>
      <c r="C22" s="472" t="s">
        <v>745</v>
      </c>
      <c r="D22" s="476" t="s">
        <v>745</v>
      </c>
      <c r="E22" s="476" t="s">
        <v>745</v>
      </c>
      <c r="F22" s="476" t="s">
        <v>745</v>
      </c>
      <c r="G22" s="476" t="s">
        <v>745</v>
      </c>
      <c r="H22" s="476" t="s">
        <v>745</v>
      </c>
      <c r="I22" s="476" t="s">
        <v>745</v>
      </c>
      <c r="J22" s="476" t="s">
        <v>745</v>
      </c>
      <c r="K22" s="476" t="s">
        <v>745</v>
      </c>
      <c r="L22" s="477" t="s">
        <v>745</v>
      </c>
    </row>
    <row r="23" spans="2:12">
      <c r="B23" s="995"/>
      <c r="C23" s="472" t="s">
        <v>745</v>
      </c>
      <c r="D23" s="476" t="s">
        <v>745</v>
      </c>
      <c r="E23" s="476" t="s">
        <v>745</v>
      </c>
      <c r="F23" s="476" t="s">
        <v>745</v>
      </c>
      <c r="G23" s="476" t="s">
        <v>745</v>
      </c>
      <c r="H23" s="476" t="s">
        <v>745</v>
      </c>
      <c r="I23" s="476" t="s">
        <v>745</v>
      </c>
      <c r="J23" s="476" t="s">
        <v>753</v>
      </c>
      <c r="K23" s="476" t="s">
        <v>745</v>
      </c>
      <c r="L23" s="477" t="s">
        <v>745</v>
      </c>
    </row>
    <row r="24" spans="2:12">
      <c r="B24" s="995"/>
      <c r="C24" s="472" t="s">
        <v>745</v>
      </c>
      <c r="D24" s="476" t="s">
        <v>745</v>
      </c>
      <c r="E24" s="476" t="s">
        <v>745</v>
      </c>
      <c r="F24" s="476" t="s">
        <v>750</v>
      </c>
      <c r="G24" s="476" t="s">
        <v>745</v>
      </c>
      <c r="H24" s="476" t="s">
        <v>745</v>
      </c>
      <c r="I24" s="476" t="s">
        <v>745</v>
      </c>
      <c r="J24" s="476" t="s">
        <v>745</v>
      </c>
      <c r="K24" s="476" t="s">
        <v>745</v>
      </c>
      <c r="L24" s="477" t="s">
        <v>745</v>
      </c>
    </row>
    <row r="25" spans="2:12" ht="19.8" thickBot="1">
      <c r="B25" s="996"/>
      <c r="C25" s="478" t="s">
        <v>745</v>
      </c>
      <c r="D25" s="479" t="s">
        <v>745</v>
      </c>
      <c r="E25" s="479" t="s">
        <v>745</v>
      </c>
      <c r="F25" s="479" t="s">
        <v>745</v>
      </c>
      <c r="G25" s="479" t="s">
        <v>745</v>
      </c>
      <c r="H25" s="479" t="s">
        <v>745</v>
      </c>
      <c r="I25" s="479" t="s">
        <v>750</v>
      </c>
      <c r="J25" s="479" t="s">
        <v>745</v>
      </c>
      <c r="K25" s="479" t="s">
        <v>745</v>
      </c>
      <c r="L25" s="480" t="s">
        <v>745</v>
      </c>
    </row>
    <row r="28" spans="2:12">
      <c r="C28" s="457" t="s">
        <v>761</v>
      </c>
    </row>
    <row r="29" spans="2:12">
      <c r="C29" s="457" t="s">
        <v>762</v>
      </c>
    </row>
    <row r="30" spans="2:12">
      <c r="C30" s="457" t="s">
        <v>763</v>
      </c>
    </row>
    <row r="31" spans="2:12">
      <c r="C31" s="457" t="s">
        <v>764</v>
      </c>
    </row>
    <row r="32" spans="2:12">
      <c r="C32" s="457" t="s">
        <v>765</v>
      </c>
    </row>
    <row r="33" spans="3:3">
      <c r="C33" s="457" t="s">
        <v>766</v>
      </c>
    </row>
    <row r="34" spans="3:3">
      <c r="C34" s="457" t="s">
        <v>767</v>
      </c>
    </row>
    <row r="35" spans="3:3">
      <c r="C35" s="457" t="s">
        <v>768</v>
      </c>
    </row>
    <row r="36" spans="3:3">
      <c r="C36" s="457" t="s">
        <v>769</v>
      </c>
    </row>
    <row r="37" spans="3:3">
      <c r="C37" s="457" t="s">
        <v>770</v>
      </c>
    </row>
    <row r="39" spans="3:3">
      <c r="C39" s="457" t="s">
        <v>771</v>
      </c>
    </row>
    <row r="40" spans="3:3">
      <c r="C40" s="457" t="s">
        <v>772</v>
      </c>
    </row>
    <row r="41" spans="3:3">
      <c r="C41" s="457" t="s">
        <v>773</v>
      </c>
    </row>
    <row r="42" spans="3:3">
      <c r="C42" s="457" t="s">
        <v>774</v>
      </c>
    </row>
    <row r="43" spans="3:3">
      <c r="C43" s="457" t="s">
        <v>775</v>
      </c>
    </row>
    <row r="44" spans="3:3">
      <c r="C44" s="457" t="s">
        <v>776</v>
      </c>
    </row>
  </sheetData>
  <mergeCells count="1">
    <mergeCell ref="B13:B25"/>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1"/>
  <sheetViews>
    <sheetView tabSelected="1" view="pageBreakPreview" zoomScaleNormal="100" zoomScaleSheetLayoutView="100" workbookViewId="0">
      <selection activeCell="B6" sqref="B6"/>
    </sheetView>
  </sheetViews>
  <sheetFormatPr defaultColWidth="9" defaultRowHeight="20.100000000000001" customHeight="1"/>
  <cols>
    <col min="1" max="1" width="25.6640625" style="1279" customWidth="1"/>
    <col min="2" max="2" width="60.6640625" style="1280" customWidth="1"/>
    <col min="3" max="3" width="4.33203125" style="1281" customWidth="1"/>
    <col min="4" max="4" width="17.109375" style="1282" customWidth="1"/>
    <col min="5" max="5" width="28.5546875" style="1283" customWidth="1"/>
    <col min="6" max="16384" width="9" style="1117"/>
  </cols>
  <sheetData>
    <row r="1" spans="1:5" ht="30" customHeight="1">
      <c r="A1" s="1116" t="s">
        <v>449</v>
      </c>
      <c r="B1" s="1116"/>
      <c r="C1" s="1116"/>
      <c r="D1" s="1116"/>
      <c r="E1" s="1116"/>
    </row>
    <row r="2" spans="1:5" ht="18.75" customHeight="1">
      <c r="A2" s="1118" t="s">
        <v>294</v>
      </c>
      <c r="B2" s="1118" t="s">
        <v>295</v>
      </c>
      <c r="C2" s="1119" t="s">
        <v>296</v>
      </c>
      <c r="D2" s="1120"/>
      <c r="E2" s="1121" t="s">
        <v>908</v>
      </c>
    </row>
    <row r="3" spans="1:5" s="1127" customFormat="1" ht="30" customHeight="1">
      <c r="A3" s="1122" t="s">
        <v>909</v>
      </c>
      <c r="B3" s="1123" t="s">
        <v>910</v>
      </c>
      <c r="C3" s="1124" t="s">
        <v>443</v>
      </c>
      <c r="D3" s="1125" t="s">
        <v>911</v>
      </c>
      <c r="E3" s="1126"/>
    </row>
    <row r="4" spans="1:5" s="1127" customFormat="1" ht="30" customHeight="1">
      <c r="A4" s="1122" t="s">
        <v>912</v>
      </c>
      <c r="B4" s="1128" t="s">
        <v>913</v>
      </c>
      <c r="C4" s="1124" t="s">
        <v>443</v>
      </c>
      <c r="D4" s="1125" t="s">
        <v>911</v>
      </c>
      <c r="E4" s="1126"/>
    </row>
    <row r="5" spans="1:5" s="1134" customFormat="1" ht="30" customHeight="1">
      <c r="A5" s="1129" t="s">
        <v>914</v>
      </c>
      <c r="B5" s="1130" t="s">
        <v>915</v>
      </c>
      <c r="C5" s="1131" t="s">
        <v>916</v>
      </c>
      <c r="D5" s="1132" t="s">
        <v>303</v>
      </c>
      <c r="E5" s="1133"/>
    </row>
    <row r="6" spans="1:5" s="1134" customFormat="1" ht="18.75" customHeight="1">
      <c r="A6" s="1135"/>
      <c r="B6" s="1136" t="s">
        <v>917</v>
      </c>
      <c r="C6" s="1137" t="s">
        <v>918</v>
      </c>
      <c r="D6" s="1138" t="s">
        <v>303</v>
      </c>
      <c r="E6" s="1139"/>
    </row>
    <row r="7" spans="1:5" s="1134" customFormat="1" ht="30" customHeight="1">
      <c r="A7" s="1135"/>
      <c r="B7" s="1136" t="s">
        <v>919</v>
      </c>
      <c r="C7" s="1137" t="s">
        <v>918</v>
      </c>
      <c r="D7" s="1138" t="s">
        <v>303</v>
      </c>
      <c r="E7" s="1139"/>
    </row>
    <row r="8" spans="1:5" s="1134" customFormat="1" ht="30" customHeight="1">
      <c r="A8" s="1140"/>
      <c r="B8" s="1141" t="s">
        <v>920</v>
      </c>
      <c r="C8" s="1142" t="s">
        <v>918</v>
      </c>
      <c r="D8" s="1143" t="s">
        <v>307</v>
      </c>
      <c r="E8" s="1144"/>
    </row>
    <row r="9" spans="1:5" s="1134" customFormat="1" ht="48.75" customHeight="1">
      <c r="A9" s="1145" t="s">
        <v>921</v>
      </c>
      <c r="B9" s="1146" t="s">
        <v>922</v>
      </c>
      <c r="C9" s="1147" t="s">
        <v>923</v>
      </c>
      <c r="D9" s="1148" t="s">
        <v>924</v>
      </c>
      <c r="E9" s="1149"/>
    </row>
    <row r="10" spans="1:5" s="1154" customFormat="1" ht="48.75" customHeight="1">
      <c r="A10" s="1150"/>
      <c r="B10" s="1151" t="s">
        <v>925</v>
      </c>
      <c r="C10" s="1152" t="s">
        <v>923</v>
      </c>
      <c r="D10" s="1153" t="s">
        <v>303</v>
      </c>
      <c r="E10" s="1141"/>
    </row>
    <row r="11" spans="1:5" s="1127" customFormat="1" ht="30" customHeight="1">
      <c r="A11" s="1122" t="s">
        <v>926</v>
      </c>
      <c r="B11" s="1123" t="s">
        <v>927</v>
      </c>
      <c r="C11" s="1124" t="s">
        <v>443</v>
      </c>
      <c r="D11" s="1125" t="s">
        <v>308</v>
      </c>
      <c r="E11" s="1126"/>
    </row>
    <row r="12" spans="1:5" s="1127" customFormat="1" ht="60" customHeight="1">
      <c r="A12" s="1122" t="s">
        <v>928</v>
      </c>
      <c r="B12" s="1123" t="s">
        <v>929</v>
      </c>
      <c r="C12" s="1124" t="s">
        <v>443</v>
      </c>
      <c r="D12" s="1125" t="s">
        <v>308</v>
      </c>
      <c r="E12" s="1126"/>
    </row>
    <row r="13" spans="1:5" s="1127" customFormat="1" ht="19.5" customHeight="1">
      <c r="A13" s="1155" t="s">
        <v>930</v>
      </c>
      <c r="B13" s="1156" t="s">
        <v>931</v>
      </c>
      <c r="C13" s="1157" t="s">
        <v>918</v>
      </c>
      <c r="D13" s="1158" t="s">
        <v>303</v>
      </c>
      <c r="E13" s="1159"/>
    </row>
    <row r="14" spans="1:5" s="1127" customFormat="1" ht="19.5" customHeight="1">
      <c r="A14" s="1160"/>
      <c r="B14" s="1161" t="s">
        <v>304</v>
      </c>
      <c r="C14" s="1162" t="s">
        <v>918</v>
      </c>
      <c r="D14" s="1163" t="s">
        <v>932</v>
      </c>
      <c r="E14" s="1164"/>
    </row>
    <row r="15" spans="1:5" s="1127" customFormat="1" ht="19.5" customHeight="1">
      <c r="A15" s="1165"/>
      <c r="B15" s="1161" t="s">
        <v>305</v>
      </c>
      <c r="C15" s="1162" t="s">
        <v>918</v>
      </c>
      <c r="D15" s="1163" t="s">
        <v>933</v>
      </c>
      <c r="E15" s="1166"/>
    </row>
    <row r="16" spans="1:5" s="1127" customFormat="1" ht="19.5" customHeight="1">
      <c r="A16" s="1165"/>
      <c r="B16" s="1161" t="s">
        <v>306</v>
      </c>
      <c r="C16" s="1162" t="s">
        <v>918</v>
      </c>
      <c r="D16" s="1163" t="s">
        <v>934</v>
      </c>
      <c r="E16" s="1166"/>
    </row>
    <row r="17" spans="1:5" s="1127" customFormat="1" ht="19.5" customHeight="1">
      <c r="A17" s="1165"/>
      <c r="B17" s="1161" t="s">
        <v>438</v>
      </c>
      <c r="C17" s="1162" t="s">
        <v>918</v>
      </c>
      <c r="D17" s="1167" t="s">
        <v>935</v>
      </c>
      <c r="E17" s="1164"/>
    </row>
    <row r="18" spans="1:5" s="1127" customFormat="1" ht="19.5" customHeight="1">
      <c r="A18" s="1168"/>
      <c r="B18" s="1169" t="s">
        <v>936</v>
      </c>
      <c r="C18" s="1170" t="s">
        <v>443</v>
      </c>
      <c r="D18" s="1171" t="s">
        <v>937</v>
      </c>
      <c r="E18" s="1172"/>
    </row>
    <row r="19" spans="1:5" s="1127" customFormat="1" ht="45" customHeight="1">
      <c r="A19" s="1173" t="s">
        <v>938</v>
      </c>
      <c r="B19" s="1174" t="s">
        <v>939</v>
      </c>
      <c r="C19" s="1157" t="s">
        <v>918</v>
      </c>
      <c r="D19" s="1175" t="s">
        <v>940</v>
      </c>
      <c r="E19" s="1176"/>
    </row>
    <row r="20" spans="1:5" s="1127" customFormat="1" ht="60" customHeight="1">
      <c r="A20" s="1177"/>
      <c r="B20" s="1161" t="s">
        <v>941</v>
      </c>
      <c r="C20" s="1162" t="s">
        <v>918</v>
      </c>
      <c r="D20" s="1178" t="s">
        <v>942</v>
      </c>
      <c r="E20" s="1164"/>
    </row>
    <row r="21" spans="1:5" s="1127" customFormat="1" ht="45" customHeight="1">
      <c r="A21" s="1177"/>
      <c r="B21" s="1161" t="s">
        <v>943</v>
      </c>
      <c r="C21" s="1162" t="s">
        <v>918</v>
      </c>
      <c r="D21" s="1178" t="s">
        <v>944</v>
      </c>
      <c r="E21" s="1164"/>
    </row>
    <row r="22" spans="1:5" s="1127" customFormat="1" ht="45" customHeight="1">
      <c r="A22" s="1179"/>
      <c r="B22" s="1180" t="s">
        <v>945</v>
      </c>
      <c r="C22" s="1170" t="s">
        <v>443</v>
      </c>
      <c r="D22" s="1181" t="s">
        <v>944</v>
      </c>
      <c r="E22" s="1182"/>
    </row>
    <row r="23" spans="1:5" ht="45" customHeight="1">
      <c r="A23" s="1183" t="s">
        <v>445</v>
      </c>
      <c r="B23" s="1184" t="s">
        <v>946</v>
      </c>
      <c r="C23" s="1185" t="s">
        <v>918</v>
      </c>
      <c r="D23" s="1186" t="s">
        <v>308</v>
      </c>
      <c r="E23" s="1187"/>
    </row>
    <row r="24" spans="1:5" s="1127" customFormat="1" ht="19.5" customHeight="1">
      <c r="A24" s="1188" t="s">
        <v>461</v>
      </c>
      <c r="B24" s="1189" t="s">
        <v>938</v>
      </c>
      <c r="C24" s="1157" t="s">
        <v>918</v>
      </c>
      <c r="D24" s="1190" t="s">
        <v>308</v>
      </c>
      <c r="E24" s="1159"/>
    </row>
    <row r="25" spans="1:5" s="1127" customFormat="1" ht="19.5" customHeight="1">
      <c r="A25" s="1191"/>
      <c r="B25" s="1174" t="s">
        <v>947</v>
      </c>
      <c r="C25" s="1192" t="s">
        <v>918</v>
      </c>
      <c r="D25" s="1193" t="s">
        <v>308</v>
      </c>
      <c r="E25" s="1176"/>
    </row>
    <row r="26" spans="1:5" s="1127" customFormat="1" ht="19.5" customHeight="1">
      <c r="A26" s="1194"/>
      <c r="B26" s="1169" t="s">
        <v>948</v>
      </c>
      <c r="C26" s="1195" t="s">
        <v>918</v>
      </c>
      <c r="D26" s="1196" t="s">
        <v>303</v>
      </c>
      <c r="E26" s="1172"/>
    </row>
    <row r="27" spans="1:5" s="1127" customFormat="1" ht="18.75" customHeight="1">
      <c r="A27" s="1155" t="s">
        <v>781</v>
      </c>
      <c r="B27" s="1156" t="s">
        <v>949</v>
      </c>
      <c r="C27" s="1157" t="s">
        <v>918</v>
      </c>
      <c r="D27" s="1158" t="s">
        <v>846</v>
      </c>
      <c r="E27" s="1159"/>
    </row>
    <row r="28" spans="1:5" s="1127" customFormat="1" ht="18.75" customHeight="1">
      <c r="A28" s="1160"/>
      <c r="B28" s="1197" t="s">
        <v>950</v>
      </c>
      <c r="C28" s="1162" t="s">
        <v>918</v>
      </c>
      <c r="D28" s="1163" t="s">
        <v>303</v>
      </c>
      <c r="E28" s="1198"/>
    </row>
    <row r="29" spans="1:5" s="1127" customFormat="1" ht="18.75" customHeight="1">
      <c r="A29" s="1135"/>
      <c r="B29" s="1161" t="s">
        <v>951</v>
      </c>
      <c r="C29" s="1162" t="s">
        <v>918</v>
      </c>
      <c r="D29" s="1163" t="s">
        <v>840</v>
      </c>
      <c r="E29" s="1164"/>
    </row>
    <row r="30" spans="1:5" s="1127" customFormat="1" ht="18.75" customHeight="1">
      <c r="A30" s="1140"/>
      <c r="B30" s="1169" t="s">
        <v>952</v>
      </c>
      <c r="C30" s="1195" t="s">
        <v>918</v>
      </c>
      <c r="D30" s="1196" t="s">
        <v>303</v>
      </c>
      <c r="E30" s="1172"/>
    </row>
    <row r="31" spans="1:5" s="1127" customFormat="1" ht="18.75" customHeight="1">
      <c r="A31" s="1129" t="s">
        <v>782</v>
      </c>
      <c r="B31" s="1156" t="s">
        <v>953</v>
      </c>
      <c r="C31" s="1157" t="s">
        <v>918</v>
      </c>
      <c r="D31" s="1158" t="s">
        <v>308</v>
      </c>
      <c r="E31" s="1159"/>
    </row>
    <row r="32" spans="1:5" s="1127" customFormat="1" ht="30" customHeight="1">
      <c r="A32" s="1199"/>
      <c r="B32" s="1161" t="s">
        <v>954</v>
      </c>
      <c r="C32" s="1192" t="s">
        <v>918</v>
      </c>
      <c r="D32" s="1193" t="s">
        <v>840</v>
      </c>
      <c r="E32" s="1176"/>
    </row>
    <row r="33" spans="1:5" s="1127" customFormat="1" ht="52.8">
      <c r="A33" s="1199"/>
      <c r="B33" s="1174" t="s">
        <v>955</v>
      </c>
      <c r="C33" s="1162" t="s">
        <v>918</v>
      </c>
      <c r="D33" s="1163" t="s">
        <v>303</v>
      </c>
      <c r="E33" s="1176"/>
    </row>
    <row r="34" spans="1:5" s="1127" customFormat="1" ht="30" customHeight="1">
      <c r="A34" s="1199"/>
      <c r="B34" s="1161" t="s">
        <v>956</v>
      </c>
      <c r="C34" s="1162" t="s">
        <v>918</v>
      </c>
      <c r="D34" s="1163" t="s">
        <v>957</v>
      </c>
      <c r="E34" s="1164"/>
    </row>
    <row r="35" spans="1:5" s="1127" customFormat="1" ht="30" customHeight="1">
      <c r="A35" s="1200"/>
      <c r="B35" s="1174" t="s">
        <v>958</v>
      </c>
      <c r="C35" s="1192" t="s">
        <v>918</v>
      </c>
      <c r="D35" s="1193" t="s">
        <v>303</v>
      </c>
      <c r="E35" s="1176"/>
    </row>
    <row r="36" spans="1:5" s="1127" customFormat="1" ht="18.75" customHeight="1">
      <c r="A36" s="1188" t="s">
        <v>446</v>
      </c>
      <c r="B36" s="1123" t="s">
        <v>959</v>
      </c>
      <c r="C36" s="1124" t="s">
        <v>918</v>
      </c>
      <c r="D36" s="1125" t="s">
        <v>960</v>
      </c>
      <c r="E36" s="1126"/>
    </row>
    <row r="37" spans="1:5" s="1127" customFormat="1" ht="18.75" customHeight="1">
      <c r="A37" s="1191"/>
      <c r="B37" s="1161" t="s">
        <v>961</v>
      </c>
      <c r="C37" s="1162" t="s">
        <v>918</v>
      </c>
      <c r="D37" s="1163" t="s">
        <v>962</v>
      </c>
      <c r="E37" s="1164"/>
    </row>
    <row r="38" spans="1:5" s="1127" customFormat="1" ht="30" customHeight="1">
      <c r="A38" s="1191"/>
      <c r="B38" s="1161" t="s">
        <v>963</v>
      </c>
      <c r="C38" s="1162" t="s">
        <v>443</v>
      </c>
      <c r="D38" s="1163" t="s">
        <v>307</v>
      </c>
      <c r="E38" s="1164"/>
    </row>
    <row r="39" spans="1:5" s="1127" customFormat="1" ht="18.75" customHeight="1">
      <c r="A39" s="1201"/>
      <c r="B39" s="1202" t="s">
        <v>938</v>
      </c>
      <c r="C39" s="1170" t="s">
        <v>923</v>
      </c>
      <c r="D39" s="1202" t="s">
        <v>964</v>
      </c>
      <c r="E39" s="1182"/>
    </row>
    <row r="40" spans="1:5" s="1127" customFormat="1" ht="71.25" customHeight="1">
      <c r="A40" s="1188" t="s">
        <v>965</v>
      </c>
      <c r="B40" s="1156" t="s">
        <v>966</v>
      </c>
      <c r="C40" s="1157" t="s">
        <v>923</v>
      </c>
      <c r="D40" s="1158" t="s">
        <v>303</v>
      </c>
      <c r="E40" s="1159"/>
    </row>
    <row r="41" spans="1:5" s="1127" customFormat="1" ht="19.5" customHeight="1">
      <c r="A41" s="1191"/>
      <c r="B41" s="1161" t="s">
        <v>967</v>
      </c>
      <c r="C41" s="1162" t="s">
        <v>918</v>
      </c>
      <c r="D41" s="1163" t="s">
        <v>303</v>
      </c>
      <c r="E41" s="1164"/>
    </row>
    <row r="42" spans="1:5" s="1127" customFormat="1" ht="30" customHeight="1">
      <c r="A42" s="1203"/>
      <c r="B42" s="1174" t="s">
        <v>968</v>
      </c>
      <c r="C42" s="1192" t="s">
        <v>918</v>
      </c>
      <c r="D42" s="1193" t="s">
        <v>821</v>
      </c>
      <c r="E42" s="1176"/>
    </row>
    <row r="43" spans="1:5" s="1127" customFormat="1" ht="19.5" customHeight="1">
      <c r="A43" s="1194"/>
      <c r="B43" s="1169" t="s">
        <v>969</v>
      </c>
      <c r="C43" s="1195" t="s">
        <v>918</v>
      </c>
      <c r="D43" s="1196" t="s">
        <v>964</v>
      </c>
      <c r="E43" s="1172"/>
    </row>
    <row r="44" spans="1:5" s="1127" customFormat="1" ht="71.25" customHeight="1">
      <c r="A44" s="1204" t="s">
        <v>864</v>
      </c>
      <c r="B44" s="1156" t="s">
        <v>970</v>
      </c>
      <c r="C44" s="1157" t="s">
        <v>918</v>
      </c>
      <c r="D44" s="1158" t="s">
        <v>303</v>
      </c>
      <c r="E44" s="1126"/>
    </row>
    <row r="45" spans="1:5" s="1127" customFormat="1" ht="18.75" customHeight="1">
      <c r="A45" s="1205"/>
      <c r="B45" s="1161" t="s">
        <v>967</v>
      </c>
      <c r="C45" s="1162" t="s">
        <v>918</v>
      </c>
      <c r="D45" s="1163" t="s">
        <v>303</v>
      </c>
      <c r="E45" s="1164"/>
    </row>
    <row r="46" spans="1:5" s="1127" customFormat="1" ht="30" customHeight="1">
      <c r="A46" s="1205"/>
      <c r="B46" s="1174" t="s">
        <v>968</v>
      </c>
      <c r="C46" s="1192" t="s">
        <v>918</v>
      </c>
      <c r="D46" s="1193" t="s">
        <v>821</v>
      </c>
      <c r="E46" s="1164"/>
    </row>
    <row r="47" spans="1:5" s="1127" customFormat="1" ht="18.75" customHeight="1">
      <c r="A47" s="1206"/>
      <c r="B47" s="1169" t="s">
        <v>969</v>
      </c>
      <c r="C47" s="1195" t="s">
        <v>918</v>
      </c>
      <c r="D47" s="1196" t="s">
        <v>964</v>
      </c>
      <c r="E47" s="1182"/>
    </row>
    <row r="48" spans="1:5" s="1127" customFormat="1" ht="30" customHeight="1">
      <c r="A48" s="1155" t="s">
        <v>463</v>
      </c>
      <c r="B48" s="1156" t="s">
        <v>971</v>
      </c>
      <c r="C48" s="1157" t="s">
        <v>918</v>
      </c>
      <c r="D48" s="1158" t="s">
        <v>307</v>
      </c>
      <c r="E48" s="1159"/>
    </row>
    <row r="49" spans="1:5" s="1127" customFormat="1" ht="45" customHeight="1">
      <c r="A49" s="1160"/>
      <c r="B49" s="1197" t="s">
        <v>972</v>
      </c>
      <c r="C49" s="1162" t="s">
        <v>923</v>
      </c>
      <c r="D49" s="1207" t="s">
        <v>308</v>
      </c>
      <c r="E49" s="1198"/>
    </row>
    <row r="50" spans="1:5" s="1127" customFormat="1" ht="30" customHeight="1">
      <c r="A50" s="1160"/>
      <c r="B50" s="1197" t="s">
        <v>973</v>
      </c>
      <c r="C50" s="1162" t="s">
        <v>923</v>
      </c>
      <c r="D50" s="1207" t="s">
        <v>308</v>
      </c>
      <c r="E50" s="1198"/>
    </row>
    <row r="51" spans="1:5" s="1127" customFormat="1" ht="30" customHeight="1">
      <c r="A51" s="1165"/>
      <c r="B51" s="1161" t="s">
        <v>974</v>
      </c>
      <c r="C51" s="1162" t="s">
        <v>923</v>
      </c>
      <c r="D51" s="1163" t="s">
        <v>309</v>
      </c>
      <c r="E51" s="1208"/>
    </row>
    <row r="52" spans="1:5" s="1127" customFormat="1" ht="19.5" customHeight="1">
      <c r="A52" s="1165"/>
      <c r="B52" s="1209" t="s">
        <v>975</v>
      </c>
      <c r="C52" s="1210" t="s">
        <v>923</v>
      </c>
      <c r="D52" s="1211" t="s">
        <v>303</v>
      </c>
      <c r="E52" s="1166"/>
    </row>
    <row r="53" spans="1:5" s="1127" customFormat="1" ht="19.5" customHeight="1">
      <c r="A53" s="1212"/>
      <c r="B53" s="1169" t="s">
        <v>976</v>
      </c>
      <c r="C53" s="1195" t="s">
        <v>918</v>
      </c>
      <c r="D53" s="1196" t="s">
        <v>911</v>
      </c>
      <c r="E53" s="1172"/>
    </row>
    <row r="54" spans="1:5" s="1127" customFormat="1" ht="18.75" customHeight="1">
      <c r="A54" s="1129" t="s">
        <v>977</v>
      </c>
      <c r="B54" s="1174" t="s">
        <v>978</v>
      </c>
      <c r="C54" s="1124" t="s">
        <v>918</v>
      </c>
      <c r="D54" s="1193" t="s">
        <v>308</v>
      </c>
      <c r="E54" s="1176"/>
    </row>
    <row r="55" spans="1:5" s="1127" customFormat="1" ht="26.4">
      <c r="A55" s="1213"/>
      <c r="B55" s="1209" t="s">
        <v>979</v>
      </c>
      <c r="C55" s="1210" t="s">
        <v>918</v>
      </c>
      <c r="D55" s="1211" t="s">
        <v>307</v>
      </c>
      <c r="E55" s="1166"/>
    </row>
    <row r="56" spans="1:5" s="1127" customFormat="1" ht="18.75" customHeight="1">
      <c r="A56" s="1200"/>
      <c r="B56" s="1169" t="s">
        <v>976</v>
      </c>
      <c r="C56" s="1195" t="s">
        <v>923</v>
      </c>
      <c r="D56" s="1196" t="s">
        <v>911</v>
      </c>
      <c r="E56" s="1172"/>
    </row>
    <row r="57" spans="1:5" s="1127" customFormat="1" ht="18.75" customHeight="1">
      <c r="A57" s="1155" t="s">
        <v>462</v>
      </c>
      <c r="B57" s="1156" t="s">
        <v>980</v>
      </c>
      <c r="C57" s="1157" t="s">
        <v>923</v>
      </c>
      <c r="D57" s="1158" t="s">
        <v>308</v>
      </c>
      <c r="E57" s="1159"/>
    </row>
    <row r="58" spans="1:5" s="1127" customFormat="1" ht="30" customHeight="1">
      <c r="A58" s="1135"/>
      <c r="B58" s="1209" t="s">
        <v>981</v>
      </c>
      <c r="C58" s="1210" t="s">
        <v>923</v>
      </c>
      <c r="D58" s="1211" t="s">
        <v>303</v>
      </c>
      <c r="E58" s="1166"/>
    </row>
    <row r="59" spans="1:5" s="1127" customFormat="1" ht="19.5" customHeight="1">
      <c r="A59" s="1200"/>
      <c r="B59" s="1169" t="s">
        <v>976</v>
      </c>
      <c r="C59" s="1195" t="s">
        <v>918</v>
      </c>
      <c r="D59" s="1196" t="s">
        <v>911</v>
      </c>
      <c r="E59" s="1172"/>
    </row>
    <row r="60" spans="1:5" s="1127" customFormat="1" ht="30" customHeight="1">
      <c r="A60" s="1129" t="s">
        <v>982</v>
      </c>
      <c r="B60" s="1214" t="s">
        <v>983</v>
      </c>
      <c r="C60" s="1157" t="s">
        <v>918</v>
      </c>
      <c r="D60" s="1215" t="s">
        <v>308</v>
      </c>
      <c r="E60" s="1159"/>
    </row>
    <row r="61" spans="1:5" s="1127" customFormat="1" ht="18.75" customHeight="1">
      <c r="A61" s="1213"/>
      <c r="B61" s="1174" t="s">
        <v>984</v>
      </c>
      <c r="C61" s="1192" t="s">
        <v>918</v>
      </c>
      <c r="D61" s="1193" t="s">
        <v>308</v>
      </c>
      <c r="E61" s="1176"/>
    </row>
    <row r="62" spans="1:5" s="1127" customFormat="1" ht="45" customHeight="1">
      <c r="A62" s="1213"/>
      <c r="B62" s="1209" t="s">
        <v>985</v>
      </c>
      <c r="C62" s="1162" t="s">
        <v>918</v>
      </c>
      <c r="D62" s="1163" t="s">
        <v>303</v>
      </c>
      <c r="E62" s="1164"/>
    </row>
    <row r="63" spans="1:5" s="1127" customFormat="1" ht="18.75" customHeight="1">
      <c r="A63" s="1216"/>
      <c r="B63" s="1169" t="s">
        <v>986</v>
      </c>
      <c r="C63" s="1210" t="s">
        <v>918</v>
      </c>
      <c r="D63" s="1211" t="s">
        <v>308</v>
      </c>
      <c r="E63" s="1166"/>
    </row>
    <row r="64" spans="1:5" s="1127" customFormat="1" ht="18.75" customHeight="1">
      <c r="A64" s="1129" t="s">
        <v>987</v>
      </c>
      <c r="B64" s="1123" t="s">
        <v>988</v>
      </c>
      <c r="C64" s="1157" t="s">
        <v>918</v>
      </c>
      <c r="D64" s="1158" t="s">
        <v>308</v>
      </c>
      <c r="E64" s="1159"/>
    </row>
    <row r="65" spans="1:5" s="1127" customFormat="1" ht="18.75" customHeight="1">
      <c r="A65" s="1200"/>
      <c r="B65" s="1169" t="s">
        <v>989</v>
      </c>
      <c r="C65" s="1195" t="s">
        <v>918</v>
      </c>
      <c r="D65" s="1196" t="s">
        <v>308</v>
      </c>
      <c r="E65" s="1172"/>
    </row>
    <row r="66" spans="1:5" s="1127" customFormat="1" ht="18.75" customHeight="1">
      <c r="A66" s="1188" t="s">
        <v>447</v>
      </c>
      <c r="B66" s="1123" t="s">
        <v>959</v>
      </c>
      <c r="C66" s="1124" t="s">
        <v>918</v>
      </c>
      <c r="D66" s="1125" t="s">
        <v>960</v>
      </c>
      <c r="E66" s="1126"/>
    </row>
    <row r="67" spans="1:5" s="1127" customFormat="1" ht="18.75" customHeight="1">
      <c r="A67" s="1191"/>
      <c r="B67" s="1161" t="s">
        <v>990</v>
      </c>
      <c r="C67" s="1162" t="s">
        <v>918</v>
      </c>
      <c r="D67" s="1163" t="s">
        <v>991</v>
      </c>
      <c r="E67" s="1164"/>
    </row>
    <row r="68" spans="1:5" s="1127" customFormat="1" ht="26.4">
      <c r="A68" s="1191"/>
      <c r="B68" s="1209" t="s">
        <v>992</v>
      </c>
      <c r="C68" s="1210" t="s">
        <v>918</v>
      </c>
      <c r="D68" s="1211" t="s">
        <v>307</v>
      </c>
      <c r="E68" s="1166"/>
    </row>
    <row r="69" spans="1:5" s="1127" customFormat="1" ht="26.4">
      <c r="A69" s="1191"/>
      <c r="B69" s="1209" t="s">
        <v>993</v>
      </c>
      <c r="C69" s="1210" t="s">
        <v>923</v>
      </c>
      <c r="D69" s="1211" t="s">
        <v>994</v>
      </c>
      <c r="E69" s="1166"/>
    </row>
    <row r="70" spans="1:5" s="1127" customFormat="1" ht="18.75" customHeight="1">
      <c r="A70" s="1191"/>
      <c r="B70" s="1161" t="s">
        <v>995</v>
      </c>
      <c r="C70" s="1162" t="s">
        <v>923</v>
      </c>
      <c r="D70" s="1163" t="s">
        <v>996</v>
      </c>
      <c r="E70" s="1164"/>
    </row>
    <row r="71" spans="1:5" s="1127" customFormat="1" ht="18.75" customHeight="1">
      <c r="A71" s="1217"/>
      <c r="B71" s="1218" t="s">
        <v>938</v>
      </c>
      <c r="C71" s="1170" t="s">
        <v>923</v>
      </c>
      <c r="D71" s="1218" t="s">
        <v>964</v>
      </c>
      <c r="E71" s="1182"/>
    </row>
    <row r="72" spans="1:5" s="1127" customFormat="1" ht="45" customHeight="1">
      <c r="A72" s="1188" t="s">
        <v>302</v>
      </c>
      <c r="B72" s="1219" t="s">
        <v>997</v>
      </c>
      <c r="C72" s="1220" t="s">
        <v>923</v>
      </c>
      <c r="D72" s="1221" t="s">
        <v>303</v>
      </c>
      <c r="E72" s="1126"/>
    </row>
    <row r="73" spans="1:5" s="1127" customFormat="1" ht="18.75" customHeight="1">
      <c r="A73" s="1194"/>
      <c r="B73" s="1169" t="s">
        <v>998</v>
      </c>
      <c r="C73" s="1195" t="s">
        <v>918</v>
      </c>
      <c r="D73" s="1196" t="s">
        <v>964</v>
      </c>
      <c r="E73" s="1172"/>
    </row>
    <row r="74" spans="1:5" s="1127" customFormat="1" ht="30" customHeight="1">
      <c r="A74" s="1222" t="s">
        <v>466</v>
      </c>
      <c r="B74" s="1123" t="s">
        <v>999</v>
      </c>
      <c r="C74" s="1124" t="s">
        <v>918</v>
      </c>
      <c r="D74" s="1125" t="s">
        <v>307</v>
      </c>
      <c r="E74" s="1126"/>
    </row>
    <row r="75" spans="1:5" s="1127" customFormat="1" ht="45" customHeight="1">
      <c r="A75" s="1223"/>
      <c r="B75" s="1161" t="s">
        <v>1000</v>
      </c>
      <c r="C75" s="1162" t="s">
        <v>923</v>
      </c>
      <c r="D75" s="1163" t="s">
        <v>303</v>
      </c>
      <c r="E75" s="1164"/>
    </row>
    <row r="76" spans="1:5" s="1127" customFormat="1" ht="18.75" customHeight="1">
      <c r="A76" s="1223"/>
      <c r="B76" s="1209" t="s">
        <v>1001</v>
      </c>
      <c r="C76" s="1162" t="s">
        <v>918</v>
      </c>
      <c r="D76" s="1163" t="s">
        <v>303</v>
      </c>
      <c r="E76" s="1166"/>
    </row>
    <row r="77" spans="1:5" s="1127" customFormat="1" ht="30" customHeight="1">
      <c r="A77" s="1223"/>
      <c r="B77" s="1209" t="s">
        <v>1002</v>
      </c>
      <c r="C77" s="1210" t="s">
        <v>918</v>
      </c>
      <c r="D77" s="1211" t="s">
        <v>303</v>
      </c>
      <c r="E77" s="1166"/>
    </row>
    <row r="78" spans="1:5" s="1127" customFormat="1" ht="18.75" customHeight="1">
      <c r="A78" s="1223"/>
      <c r="B78" s="1209" t="s">
        <v>1003</v>
      </c>
      <c r="C78" s="1210" t="s">
        <v>918</v>
      </c>
      <c r="D78" s="1211" t="s">
        <v>964</v>
      </c>
      <c r="E78" s="1166"/>
    </row>
    <row r="79" spans="1:5" s="1127" customFormat="1" ht="18.75" customHeight="1">
      <c r="A79" s="1194"/>
      <c r="B79" s="1169" t="s">
        <v>976</v>
      </c>
      <c r="C79" s="1195" t="s">
        <v>918</v>
      </c>
      <c r="D79" s="1196" t="s">
        <v>911</v>
      </c>
      <c r="E79" s="1172"/>
    </row>
    <row r="80" spans="1:5" s="1127" customFormat="1" ht="30" customHeight="1">
      <c r="A80" s="1155" t="s">
        <v>299</v>
      </c>
      <c r="B80" s="1156" t="s">
        <v>1004</v>
      </c>
      <c r="C80" s="1157" t="s">
        <v>918</v>
      </c>
      <c r="D80" s="1158" t="s">
        <v>303</v>
      </c>
      <c r="E80" s="1198"/>
    </row>
    <row r="81" spans="1:5" s="1127" customFormat="1" ht="30" customHeight="1">
      <c r="A81" s="1160"/>
      <c r="B81" s="1174" t="s">
        <v>999</v>
      </c>
      <c r="C81" s="1192" t="s">
        <v>443</v>
      </c>
      <c r="D81" s="1193" t="s">
        <v>307</v>
      </c>
      <c r="E81" s="1198"/>
    </row>
    <row r="82" spans="1:5" s="1127" customFormat="1" ht="30" customHeight="1">
      <c r="A82" s="1135"/>
      <c r="B82" s="1161" t="s">
        <v>1005</v>
      </c>
      <c r="C82" s="1162" t="s">
        <v>923</v>
      </c>
      <c r="D82" s="1163" t="s">
        <v>957</v>
      </c>
      <c r="E82" s="1164"/>
    </row>
    <row r="83" spans="1:5" s="1127" customFormat="1" ht="30" customHeight="1">
      <c r="A83" s="1135"/>
      <c r="B83" s="1161" t="s">
        <v>1006</v>
      </c>
      <c r="C83" s="1162" t="s">
        <v>923</v>
      </c>
      <c r="D83" s="1163" t="s">
        <v>303</v>
      </c>
      <c r="E83" s="1164"/>
    </row>
    <row r="84" spans="1:5" s="1127" customFormat="1" ht="18.75" customHeight="1">
      <c r="A84" s="1135"/>
      <c r="B84" s="1161" t="s">
        <v>1007</v>
      </c>
      <c r="C84" s="1162" t="s">
        <v>918</v>
      </c>
      <c r="D84" s="1163" t="s">
        <v>309</v>
      </c>
      <c r="E84" s="1164"/>
    </row>
    <row r="85" spans="1:5" s="1127" customFormat="1" ht="18.75" customHeight="1">
      <c r="A85" s="1135"/>
      <c r="B85" s="1209" t="s">
        <v>311</v>
      </c>
      <c r="C85" s="1210" t="s">
        <v>918</v>
      </c>
      <c r="D85" s="1211" t="s">
        <v>312</v>
      </c>
      <c r="E85" s="1166"/>
    </row>
    <row r="86" spans="1:5" s="1127" customFormat="1" ht="18.75" customHeight="1">
      <c r="A86" s="1200"/>
      <c r="B86" s="1169" t="s">
        <v>976</v>
      </c>
      <c r="C86" s="1195" t="s">
        <v>918</v>
      </c>
      <c r="D86" s="1196" t="s">
        <v>911</v>
      </c>
      <c r="E86" s="1172"/>
    </row>
    <row r="87" spans="1:5" s="1127" customFormat="1" ht="45" customHeight="1">
      <c r="A87" s="1173" t="s">
        <v>1008</v>
      </c>
      <c r="B87" s="1123" t="s">
        <v>1009</v>
      </c>
      <c r="C87" s="1124" t="s">
        <v>918</v>
      </c>
      <c r="D87" s="1125" t="s">
        <v>303</v>
      </c>
      <c r="E87" s="1126"/>
    </row>
    <row r="88" spans="1:5" s="1127" customFormat="1" ht="45" customHeight="1">
      <c r="A88" s="1224"/>
      <c r="B88" s="1209" t="s">
        <v>1010</v>
      </c>
      <c r="C88" s="1162" t="s">
        <v>918</v>
      </c>
      <c r="D88" s="1211" t="s">
        <v>303</v>
      </c>
      <c r="E88" s="1166"/>
    </row>
    <row r="89" spans="1:5" s="1127" customFormat="1" ht="30" customHeight="1">
      <c r="A89" s="1224"/>
      <c r="B89" s="1161" t="s">
        <v>1011</v>
      </c>
      <c r="C89" s="1225"/>
      <c r="D89" s="1226"/>
      <c r="E89" s="1227"/>
    </row>
    <row r="90" spans="1:5" s="1127" customFormat="1" ht="79.2">
      <c r="A90" s="1224"/>
      <c r="B90" s="1209" t="s">
        <v>1012</v>
      </c>
      <c r="C90" s="1162" t="s">
        <v>918</v>
      </c>
      <c r="D90" s="1211" t="s">
        <v>911</v>
      </c>
      <c r="E90" s="1166"/>
    </row>
    <row r="91" spans="1:5" s="1127" customFormat="1" ht="66">
      <c r="A91" s="1224"/>
      <c r="B91" s="1209" t="s">
        <v>1013</v>
      </c>
      <c r="C91" s="1162" t="s">
        <v>918</v>
      </c>
      <c r="D91" s="1211" t="s">
        <v>911</v>
      </c>
      <c r="E91" s="1166"/>
    </row>
    <row r="92" spans="1:5" s="1127" customFormat="1" ht="18.75" customHeight="1">
      <c r="A92" s="1228"/>
      <c r="B92" s="1229" t="s">
        <v>1014</v>
      </c>
      <c r="C92" s="1230" t="s">
        <v>918</v>
      </c>
      <c r="D92" s="1231" t="s">
        <v>964</v>
      </c>
      <c r="E92" s="1232"/>
    </row>
    <row r="93" spans="1:5" s="1127" customFormat="1" ht="19.5" customHeight="1">
      <c r="A93" s="1228"/>
      <c r="B93" s="1229" t="s">
        <v>1015</v>
      </c>
      <c r="C93" s="1233" t="s">
        <v>918</v>
      </c>
      <c r="D93" s="1234" t="s">
        <v>964</v>
      </c>
      <c r="E93" s="1232"/>
    </row>
    <row r="94" spans="1:5" s="1127" customFormat="1" ht="18.75" customHeight="1">
      <c r="A94" s="1212"/>
      <c r="B94" s="1169" t="s">
        <v>976</v>
      </c>
      <c r="C94" s="1195" t="s">
        <v>918</v>
      </c>
      <c r="D94" s="1196" t="s">
        <v>911</v>
      </c>
      <c r="E94" s="1172"/>
    </row>
    <row r="95" spans="1:5" s="1127" customFormat="1" ht="19.5" customHeight="1">
      <c r="A95" s="1173" t="s">
        <v>1016</v>
      </c>
      <c r="B95" s="1123" t="s">
        <v>1017</v>
      </c>
      <c r="C95" s="1235"/>
      <c r="D95" s="1236"/>
      <c r="E95" s="1237"/>
    </row>
    <row r="96" spans="1:5" s="1127" customFormat="1" ht="19.5" customHeight="1">
      <c r="A96" s="1228"/>
      <c r="B96" s="1209" t="s">
        <v>1018</v>
      </c>
      <c r="C96" s="1238"/>
      <c r="D96" s="1239"/>
      <c r="E96" s="1240"/>
    </row>
    <row r="97" spans="1:5" s="1127" customFormat="1" ht="60" customHeight="1">
      <c r="A97" s="1228"/>
      <c r="B97" s="1161" t="s">
        <v>1019</v>
      </c>
      <c r="C97" s="1241" t="s">
        <v>923</v>
      </c>
      <c r="D97" s="1242" t="s">
        <v>308</v>
      </c>
      <c r="E97" s="1243"/>
    </row>
    <row r="98" spans="1:5" s="1127" customFormat="1" ht="79.2">
      <c r="A98" s="1228"/>
      <c r="B98" s="1136" t="s">
        <v>1020</v>
      </c>
      <c r="C98" s="1241" t="s">
        <v>923</v>
      </c>
      <c r="D98" s="1242" t="s">
        <v>308</v>
      </c>
      <c r="E98" s="1243"/>
    </row>
    <row r="99" spans="1:5" s="1127" customFormat="1" ht="60" customHeight="1">
      <c r="A99" s="1228"/>
      <c r="B99" s="1136" t="s">
        <v>1021</v>
      </c>
      <c r="C99" s="1241" t="s">
        <v>923</v>
      </c>
      <c r="D99" s="1242" t="s">
        <v>308</v>
      </c>
      <c r="E99" s="1243"/>
    </row>
    <row r="100" spans="1:5" s="1127" customFormat="1" ht="19.5" customHeight="1">
      <c r="A100" s="1228"/>
      <c r="B100" s="1209" t="s">
        <v>1022</v>
      </c>
      <c r="C100" s="1244"/>
      <c r="D100" s="1245"/>
      <c r="E100" s="1246"/>
    </row>
    <row r="101" spans="1:5" s="1127" customFormat="1" ht="45" customHeight="1">
      <c r="A101" s="1228"/>
      <c r="B101" s="1209" t="s">
        <v>1023</v>
      </c>
      <c r="C101" s="1241" t="s">
        <v>923</v>
      </c>
      <c r="D101" s="1242" t="s">
        <v>308</v>
      </c>
      <c r="E101" s="1243"/>
    </row>
    <row r="102" spans="1:5" s="1127" customFormat="1" ht="60" customHeight="1">
      <c r="A102" s="1228"/>
      <c r="B102" s="1136" t="s">
        <v>1024</v>
      </c>
      <c r="C102" s="1241" t="s">
        <v>923</v>
      </c>
      <c r="D102" s="1242" t="s">
        <v>308</v>
      </c>
      <c r="E102" s="1243"/>
    </row>
    <row r="103" spans="1:5" s="1127" customFormat="1" ht="79.2">
      <c r="A103" s="1228"/>
      <c r="B103" s="1229" t="s">
        <v>1025</v>
      </c>
      <c r="C103" s="1230" t="s">
        <v>923</v>
      </c>
      <c r="D103" s="1231" t="s">
        <v>308</v>
      </c>
      <c r="E103" s="1232"/>
    </row>
    <row r="104" spans="1:5" s="1127" customFormat="1" ht="19.5" customHeight="1">
      <c r="A104" s="1228"/>
      <c r="B104" s="1229" t="s">
        <v>1026</v>
      </c>
      <c r="C104" s="1233" t="s">
        <v>923</v>
      </c>
      <c r="D104" s="1234" t="s">
        <v>964</v>
      </c>
      <c r="E104" s="1229"/>
    </row>
    <row r="105" spans="1:5" s="1127" customFormat="1" ht="18.75" customHeight="1">
      <c r="A105" s="1228"/>
      <c r="B105" s="1232" t="s">
        <v>1014</v>
      </c>
      <c r="C105" s="1230" t="s">
        <v>923</v>
      </c>
      <c r="D105" s="1231" t="s">
        <v>964</v>
      </c>
      <c r="E105" s="1232"/>
    </row>
    <row r="106" spans="1:5" s="1127" customFormat="1" ht="18.75" customHeight="1">
      <c r="A106" s="1212"/>
      <c r="B106" s="1169" t="s">
        <v>976</v>
      </c>
      <c r="C106" s="1195" t="s">
        <v>923</v>
      </c>
      <c r="D106" s="1196" t="s">
        <v>911</v>
      </c>
      <c r="E106" s="1172"/>
    </row>
    <row r="107" spans="1:5" s="1127" customFormat="1" ht="26.4">
      <c r="A107" s="1155" t="s">
        <v>783</v>
      </c>
      <c r="B107" s="1156" t="s">
        <v>1027</v>
      </c>
      <c r="C107" s="1157" t="s">
        <v>923</v>
      </c>
      <c r="D107" s="1158" t="s">
        <v>303</v>
      </c>
      <c r="E107" s="1159"/>
    </row>
    <row r="108" spans="1:5" s="1127" customFormat="1" ht="18.75" customHeight="1">
      <c r="A108" s="1160"/>
      <c r="B108" s="1197" t="s">
        <v>785</v>
      </c>
      <c r="C108" s="1247" t="s">
        <v>443</v>
      </c>
      <c r="D108" s="1207" t="s">
        <v>307</v>
      </c>
      <c r="E108" s="1198"/>
    </row>
    <row r="109" spans="1:5" s="1127" customFormat="1" ht="30" customHeight="1">
      <c r="A109" s="1165"/>
      <c r="B109" s="1161" t="s">
        <v>1028</v>
      </c>
      <c r="C109" s="1162" t="s">
        <v>923</v>
      </c>
      <c r="D109" s="1163" t="s">
        <v>957</v>
      </c>
      <c r="E109" s="1164"/>
    </row>
    <row r="110" spans="1:5" s="1127" customFormat="1" ht="26.4">
      <c r="A110" s="1165"/>
      <c r="B110" s="1161" t="s">
        <v>1029</v>
      </c>
      <c r="C110" s="1162" t="s">
        <v>923</v>
      </c>
      <c r="D110" s="1163" t="s">
        <v>303</v>
      </c>
      <c r="E110" s="1164"/>
    </row>
    <row r="111" spans="1:5" s="1127" customFormat="1" ht="18.75" customHeight="1">
      <c r="A111" s="1165"/>
      <c r="B111" s="1161" t="s">
        <v>1030</v>
      </c>
      <c r="C111" s="1162" t="s">
        <v>918</v>
      </c>
      <c r="D111" s="1163" t="s">
        <v>840</v>
      </c>
      <c r="E111" s="1164"/>
    </row>
    <row r="112" spans="1:5" s="1127" customFormat="1" ht="30" customHeight="1">
      <c r="A112" s="1165"/>
      <c r="B112" s="1161" t="s">
        <v>784</v>
      </c>
      <c r="C112" s="1162" t="s">
        <v>918</v>
      </c>
      <c r="D112" s="1163" t="s">
        <v>840</v>
      </c>
      <c r="E112" s="1164"/>
    </row>
    <row r="113" spans="1:5" s="1127" customFormat="1" ht="30" customHeight="1">
      <c r="A113" s="1165"/>
      <c r="B113" s="1248" t="s">
        <v>1031</v>
      </c>
      <c r="C113" s="1162" t="s">
        <v>918</v>
      </c>
      <c r="D113" s="1163" t="s">
        <v>309</v>
      </c>
      <c r="E113" s="1164"/>
    </row>
    <row r="114" spans="1:5" s="1127" customFormat="1" ht="18.75" customHeight="1">
      <c r="A114" s="1165"/>
      <c r="B114" s="1209" t="s">
        <v>311</v>
      </c>
      <c r="C114" s="1210" t="s">
        <v>918</v>
      </c>
      <c r="D114" s="1211" t="s">
        <v>312</v>
      </c>
      <c r="E114" s="1166"/>
    </row>
    <row r="115" spans="1:5" s="1127" customFormat="1" ht="18.75" customHeight="1">
      <c r="A115" s="1212"/>
      <c r="B115" s="1169" t="s">
        <v>976</v>
      </c>
      <c r="C115" s="1195" t="s">
        <v>918</v>
      </c>
      <c r="D115" s="1196" t="s">
        <v>911</v>
      </c>
      <c r="E115" s="1172"/>
    </row>
    <row r="116" spans="1:5" s="1127" customFormat="1" ht="18.75" customHeight="1">
      <c r="A116" s="1173" t="s">
        <v>844</v>
      </c>
      <c r="B116" s="1156" t="s">
        <v>1032</v>
      </c>
      <c r="C116" s="1157" t="s">
        <v>918</v>
      </c>
      <c r="D116" s="1158" t="s">
        <v>308</v>
      </c>
      <c r="E116" s="1159"/>
    </row>
    <row r="117" spans="1:5" s="1127" customFormat="1" ht="30" customHeight="1">
      <c r="A117" s="1177"/>
      <c r="B117" s="1174" t="s">
        <v>1033</v>
      </c>
      <c r="C117" s="1192" t="s">
        <v>918</v>
      </c>
      <c r="D117" s="1193" t="s">
        <v>303</v>
      </c>
      <c r="E117" s="1176"/>
    </row>
    <row r="118" spans="1:5" s="1127" customFormat="1" ht="18.75" customHeight="1">
      <c r="A118" s="1212"/>
      <c r="B118" s="1169" t="s">
        <v>976</v>
      </c>
      <c r="C118" s="1195" t="s">
        <v>918</v>
      </c>
      <c r="D118" s="1196" t="s">
        <v>911</v>
      </c>
      <c r="E118" s="1172"/>
    </row>
    <row r="119" spans="1:5" s="1127" customFormat="1" ht="45" customHeight="1">
      <c r="A119" s="1249" t="s">
        <v>467</v>
      </c>
      <c r="B119" s="1156" t="s">
        <v>1034</v>
      </c>
      <c r="C119" s="1157" t="s">
        <v>918</v>
      </c>
      <c r="D119" s="1158" t="s">
        <v>303</v>
      </c>
      <c r="E119" s="1159"/>
    </row>
    <row r="120" spans="1:5" ht="30" customHeight="1">
      <c r="A120" s="1250" t="s">
        <v>313</v>
      </c>
      <c r="B120" s="1251" t="s">
        <v>890</v>
      </c>
      <c r="C120" s="1185" t="s">
        <v>918</v>
      </c>
      <c r="D120" s="1252" t="s">
        <v>1035</v>
      </c>
      <c r="E120" s="1253"/>
    </row>
    <row r="121" spans="1:5" ht="30" customHeight="1">
      <c r="A121" s="1254" t="s">
        <v>448</v>
      </c>
      <c r="B121" s="1128" t="s">
        <v>1036</v>
      </c>
      <c r="C121" s="1185" t="s">
        <v>918</v>
      </c>
      <c r="D121" s="1252" t="s">
        <v>1037</v>
      </c>
      <c r="E121" s="1187"/>
    </row>
    <row r="122" spans="1:5" ht="19.5" customHeight="1">
      <c r="A122" s="1255" t="s">
        <v>464</v>
      </c>
      <c r="B122" s="1256" t="s">
        <v>1038</v>
      </c>
      <c r="C122" s="1257"/>
      <c r="D122" s="1258"/>
      <c r="E122" s="1259"/>
    </row>
    <row r="123" spans="1:5" ht="18.75" customHeight="1">
      <c r="A123" s="1260"/>
      <c r="B123" s="1261" t="s">
        <v>1039</v>
      </c>
      <c r="C123" s="1262" t="s">
        <v>918</v>
      </c>
      <c r="D123" s="1263" t="s">
        <v>1040</v>
      </c>
      <c r="E123" s="1264"/>
    </row>
    <row r="124" spans="1:5" ht="30" customHeight="1">
      <c r="A124" s="1260"/>
      <c r="B124" s="1265" t="s">
        <v>1041</v>
      </c>
      <c r="C124" s="1266" t="s">
        <v>918</v>
      </c>
      <c r="D124" s="1267" t="s">
        <v>1042</v>
      </c>
      <c r="E124" s="1268"/>
    </row>
    <row r="125" spans="1:5" s="1127" customFormat="1" ht="18.75" customHeight="1">
      <c r="A125" s="1269"/>
      <c r="B125" s="1169" t="s">
        <v>976</v>
      </c>
      <c r="C125" s="1195" t="s">
        <v>918</v>
      </c>
      <c r="D125" s="1196" t="s">
        <v>911</v>
      </c>
      <c r="E125" s="1172"/>
    </row>
    <row r="126" spans="1:5" ht="18.75" customHeight="1">
      <c r="A126" s="1255" t="s">
        <v>786</v>
      </c>
      <c r="B126" s="1251" t="s">
        <v>1043</v>
      </c>
      <c r="C126" s="1124" t="s">
        <v>918</v>
      </c>
      <c r="D126" s="1125" t="s">
        <v>787</v>
      </c>
      <c r="E126" s="1270"/>
    </row>
    <row r="127" spans="1:5" s="1127" customFormat="1" ht="18.75" customHeight="1">
      <c r="A127" s="1269"/>
      <c r="B127" s="1169" t="s">
        <v>976</v>
      </c>
      <c r="C127" s="1195" t="s">
        <v>918</v>
      </c>
      <c r="D127" s="1196" t="s">
        <v>911</v>
      </c>
      <c r="E127" s="1172"/>
    </row>
    <row r="128" spans="1:5" ht="18.75" customHeight="1">
      <c r="A128" s="1255" t="s">
        <v>465</v>
      </c>
      <c r="B128" s="1271" t="s">
        <v>1038</v>
      </c>
      <c r="C128" s="1272"/>
      <c r="D128" s="1273"/>
      <c r="E128" s="1274"/>
    </row>
    <row r="129" spans="1:5" ht="18.75" customHeight="1">
      <c r="A129" s="1275"/>
      <c r="B129" s="1261" t="s">
        <v>1039</v>
      </c>
      <c r="C129" s="1262" t="s">
        <v>918</v>
      </c>
      <c r="D129" s="1263" t="s">
        <v>1044</v>
      </c>
      <c r="E129" s="1276"/>
    </row>
    <row r="130" spans="1:5" ht="30" customHeight="1">
      <c r="A130" s="1277"/>
      <c r="B130" s="1265" t="s">
        <v>1045</v>
      </c>
      <c r="C130" s="1266" t="s">
        <v>918</v>
      </c>
      <c r="D130" s="1267" t="s">
        <v>962</v>
      </c>
      <c r="E130" s="1278"/>
    </row>
    <row r="131" spans="1:5" s="1127" customFormat="1" ht="18.75" customHeight="1">
      <c r="A131" s="1269"/>
      <c r="B131" s="1169" t="s">
        <v>976</v>
      </c>
      <c r="C131" s="1195" t="s">
        <v>918</v>
      </c>
      <c r="D131" s="1196" t="s">
        <v>911</v>
      </c>
      <c r="E131" s="1172"/>
    </row>
  </sheetData>
  <mergeCells count="28">
    <mergeCell ref="A116:A118"/>
    <mergeCell ref="A122:A125"/>
    <mergeCell ref="A126:A127"/>
    <mergeCell ref="A128:A131"/>
    <mergeCell ref="A72:A73"/>
    <mergeCell ref="A74:A79"/>
    <mergeCell ref="A80:A86"/>
    <mergeCell ref="A87:A94"/>
    <mergeCell ref="A95:A106"/>
    <mergeCell ref="A107:A115"/>
    <mergeCell ref="A48:A53"/>
    <mergeCell ref="A54:A56"/>
    <mergeCell ref="A57:A59"/>
    <mergeCell ref="A60:A63"/>
    <mergeCell ref="A64:A65"/>
    <mergeCell ref="A66:A71"/>
    <mergeCell ref="A24:A26"/>
    <mergeCell ref="A27:A30"/>
    <mergeCell ref="A31:A35"/>
    <mergeCell ref="A36:A39"/>
    <mergeCell ref="A40:A43"/>
    <mergeCell ref="A44:A47"/>
    <mergeCell ref="A1:E1"/>
    <mergeCell ref="C2:D2"/>
    <mergeCell ref="A5:A8"/>
    <mergeCell ref="A9:A10"/>
    <mergeCell ref="A13:A18"/>
    <mergeCell ref="A19:A22"/>
  </mergeCells>
  <phoneticPr fontId="6"/>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oddFooter>&amp;L（自己点検シート）&amp;R&amp;10&amp;A（&amp;P/&amp;N）</oddFooter>
  </headerFooter>
  <rowBreaks count="8" manualBreakCount="8">
    <brk id="18" max="16383" man="1"/>
    <brk id="30" max="16383" man="1"/>
    <brk id="47" max="16383" man="1"/>
    <brk id="65" max="16383" man="1"/>
    <brk id="79" max="16383" man="1"/>
    <brk id="94" max="16383" man="1"/>
    <brk id="106"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view="pageBreakPreview" topLeftCell="A4" zoomScaleNormal="100" zoomScaleSheetLayoutView="100" workbookViewId="0">
      <selection activeCell="A9" sqref="A9:A12"/>
    </sheetView>
  </sheetViews>
  <sheetFormatPr defaultColWidth="9" defaultRowHeight="24" customHeight="1"/>
  <cols>
    <col min="1" max="1" width="23.6640625" style="1113" customWidth="1"/>
    <col min="2" max="2" width="55.6640625" style="1113" customWidth="1"/>
    <col min="3" max="3" width="4.109375" style="1114" customWidth="1"/>
    <col min="4" max="4" width="15.6640625" style="1115" customWidth="1"/>
    <col min="5" max="5" width="30.6640625" style="1005" customWidth="1"/>
    <col min="6" max="256" width="9" style="1005"/>
    <col min="257" max="257" width="23.6640625" style="1005" customWidth="1"/>
    <col min="258" max="258" width="55.6640625" style="1005" customWidth="1"/>
    <col min="259" max="259" width="4.109375" style="1005" customWidth="1"/>
    <col min="260" max="260" width="15.6640625" style="1005" customWidth="1"/>
    <col min="261" max="261" width="30.6640625" style="1005" customWidth="1"/>
    <col min="262" max="512" width="9" style="1005"/>
    <col min="513" max="513" width="23.6640625" style="1005" customWidth="1"/>
    <col min="514" max="514" width="55.6640625" style="1005" customWidth="1"/>
    <col min="515" max="515" width="4.109375" style="1005" customWidth="1"/>
    <col min="516" max="516" width="15.6640625" style="1005" customWidth="1"/>
    <col min="517" max="517" width="30.6640625" style="1005" customWidth="1"/>
    <col min="518" max="768" width="9" style="1005"/>
    <col min="769" max="769" width="23.6640625" style="1005" customWidth="1"/>
    <col min="770" max="770" width="55.6640625" style="1005" customWidth="1"/>
    <col min="771" max="771" width="4.109375" style="1005" customWidth="1"/>
    <col min="772" max="772" width="15.6640625" style="1005" customWidth="1"/>
    <col min="773" max="773" width="30.6640625" style="1005" customWidth="1"/>
    <col min="774" max="1024" width="9" style="1005"/>
    <col min="1025" max="1025" width="23.6640625" style="1005" customWidth="1"/>
    <col min="1026" max="1026" width="55.6640625" style="1005" customWidth="1"/>
    <col min="1027" max="1027" width="4.109375" style="1005" customWidth="1"/>
    <col min="1028" max="1028" width="15.6640625" style="1005" customWidth="1"/>
    <col min="1029" max="1029" width="30.6640625" style="1005" customWidth="1"/>
    <col min="1030" max="1280" width="9" style="1005"/>
    <col min="1281" max="1281" width="23.6640625" style="1005" customWidth="1"/>
    <col min="1282" max="1282" width="55.6640625" style="1005" customWidth="1"/>
    <col min="1283" max="1283" width="4.109375" style="1005" customWidth="1"/>
    <col min="1284" max="1284" width="15.6640625" style="1005" customWidth="1"/>
    <col min="1285" max="1285" width="30.6640625" style="1005" customWidth="1"/>
    <col min="1286" max="1536" width="9" style="1005"/>
    <col min="1537" max="1537" width="23.6640625" style="1005" customWidth="1"/>
    <col min="1538" max="1538" width="55.6640625" style="1005" customWidth="1"/>
    <col min="1539" max="1539" width="4.109375" style="1005" customWidth="1"/>
    <col min="1540" max="1540" width="15.6640625" style="1005" customWidth="1"/>
    <col min="1541" max="1541" width="30.6640625" style="1005" customWidth="1"/>
    <col min="1542" max="1792" width="9" style="1005"/>
    <col min="1793" max="1793" width="23.6640625" style="1005" customWidth="1"/>
    <col min="1794" max="1794" width="55.6640625" style="1005" customWidth="1"/>
    <col min="1795" max="1795" width="4.109375" style="1005" customWidth="1"/>
    <col min="1796" max="1796" width="15.6640625" style="1005" customWidth="1"/>
    <col min="1797" max="1797" width="30.6640625" style="1005" customWidth="1"/>
    <col min="1798" max="2048" width="9" style="1005"/>
    <col min="2049" max="2049" width="23.6640625" style="1005" customWidth="1"/>
    <col min="2050" max="2050" width="55.6640625" style="1005" customWidth="1"/>
    <col min="2051" max="2051" width="4.109375" style="1005" customWidth="1"/>
    <col min="2052" max="2052" width="15.6640625" style="1005" customWidth="1"/>
    <col min="2053" max="2053" width="30.6640625" style="1005" customWidth="1"/>
    <col min="2054" max="2304" width="9" style="1005"/>
    <col min="2305" max="2305" width="23.6640625" style="1005" customWidth="1"/>
    <col min="2306" max="2306" width="55.6640625" style="1005" customWidth="1"/>
    <col min="2307" max="2307" width="4.109375" style="1005" customWidth="1"/>
    <col min="2308" max="2308" width="15.6640625" style="1005" customWidth="1"/>
    <col min="2309" max="2309" width="30.6640625" style="1005" customWidth="1"/>
    <col min="2310" max="2560" width="9" style="1005"/>
    <col min="2561" max="2561" width="23.6640625" style="1005" customWidth="1"/>
    <col min="2562" max="2562" width="55.6640625" style="1005" customWidth="1"/>
    <col min="2563" max="2563" width="4.109375" style="1005" customWidth="1"/>
    <col min="2564" max="2564" width="15.6640625" style="1005" customWidth="1"/>
    <col min="2565" max="2565" width="30.6640625" style="1005" customWidth="1"/>
    <col min="2566" max="2816" width="9" style="1005"/>
    <col min="2817" max="2817" width="23.6640625" style="1005" customWidth="1"/>
    <col min="2818" max="2818" width="55.6640625" style="1005" customWidth="1"/>
    <col min="2819" max="2819" width="4.109375" style="1005" customWidth="1"/>
    <col min="2820" max="2820" width="15.6640625" style="1005" customWidth="1"/>
    <col min="2821" max="2821" width="30.6640625" style="1005" customWidth="1"/>
    <col min="2822" max="3072" width="9" style="1005"/>
    <col min="3073" max="3073" width="23.6640625" style="1005" customWidth="1"/>
    <col min="3074" max="3074" width="55.6640625" style="1005" customWidth="1"/>
    <col min="3075" max="3075" width="4.109375" style="1005" customWidth="1"/>
    <col min="3076" max="3076" width="15.6640625" style="1005" customWidth="1"/>
    <col min="3077" max="3077" width="30.6640625" style="1005" customWidth="1"/>
    <col min="3078" max="3328" width="9" style="1005"/>
    <col min="3329" max="3329" width="23.6640625" style="1005" customWidth="1"/>
    <col min="3330" max="3330" width="55.6640625" style="1005" customWidth="1"/>
    <col min="3331" max="3331" width="4.109375" style="1005" customWidth="1"/>
    <col min="3332" max="3332" width="15.6640625" style="1005" customWidth="1"/>
    <col min="3333" max="3333" width="30.6640625" style="1005" customWidth="1"/>
    <col min="3334" max="3584" width="9" style="1005"/>
    <col min="3585" max="3585" width="23.6640625" style="1005" customWidth="1"/>
    <col min="3586" max="3586" width="55.6640625" style="1005" customWidth="1"/>
    <col min="3587" max="3587" width="4.109375" style="1005" customWidth="1"/>
    <col min="3588" max="3588" width="15.6640625" style="1005" customWidth="1"/>
    <col min="3589" max="3589" width="30.6640625" style="1005" customWidth="1"/>
    <col min="3590" max="3840" width="9" style="1005"/>
    <col min="3841" max="3841" width="23.6640625" style="1005" customWidth="1"/>
    <col min="3842" max="3842" width="55.6640625" style="1005" customWidth="1"/>
    <col min="3843" max="3843" width="4.109375" style="1005" customWidth="1"/>
    <col min="3844" max="3844" width="15.6640625" style="1005" customWidth="1"/>
    <col min="3845" max="3845" width="30.6640625" style="1005" customWidth="1"/>
    <col min="3846" max="4096" width="9" style="1005"/>
    <col min="4097" max="4097" width="23.6640625" style="1005" customWidth="1"/>
    <col min="4098" max="4098" width="55.6640625" style="1005" customWidth="1"/>
    <col min="4099" max="4099" width="4.109375" style="1005" customWidth="1"/>
    <col min="4100" max="4100" width="15.6640625" style="1005" customWidth="1"/>
    <col min="4101" max="4101" width="30.6640625" style="1005" customWidth="1"/>
    <col min="4102" max="4352" width="9" style="1005"/>
    <col min="4353" max="4353" width="23.6640625" style="1005" customWidth="1"/>
    <col min="4354" max="4354" width="55.6640625" style="1005" customWidth="1"/>
    <col min="4355" max="4355" width="4.109375" style="1005" customWidth="1"/>
    <col min="4356" max="4356" width="15.6640625" style="1005" customWidth="1"/>
    <col min="4357" max="4357" width="30.6640625" style="1005" customWidth="1"/>
    <col min="4358" max="4608" width="9" style="1005"/>
    <col min="4609" max="4609" width="23.6640625" style="1005" customWidth="1"/>
    <col min="4610" max="4610" width="55.6640625" style="1005" customWidth="1"/>
    <col min="4611" max="4611" width="4.109375" style="1005" customWidth="1"/>
    <col min="4612" max="4612" width="15.6640625" style="1005" customWidth="1"/>
    <col min="4613" max="4613" width="30.6640625" style="1005" customWidth="1"/>
    <col min="4614" max="4864" width="9" style="1005"/>
    <col min="4865" max="4865" width="23.6640625" style="1005" customWidth="1"/>
    <col min="4866" max="4866" width="55.6640625" style="1005" customWidth="1"/>
    <col min="4867" max="4867" width="4.109375" style="1005" customWidth="1"/>
    <col min="4868" max="4868" width="15.6640625" style="1005" customWidth="1"/>
    <col min="4869" max="4869" width="30.6640625" style="1005" customWidth="1"/>
    <col min="4870" max="5120" width="9" style="1005"/>
    <col min="5121" max="5121" width="23.6640625" style="1005" customWidth="1"/>
    <col min="5122" max="5122" width="55.6640625" style="1005" customWidth="1"/>
    <col min="5123" max="5123" width="4.109375" style="1005" customWidth="1"/>
    <col min="5124" max="5124" width="15.6640625" style="1005" customWidth="1"/>
    <col min="5125" max="5125" width="30.6640625" style="1005" customWidth="1"/>
    <col min="5126" max="5376" width="9" style="1005"/>
    <col min="5377" max="5377" width="23.6640625" style="1005" customWidth="1"/>
    <col min="5378" max="5378" width="55.6640625" style="1005" customWidth="1"/>
    <col min="5379" max="5379" width="4.109375" style="1005" customWidth="1"/>
    <col min="5380" max="5380" width="15.6640625" style="1005" customWidth="1"/>
    <col min="5381" max="5381" width="30.6640625" style="1005" customWidth="1"/>
    <col min="5382" max="5632" width="9" style="1005"/>
    <col min="5633" max="5633" width="23.6640625" style="1005" customWidth="1"/>
    <col min="5634" max="5634" width="55.6640625" style="1005" customWidth="1"/>
    <col min="5635" max="5635" width="4.109375" style="1005" customWidth="1"/>
    <col min="5636" max="5636" width="15.6640625" style="1005" customWidth="1"/>
    <col min="5637" max="5637" width="30.6640625" style="1005" customWidth="1"/>
    <col min="5638" max="5888" width="9" style="1005"/>
    <col min="5889" max="5889" width="23.6640625" style="1005" customWidth="1"/>
    <col min="5890" max="5890" width="55.6640625" style="1005" customWidth="1"/>
    <col min="5891" max="5891" width="4.109375" style="1005" customWidth="1"/>
    <col min="5892" max="5892" width="15.6640625" style="1005" customWidth="1"/>
    <col min="5893" max="5893" width="30.6640625" style="1005" customWidth="1"/>
    <col min="5894" max="6144" width="9" style="1005"/>
    <col min="6145" max="6145" width="23.6640625" style="1005" customWidth="1"/>
    <col min="6146" max="6146" width="55.6640625" style="1005" customWidth="1"/>
    <col min="6147" max="6147" width="4.109375" style="1005" customWidth="1"/>
    <col min="6148" max="6148" width="15.6640625" style="1005" customWidth="1"/>
    <col min="6149" max="6149" width="30.6640625" style="1005" customWidth="1"/>
    <col min="6150" max="6400" width="9" style="1005"/>
    <col min="6401" max="6401" width="23.6640625" style="1005" customWidth="1"/>
    <col min="6402" max="6402" width="55.6640625" style="1005" customWidth="1"/>
    <col min="6403" max="6403" width="4.109375" style="1005" customWidth="1"/>
    <col min="6404" max="6404" width="15.6640625" style="1005" customWidth="1"/>
    <col min="6405" max="6405" width="30.6640625" style="1005" customWidth="1"/>
    <col min="6406" max="6656" width="9" style="1005"/>
    <col min="6657" max="6657" width="23.6640625" style="1005" customWidth="1"/>
    <col min="6658" max="6658" width="55.6640625" style="1005" customWidth="1"/>
    <col min="6659" max="6659" width="4.109375" style="1005" customWidth="1"/>
    <col min="6660" max="6660" width="15.6640625" style="1005" customWidth="1"/>
    <col min="6661" max="6661" width="30.6640625" style="1005" customWidth="1"/>
    <col min="6662" max="6912" width="9" style="1005"/>
    <col min="6913" max="6913" width="23.6640625" style="1005" customWidth="1"/>
    <col min="6914" max="6914" width="55.6640625" style="1005" customWidth="1"/>
    <col min="6915" max="6915" width="4.109375" style="1005" customWidth="1"/>
    <col min="6916" max="6916" width="15.6640625" style="1005" customWidth="1"/>
    <col min="6917" max="6917" width="30.6640625" style="1005" customWidth="1"/>
    <col min="6918" max="7168" width="9" style="1005"/>
    <col min="7169" max="7169" width="23.6640625" style="1005" customWidth="1"/>
    <col min="7170" max="7170" width="55.6640625" style="1005" customWidth="1"/>
    <col min="7171" max="7171" width="4.109375" style="1005" customWidth="1"/>
    <col min="7172" max="7172" width="15.6640625" style="1005" customWidth="1"/>
    <col min="7173" max="7173" width="30.6640625" style="1005" customWidth="1"/>
    <col min="7174" max="7424" width="9" style="1005"/>
    <col min="7425" max="7425" width="23.6640625" style="1005" customWidth="1"/>
    <col min="7426" max="7426" width="55.6640625" style="1005" customWidth="1"/>
    <col min="7427" max="7427" width="4.109375" style="1005" customWidth="1"/>
    <col min="7428" max="7428" width="15.6640625" style="1005" customWidth="1"/>
    <col min="7429" max="7429" width="30.6640625" style="1005" customWidth="1"/>
    <col min="7430" max="7680" width="9" style="1005"/>
    <col min="7681" max="7681" width="23.6640625" style="1005" customWidth="1"/>
    <col min="7682" max="7682" width="55.6640625" style="1005" customWidth="1"/>
    <col min="7683" max="7683" width="4.109375" style="1005" customWidth="1"/>
    <col min="7684" max="7684" width="15.6640625" style="1005" customWidth="1"/>
    <col min="7685" max="7685" width="30.6640625" style="1005" customWidth="1"/>
    <col min="7686" max="7936" width="9" style="1005"/>
    <col min="7937" max="7937" width="23.6640625" style="1005" customWidth="1"/>
    <col min="7938" max="7938" width="55.6640625" style="1005" customWidth="1"/>
    <col min="7939" max="7939" width="4.109375" style="1005" customWidth="1"/>
    <col min="7940" max="7940" width="15.6640625" style="1005" customWidth="1"/>
    <col min="7941" max="7941" width="30.6640625" style="1005" customWidth="1"/>
    <col min="7942" max="8192" width="9" style="1005"/>
    <col min="8193" max="8193" width="23.6640625" style="1005" customWidth="1"/>
    <col min="8194" max="8194" width="55.6640625" style="1005" customWidth="1"/>
    <col min="8195" max="8195" width="4.109375" style="1005" customWidth="1"/>
    <col min="8196" max="8196" width="15.6640625" style="1005" customWidth="1"/>
    <col min="8197" max="8197" width="30.6640625" style="1005" customWidth="1"/>
    <col min="8198" max="8448" width="9" style="1005"/>
    <col min="8449" max="8449" width="23.6640625" style="1005" customWidth="1"/>
    <col min="8450" max="8450" width="55.6640625" style="1005" customWidth="1"/>
    <col min="8451" max="8451" width="4.109375" style="1005" customWidth="1"/>
    <col min="8452" max="8452" width="15.6640625" style="1005" customWidth="1"/>
    <col min="8453" max="8453" width="30.6640625" style="1005" customWidth="1"/>
    <col min="8454" max="8704" width="9" style="1005"/>
    <col min="8705" max="8705" width="23.6640625" style="1005" customWidth="1"/>
    <col min="8706" max="8706" width="55.6640625" style="1005" customWidth="1"/>
    <col min="8707" max="8707" width="4.109375" style="1005" customWidth="1"/>
    <col min="8708" max="8708" width="15.6640625" style="1005" customWidth="1"/>
    <col min="8709" max="8709" width="30.6640625" style="1005" customWidth="1"/>
    <col min="8710" max="8960" width="9" style="1005"/>
    <col min="8961" max="8961" width="23.6640625" style="1005" customWidth="1"/>
    <col min="8962" max="8962" width="55.6640625" style="1005" customWidth="1"/>
    <col min="8963" max="8963" width="4.109375" style="1005" customWidth="1"/>
    <col min="8964" max="8964" width="15.6640625" style="1005" customWidth="1"/>
    <col min="8965" max="8965" width="30.6640625" style="1005" customWidth="1"/>
    <col min="8966" max="9216" width="9" style="1005"/>
    <col min="9217" max="9217" width="23.6640625" style="1005" customWidth="1"/>
    <col min="9218" max="9218" width="55.6640625" style="1005" customWidth="1"/>
    <col min="9219" max="9219" width="4.109375" style="1005" customWidth="1"/>
    <col min="9220" max="9220" width="15.6640625" style="1005" customWidth="1"/>
    <col min="9221" max="9221" width="30.6640625" style="1005" customWidth="1"/>
    <col min="9222" max="9472" width="9" style="1005"/>
    <col min="9473" max="9473" width="23.6640625" style="1005" customWidth="1"/>
    <col min="9474" max="9474" width="55.6640625" style="1005" customWidth="1"/>
    <col min="9475" max="9475" width="4.109375" style="1005" customWidth="1"/>
    <col min="9476" max="9476" width="15.6640625" style="1005" customWidth="1"/>
    <col min="9477" max="9477" width="30.6640625" style="1005" customWidth="1"/>
    <col min="9478" max="9728" width="9" style="1005"/>
    <col min="9729" max="9729" width="23.6640625" style="1005" customWidth="1"/>
    <col min="9730" max="9730" width="55.6640625" style="1005" customWidth="1"/>
    <col min="9731" max="9731" width="4.109375" style="1005" customWidth="1"/>
    <col min="9732" max="9732" width="15.6640625" style="1005" customWidth="1"/>
    <col min="9733" max="9733" width="30.6640625" style="1005" customWidth="1"/>
    <col min="9734" max="9984" width="9" style="1005"/>
    <col min="9985" max="9985" width="23.6640625" style="1005" customWidth="1"/>
    <col min="9986" max="9986" width="55.6640625" style="1005" customWidth="1"/>
    <col min="9987" max="9987" width="4.109375" style="1005" customWidth="1"/>
    <col min="9988" max="9988" width="15.6640625" style="1005" customWidth="1"/>
    <col min="9989" max="9989" width="30.6640625" style="1005" customWidth="1"/>
    <col min="9990" max="10240" width="9" style="1005"/>
    <col min="10241" max="10241" width="23.6640625" style="1005" customWidth="1"/>
    <col min="10242" max="10242" width="55.6640625" style="1005" customWidth="1"/>
    <col min="10243" max="10243" width="4.109375" style="1005" customWidth="1"/>
    <col min="10244" max="10244" width="15.6640625" style="1005" customWidth="1"/>
    <col min="10245" max="10245" width="30.6640625" style="1005" customWidth="1"/>
    <col min="10246" max="10496" width="9" style="1005"/>
    <col min="10497" max="10497" width="23.6640625" style="1005" customWidth="1"/>
    <col min="10498" max="10498" width="55.6640625" style="1005" customWidth="1"/>
    <col min="10499" max="10499" width="4.109375" style="1005" customWidth="1"/>
    <col min="10500" max="10500" width="15.6640625" style="1005" customWidth="1"/>
    <col min="10501" max="10501" width="30.6640625" style="1005" customWidth="1"/>
    <col min="10502" max="10752" width="9" style="1005"/>
    <col min="10753" max="10753" width="23.6640625" style="1005" customWidth="1"/>
    <col min="10754" max="10754" width="55.6640625" style="1005" customWidth="1"/>
    <col min="10755" max="10755" width="4.109375" style="1005" customWidth="1"/>
    <col min="10756" max="10756" width="15.6640625" style="1005" customWidth="1"/>
    <col min="10757" max="10757" width="30.6640625" style="1005" customWidth="1"/>
    <col min="10758" max="11008" width="9" style="1005"/>
    <col min="11009" max="11009" width="23.6640625" style="1005" customWidth="1"/>
    <col min="11010" max="11010" width="55.6640625" style="1005" customWidth="1"/>
    <col min="11011" max="11011" width="4.109375" style="1005" customWidth="1"/>
    <col min="11012" max="11012" width="15.6640625" style="1005" customWidth="1"/>
    <col min="11013" max="11013" width="30.6640625" style="1005" customWidth="1"/>
    <col min="11014" max="11264" width="9" style="1005"/>
    <col min="11265" max="11265" width="23.6640625" style="1005" customWidth="1"/>
    <col min="11266" max="11266" width="55.6640625" style="1005" customWidth="1"/>
    <col min="11267" max="11267" width="4.109375" style="1005" customWidth="1"/>
    <col min="11268" max="11268" width="15.6640625" style="1005" customWidth="1"/>
    <col min="11269" max="11269" width="30.6640625" style="1005" customWidth="1"/>
    <col min="11270" max="11520" width="9" style="1005"/>
    <col min="11521" max="11521" width="23.6640625" style="1005" customWidth="1"/>
    <col min="11522" max="11522" width="55.6640625" style="1005" customWidth="1"/>
    <col min="11523" max="11523" width="4.109375" style="1005" customWidth="1"/>
    <col min="11524" max="11524" width="15.6640625" style="1005" customWidth="1"/>
    <col min="11525" max="11525" width="30.6640625" style="1005" customWidth="1"/>
    <col min="11526" max="11776" width="9" style="1005"/>
    <col min="11777" max="11777" width="23.6640625" style="1005" customWidth="1"/>
    <col min="11778" max="11778" width="55.6640625" style="1005" customWidth="1"/>
    <col min="11779" max="11779" width="4.109375" style="1005" customWidth="1"/>
    <col min="11780" max="11780" width="15.6640625" style="1005" customWidth="1"/>
    <col min="11781" max="11781" width="30.6640625" style="1005" customWidth="1"/>
    <col min="11782" max="12032" width="9" style="1005"/>
    <col min="12033" max="12033" width="23.6640625" style="1005" customWidth="1"/>
    <col min="12034" max="12034" width="55.6640625" style="1005" customWidth="1"/>
    <col min="12035" max="12035" width="4.109375" style="1005" customWidth="1"/>
    <col min="12036" max="12036" width="15.6640625" style="1005" customWidth="1"/>
    <col min="12037" max="12037" width="30.6640625" style="1005" customWidth="1"/>
    <col min="12038" max="12288" width="9" style="1005"/>
    <col min="12289" max="12289" width="23.6640625" style="1005" customWidth="1"/>
    <col min="12290" max="12290" width="55.6640625" style="1005" customWidth="1"/>
    <col min="12291" max="12291" width="4.109375" style="1005" customWidth="1"/>
    <col min="12292" max="12292" width="15.6640625" style="1005" customWidth="1"/>
    <col min="12293" max="12293" width="30.6640625" style="1005" customWidth="1"/>
    <col min="12294" max="12544" width="9" style="1005"/>
    <col min="12545" max="12545" width="23.6640625" style="1005" customWidth="1"/>
    <col min="12546" max="12546" width="55.6640625" style="1005" customWidth="1"/>
    <col min="12547" max="12547" width="4.109375" style="1005" customWidth="1"/>
    <col min="12548" max="12548" width="15.6640625" style="1005" customWidth="1"/>
    <col min="12549" max="12549" width="30.6640625" style="1005" customWidth="1"/>
    <col min="12550" max="12800" width="9" style="1005"/>
    <col min="12801" max="12801" width="23.6640625" style="1005" customWidth="1"/>
    <col min="12802" max="12802" width="55.6640625" style="1005" customWidth="1"/>
    <col min="12803" max="12803" width="4.109375" style="1005" customWidth="1"/>
    <col min="12804" max="12804" width="15.6640625" style="1005" customWidth="1"/>
    <col min="12805" max="12805" width="30.6640625" style="1005" customWidth="1"/>
    <col min="12806" max="13056" width="9" style="1005"/>
    <col min="13057" max="13057" width="23.6640625" style="1005" customWidth="1"/>
    <col min="13058" max="13058" width="55.6640625" style="1005" customWidth="1"/>
    <col min="13059" max="13059" width="4.109375" style="1005" customWidth="1"/>
    <col min="13060" max="13060" width="15.6640625" style="1005" customWidth="1"/>
    <col min="13061" max="13061" width="30.6640625" style="1005" customWidth="1"/>
    <col min="13062" max="13312" width="9" style="1005"/>
    <col min="13313" max="13313" width="23.6640625" style="1005" customWidth="1"/>
    <col min="13314" max="13314" width="55.6640625" style="1005" customWidth="1"/>
    <col min="13315" max="13315" width="4.109375" style="1005" customWidth="1"/>
    <col min="13316" max="13316" width="15.6640625" style="1005" customWidth="1"/>
    <col min="13317" max="13317" width="30.6640625" style="1005" customWidth="1"/>
    <col min="13318" max="13568" width="9" style="1005"/>
    <col min="13569" max="13569" width="23.6640625" style="1005" customWidth="1"/>
    <col min="13570" max="13570" width="55.6640625" style="1005" customWidth="1"/>
    <col min="13571" max="13571" width="4.109375" style="1005" customWidth="1"/>
    <col min="13572" max="13572" width="15.6640625" style="1005" customWidth="1"/>
    <col min="13573" max="13573" width="30.6640625" style="1005" customWidth="1"/>
    <col min="13574" max="13824" width="9" style="1005"/>
    <col min="13825" max="13825" width="23.6640625" style="1005" customWidth="1"/>
    <col min="13826" max="13826" width="55.6640625" style="1005" customWidth="1"/>
    <col min="13827" max="13827" width="4.109375" style="1005" customWidth="1"/>
    <col min="13828" max="13828" width="15.6640625" style="1005" customWidth="1"/>
    <col min="13829" max="13829" width="30.6640625" style="1005" customWidth="1"/>
    <col min="13830" max="14080" width="9" style="1005"/>
    <col min="14081" max="14081" width="23.6640625" style="1005" customWidth="1"/>
    <col min="14082" max="14082" width="55.6640625" style="1005" customWidth="1"/>
    <col min="14083" max="14083" width="4.109375" style="1005" customWidth="1"/>
    <col min="14084" max="14084" width="15.6640625" style="1005" customWidth="1"/>
    <col min="14085" max="14085" width="30.6640625" style="1005" customWidth="1"/>
    <col min="14086" max="14336" width="9" style="1005"/>
    <col min="14337" max="14337" width="23.6640625" style="1005" customWidth="1"/>
    <col min="14338" max="14338" width="55.6640625" style="1005" customWidth="1"/>
    <col min="14339" max="14339" width="4.109375" style="1005" customWidth="1"/>
    <col min="14340" max="14340" width="15.6640625" style="1005" customWidth="1"/>
    <col min="14341" max="14341" width="30.6640625" style="1005" customWidth="1"/>
    <col min="14342" max="14592" width="9" style="1005"/>
    <col min="14593" max="14593" width="23.6640625" style="1005" customWidth="1"/>
    <col min="14594" max="14594" width="55.6640625" style="1005" customWidth="1"/>
    <col min="14595" max="14595" width="4.109375" style="1005" customWidth="1"/>
    <col min="14596" max="14596" width="15.6640625" style="1005" customWidth="1"/>
    <col min="14597" max="14597" width="30.6640625" style="1005" customWidth="1"/>
    <col min="14598" max="14848" width="9" style="1005"/>
    <col min="14849" max="14849" width="23.6640625" style="1005" customWidth="1"/>
    <col min="14850" max="14850" width="55.6640625" style="1005" customWidth="1"/>
    <col min="14851" max="14851" width="4.109375" style="1005" customWidth="1"/>
    <col min="14852" max="14852" width="15.6640625" style="1005" customWidth="1"/>
    <col min="14853" max="14853" width="30.6640625" style="1005" customWidth="1"/>
    <col min="14854" max="15104" width="9" style="1005"/>
    <col min="15105" max="15105" width="23.6640625" style="1005" customWidth="1"/>
    <col min="15106" max="15106" width="55.6640625" style="1005" customWidth="1"/>
    <col min="15107" max="15107" width="4.109375" style="1005" customWidth="1"/>
    <col min="15108" max="15108" width="15.6640625" style="1005" customWidth="1"/>
    <col min="15109" max="15109" width="30.6640625" style="1005" customWidth="1"/>
    <col min="15110" max="15360" width="9" style="1005"/>
    <col min="15361" max="15361" width="23.6640625" style="1005" customWidth="1"/>
    <col min="15362" max="15362" width="55.6640625" style="1005" customWidth="1"/>
    <col min="15363" max="15363" width="4.109375" style="1005" customWidth="1"/>
    <col min="15364" max="15364" width="15.6640625" style="1005" customWidth="1"/>
    <col min="15365" max="15365" width="30.6640625" style="1005" customWidth="1"/>
    <col min="15366" max="15616" width="9" style="1005"/>
    <col min="15617" max="15617" width="23.6640625" style="1005" customWidth="1"/>
    <col min="15618" max="15618" width="55.6640625" style="1005" customWidth="1"/>
    <col min="15619" max="15619" width="4.109375" style="1005" customWidth="1"/>
    <col min="15620" max="15620" width="15.6640625" style="1005" customWidth="1"/>
    <col min="15621" max="15621" width="30.6640625" style="1005" customWidth="1"/>
    <col min="15622" max="15872" width="9" style="1005"/>
    <col min="15873" max="15873" width="23.6640625" style="1005" customWidth="1"/>
    <col min="15874" max="15874" width="55.6640625" style="1005" customWidth="1"/>
    <col min="15875" max="15875" width="4.109375" style="1005" customWidth="1"/>
    <col min="15876" max="15876" width="15.6640625" style="1005" customWidth="1"/>
    <col min="15877" max="15877" width="30.6640625" style="1005" customWidth="1"/>
    <col min="15878" max="16128" width="9" style="1005"/>
    <col min="16129" max="16129" width="23.6640625" style="1005" customWidth="1"/>
    <col min="16130" max="16130" width="55.6640625" style="1005" customWidth="1"/>
    <col min="16131" max="16131" width="4.109375" style="1005" customWidth="1"/>
    <col min="16132" max="16132" width="15.6640625" style="1005" customWidth="1"/>
    <col min="16133" max="16133" width="30.6640625" style="1005" customWidth="1"/>
    <col min="16134" max="16384" width="9" style="1005"/>
  </cols>
  <sheetData>
    <row r="1" spans="1:11" ht="24" customHeight="1">
      <c r="A1" s="1004" t="s">
        <v>794</v>
      </c>
      <c r="B1" s="1004"/>
      <c r="C1" s="1004"/>
      <c r="D1" s="1004"/>
      <c r="E1" s="1004"/>
    </row>
    <row r="2" spans="1:11" ht="24" customHeight="1">
      <c r="A2" s="1006" t="s">
        <v>294</v>
      </c>
      <c r="B2" s="1006" t="s">
        <v>295</v>
      </c>
      <c r="C2" s="1007" t="s">
        <v>296</v>
      </c>
      <c r="D2" s="1007"/>
      <c r="E2" s="1008"/>
      <c r="H2" s="1005" t="s">
        <v>443</v>
      </c>
      <c r="K2" s="1005" t="s">
        <v>443</v>
      </c>
    </row>
    <row r="3" spans="1:11" ht="24" customHeight="1">
      <c r="A3" s="1009" t="s">
        <v>795</v>
      </c>
      <c r="B3" s="1010" t="s">
        <v>796</v>
      </c>
      <c r="C3" s="1011" t="s">
        <v>443</v>
      </c>
      <c r="D3" s="1012" t="s">
        <v>797</v>
      </c>
      <c r="E3" s="1013" t="s">
        <v>798</v>
      </c>
      <c r="H3" s="1005" t="s">
        <v>799</v>
      </c>
    </row>
    <row r="4" spans="1:11" ht="24" customHeight="1">
      <c r="A4" s="1014"/>
      <c r="B4" s="1015" t="s">
        <v>800</v>
      </c>
      <c r="C4" s="1016" t="s">
        <v>443</v>
      </c>
      <c r="D4" s="1017" t="s">
        <v>797</v>
      </c>
      <c r="E4" s="1018" t="s">
        <v>801</v>
      </c>
    </row>
    <row r="5" spans="1:11" ht="24" customHeight="1">
      <c r="A5" s="1014"/>
      <c r="B5" s="1015" t="s">
        <v>802</v>
      </c>
      <c r="C5" s="1016" t="s">
        <v>443</v>
      </c>
      <c r="D5" s="1017" t="s">
        <v>797</v>
      </c>
      <c r="E5" s="1018" t="s">
        <v>803</v>
      </c>
    </row>
    <row r="6" spans="1:11" ht="24" customHeight="1">
      <c r="A6" s="1019"/>
      <c r="B6" s="1020" t="s">
        <v>804</v>
      </c>
      <c r="C6" s="1021" t="s">
        <v>443</v>
      </c>
      <c r="D6" s="1022" t="s">
        <v>797</v>
      </c>
      <c r="E6" s="1023" t="s">
        <v>805</v>
      </c>
    </row>
    <row r="7" spans="1:11" ht="42" customHeight="1">
      <c r="A7" s="1024" t="s">
        <v>806</v>
      </c>
      <c r="B7" s="1025" t="s">
        <v>807</v>
      </c>
      <c r="C7" s="1011" t="s">
        <v>443</v>
      </c>
      <c r="D7" s="1026" t="s">
        <v>797</v>
      </c>
      <c r="E7" s="1027" t="s">
        <v>808</v>
      </c>
      <c r="F7" s="1028"/>
      <c r="I7" s="1029"/>
    </row>
    <row r="8" spans="1:11" ht="42" customHeight="1">
      <c r="A8" s="1030"/>
      <c r="B8" s="1031" t="s">
        <v>809</v>
      </c>
      <c r="C8" s="1032" t="s">
        <v>443</v>
      </c>
      <c r="D8" s="1033" t="s">
        <v>797</v>
      </c>
      <c r="E8" s="1034"/>
      <c r="F8" s="1028"/>
      <c r="I8" s="1029"/>
    </row>
    <row r="9" spans="1:11" s="1041" customFormat="1" ht="36" customHeight="1">
      <c r="A9" s="1035" t="s">
        <v>810</v>
      </c>
      <c r="B9" s="1036" t="s">
        <v>811</v>
      </c>
      <c r="C9" s="1011" t="s">
        <v>443</v>
      </c>
      <c r="D9" s="1037" t="s">
        <v>308</v>
      </c>
      <c r="E9" s="1038"/>
      <c r="F9" s="1039"/>
      <c r="G9" s="1040"/>
      <c r="H9" s="1040"/>
    </row>
    <row r="10" spans="1:11" s="1041" customFormat="1" ht="48" customHeight="1">
      <c r="A10" s="1042"/>
      <c r="B10" s="1043" t="s">
        <v>812</v>
      </c>
      <c r="C10" s="1016" t="s">
        <v>443</v>
      </c>
      <c r="D10" s="1044" t="s">
        <v>303</v>
      </c>
      <c r="E10" s="1045" t="s">
        <v>813</v>
      </c>
      <c r="F10" s="1039"/>
      <c r="G10" s="1040"/>
    </row>
    <row r="11" spans="1:11" s="1041" customFormat="1" ht="84" customHeight="1">
      <c r="A11" s="1042"/>
      <c r="B11" s="1043" t="s">
        <v>814</v>
      </c>
      <c r="C11" s="1016" t="s">
        <v>443</v>
      </c>
      <c r="D11" s="1044" t="s">
        <v>303</v>
      </c>
      <c r="E11" s="1045" t="s">
        <v>815</v>
      </c>
      <c r="F11" s="1039"/>
      <c r="G11" s="1040"/>
    </row>
    <row r="12" spans="1:11" s="1041" customFormat="1" ht="24" customHeight="1">
      <c r="A12" s="1046"/>
      <c r="B12" s="1047" t="s">
        <v>816</v>
      </c>
      <c r="C12" s="1021" t="s">
        <v>443</v>
      </c>
      <c r="D12" s="1048" t="s">
        <v>308</v>
      </c>
      <c r="E12" s="1049" t="s">
        <v>817</v>
      </c>
      <c r="F12" s="1039"/>
    </row>
    <row r="13" spans="1:11" s="1050" customFormat="1" ht="36" customHeight="1">
      <c r="A13" s="1024" t="s">
        <v>466</v>
      </c>
      <c r="B13" s="1025" t="s">
        <v>818</v>
      </c>
      <c r="C13" s="1011" t="s">
        <v>443</v>
      </c>
      <c r="D13" s="1026" t="s">
        <v>307</v>
      </c>
      <c r="E13" s="1038" t="s">
        <v>819</v>
      </c>
    </row>
    <row r="14" spans="1:11" s="1050" customFormat="1" ht="60" customHeight="1">
      <c r="A14" s="1051"/>
      <c r="B14" s="1052" t="s">
        <v>820</v>
      </c>
      <c r="C14" s="1016" t="s">
        <v>443</v>
      </c>
      <c r="D14" s="1053" t="s">
        <v>821</v>
      </c>
      <c r="E14" s="1045" t="s">
        <v>822</v>
      </c>
    </row>
    <row r="15" spans="1:11" s="1050" customFormat="1" ht="48" customHeight="1">
      <c r="A15" s="1051"/>
      <c r="B15" s="1052" t="s">
        <v>823</v>
      </c>
      <c r="C15" s="1016" t="s">
        <v>443</v>
      </c>
      <c r="D15" s="1053" t="s">
        <v>303</v>
      </c>
      <c r="E15" s="1045" t="s">
        <v>824</v>
      </c>
    </row>
    <row r="16" spans="1:11" s="1050" customFormat="1" ht="84" customHeight="1">
      <c r="A16" s="1051"/>
      <c r="B16" s="1052" t="s">
        <v>825</v>
      </c>
      <c r="C16" s="1016" t="s">
        <v>443</v>
      </c>
      <c r="D16" s="1053" t="s">
        <v>308</v>
      </c>
      <c r="E16" s="1045"/>
    </row>
    <row r="17" spans="1:7" s="1050" customFormat="1" ht="24" customHeight="1">
      <c r="A17" s="1030"/>
      <c r="B17" s="1031" t="s">
        <v>310</v>
      </c>
      <c r="C17" s="1021" t="s">
        <v>443</v>
      </c>
      <c r="D17" s="1033" t="s">
        <v>826</v>
      </c>
      <c r="E17" s="1054"/>
    </row>
    <row r="18" spans="1:7" s="1050" customFormat="1" ht="36" customHeight="1">
      <c r="A18" s="1055" t="s">
        <v>299</v>
      </c>
      <c r="B18" s="1025" t="s">
        <v>827</v>
      </c>
      <c r="C18" s="1011" t="s">
        <v>443</v>
      </c>
      <c r="D18" s="1026" t="s">
        <v>307</v>
      </c>
      <c r="E18" s="1056" t="s">
        <v>819</v>
      </c>
    </row>
    <row r="19" spans="1:7" ht="48" customHeight="1">
      <c r="A19" s="1057"/>
      <c r="B19" s="1058" t="s">
        <v>828</v>
      </c>
      <c r="C19" s="1016" t="s">
        <v>443</v>
      </c>
      <c r="D19" s="1053" t="s">
        <v>829</v>
      </c>
      <c r="E19" s="1059" t="s">
        <v>830</v>
      </c>
    </row>
    <row r="20" spans="1:7" s="1041" customFormat="1" ht="24" customHeight="1">
      <c r="A20" s="1057"/>
      <c r="B20" s="1052" t="s">
        <v>831</v>
      </c>
      <c r="C20" s="1016" t="s">
        <v>443</v>
      </c>
      <c r="D20" s="1044" t="s">
        <v>829</v>
      </c>
      <c r="E20" s="1059"/>
    </row>
    <row r="21" spans="1:7" ht="36" customHeight="1">
      <c r="A21" s="1057"/>
      <c r="B21" s="1052" t="s">
        <v>832</v>
      </c>
      <c r="C21" s="1016" t="s">
        <v>443</v>
      </c>
      <c r="D21" s="1053" t="s">
        <v>829</v>
      </c>
      <c r="E21" s="1059"/>
    </row>
    <row r="22" spans="1:7" ht="36" customHeight="1">
      <c r="A22" s="1057"/>
      <c r="B22" s="1052" t="s">
        <v>833</v>
      </c>
      <c r="C22" s="1016" t="s">
        <v>443</v>
      </c>
      <c r="D22" s="1053" t="s">
        <v>821</v>
      </c>
      <c r="E22" s="1045" t="s">
        <v>834</v>
      </c>
    </row>
    <row r="23" spans="1:7" ht="24" customHeight="1">
      <c r="A23" s="1060"/>
      <c r="B23" s="1031" t="s">
        <v>310</v>
      </c>
      <c r="C23" s="1021" t="s">
        <v>443</v>
      </c>
      <c r="D23" s="1033" t="s">
        <v>826</v>
      </c>
      <c r="E23" s="1054"/>
    </row>
    <row r="24" spans="1:7" s="1050" customFormat="1" ht="24" customHeight="1">
      <c r="A24" s="1055" t="s">
        <v>783</v>
      </c>
      <c r="B24" s="1025" t="s">
        <v>785</v>
      </c>
      <c r="C24" s="1011" t="s">
        <v>443</v>
      </c>
      <c r="D24" s="1026" t="s">
        <v>307</v>
      </c>
      <c r="E24" s="1056" t="s">
        <v>819</v>
      </c>
    </row>
    <row r="25" spans="1:7" s="1050" customFormat="1" ht="48" customHeight="1">
      <c r="A25" s="1061"/>
      <c r="B25" s="1052" t="s">
        <v>835</v>
      </c>
      <c r="C25" s="1016" t="s">
        <v>443</v>
      </c>
      <c r="D25" s="1053" t="s">
        <v>836</v>
      </c>
      <c r="E25" s="1059" t="s">
        <v>837</v>
      </c>
    </row>
    <row r="26" spans="1:7" s="1041" customFormat="1" ht="24" customHeight="1">
      <c r="A26" s="1061"/>
      <c r="B26" s="1052" t="s">
        <v>838</v>
      </c>
      <c r="C26" s="1016" t="s">
        <v>443</v>
      </c>
      <c r="D26" s="1044" t="s">
        <v>303</v>
      </c>
      <c r="E26" s="1059"/>
      <c r="F26" s="1039"/>
      <c r="G26" s="1040"/>
    </row>
    <row r="27" spans="1:7" s="1050" customFormat="1" ht="48" customHeight="1">
      <c r="A27" s="1061"/>
      <c r="B27" s="1052" t="s">
        <v>839</v>
      </c>
      <c r="C27" s="1016" t="s">
        <v>443</v>
      </c>
      <c r="D27" s="1053" t="s">
        <v>840</v>
      </c>
      <c r="E27" s="1045" t="s">
        <v>841</v>
      </c>
    </row>
    <row r="28" spans="1:7" s="1050" customFormat="1" ht="36" customHeight="1">
      <c r="A28" s="1061"/>
      <c r="B28" s="1058" t="s">
        <v>842</v>
      </c>
      <c r="C28" s="1016" t="s">
        <v>443</v>
      </c>
      <c r="D28" s="1053" t="s">
        <v>821</v>
      </c>
      <c r="E28" s="1045" t="s">
        <v>843</v>
      </c>
    </row>
    <row r="29" spans="1:7" s="1050" customFormat="1" ht="24" customHeight="1">
      <c r="A29" s="1062"/>
      <c r="B29" s="1031" t="s">
        <v>310</v>
      </c>
      <c r="C29" s="1021" t="s">
        <v>443</v>
      </c>
      <c r="D29" s="1033" t="s">
        <v>826</v>
      </c>
      <c r="E29" s="1054"/>
    </row>
    <row r="30" spans="1:7" s="1050" customFormat="1" ht="36" customHeight="1">
      <c r="A30" s="1063" t="s">
        <v>844</v>
      </c>
      <c r="B30" s="1025" t="s">
        <v>845</v>
      </c>
      <c r="C30" s="1064" t="s">
        <v>443</v>
      </c>
      <c r="D30" s="1065" t="s">
        <v>846</v>
      </c>
      <c r="E30" s="1038" t="s">
        <v>847</v>
      </c>
    </row>
    <row r="31" spans="1:7" s="1050" customFormat="1" ht="36" customHeight="1">
      <c r="A31" s="1066" t="s">
        <v>848</v>
      </c>
      <c r="B31" s="1031" t="s">
        <v>849</v>
      </c>
      <c r="C31" s="1064" t="s">
        <v>443</v>
      </c>
      <c r="D31" s="1067" t="s">
        <v>303</v>
      </c>
      <c r="E31" s="1049" t="s">
        <v>850</v>
      </c>
    </row>
    <row r="32" spans="1:7" s="1041" customFormat="1" ht="24" customHeight="1">
      <c r="A32" s="1055" t="s">
        <v>851</v>
      </c>
      <c r="B32" s="1038" t="s">
        <v>852</v>
      </c>
      <c r="C32" s="1011" t="s">
        <v>443</v>
      </c>
      <c r="D32" s="1037" t="s">
        <v>308</v>
      </c>
      <c r="E32" s="1038"/>
    </row>
    <row r="33" spans="1:5" s="1041" customFormat="1" ht="48" customHeight="1">
      <c r="A33" s="1068"/>
      <c r="B33" s="1052" t="s">
        <v>853</v>
      </c>
      <c r="C33" s="1016" t="s">
        <v>443</v>
      </c>
      <c r="D33" s="1044" t="s">
        <v>854</v>
      </c>
      <c r="E33" s="1045"/>
    </row>
    <row r="34" spans="1:5" s="1041" customFormat="1" ht="24" customHeight="1">
      <c r="A34" s="1046"/>
      <c r="B34" s="1069" t="s">
        <v>855</v>
      </c>
      <c r="C34" s="1021" t="s">
        <v>443</v>
      </c>
      <c r="D34" s="1048" t="s">
        <v>308</v>
      </c>
      <c r="E34" s="1049"/>
    </row>
    <row r="35" spans="1:5" s="1050" customFormat="1" ht="120" customHeight="1">
      <c r="A35" s="1055" t="s">
        <v>856</v>
      </c>
      <c r="B35" s="1070" t="s">
        <v>857</v>
      </c>
      <c r="C35" s="1011" t="s">
        <v>443</v>
      </c>
      <c r="D35" s="1026" t="s">
        <v>303</v>
      </c>
      <c r="E35" s="1038" t="s">
        <v>858</v>
      </c>
    </row>
    <row r="36" spans="1:5" s="1050" customFormat="1" ht="60" customHeight="1">
      <c r="A36" s="1071"/>
      <c r="B36" s="1058" t="s">
        <v>859</v>
      </c>
      <c r="C36" s="1016" t="s">
        <v>443</v>
      </c>
      <c r="D36" s="1053" t="s">
        <v>303</v>
      </c>
      <c r="E36" s="1072" t="s">
        <v>860</v>
      </c>
    </row>
    <row r="37" spans="1:5" s="1050" customFormat="1" ht="36" customHeight="1">
      <c r="A37" s="1057"/>
      <c r="B37" s="1058" t="s">
        <v>861</v>
      </c>
      <c r="C37" s="1016" t="s">
        <v>443</v>
      </c>
      <c r="D37" s="1053" t="s">
        <v>303</v>
      </c>
      <c r="E37" s="1072"/>
    </row>
    <row r="38" spans="1:5" s="1050" customFormat="1" ht="60" customHeight="1">
      <c r="A38" s="1060"/>
      <c r="B38" s="1073" t="s">
        <v>862</v>
      </c>
      <c r="C38" s="1021" t="s">
        <v>443</v>
      </c>
      <c r="D38" s="1033" t="s">
        <v>303</v>
      </c>
      <c r="E38" s="1054" t="s">
        <v>863</v>
      </c>
    </row>
    <row r="39" spans="1:5" s="1050" customFormat="1" ht="72" customHeight="1">
      <c r="A39" s="1055" t="s">
        <v>864</v>
      </c>
      <c r="B39" s="1070" t="s">
        <v>865</v>
      </c>
      <c r="C39" s="1011" t="s">
        <v>443</v>
      </c>
      <c r="D39" s="1026" t="s">
        <v>303</v>
      </c>
      <c r="E39" s="1038" t="s">
        <v>858</v>
      </c>
    </row>
    <row r="40" spans="1:5" s="1050" customFormat="1" ht="60" customHeight="1">
      <c r="A40" s="1057"/>
      <c r="B40" s="1058" t="s">
        <v>866</v>
      </c>
      <c r="C40" s="1016" t="s">
        <v>443</v>
      </c>
      <c r="D40" s="1053" t="s">
        <v>303</v>
      </c>
      <c r="E40" s="1072" t="s">
        <v>867</v>
      </c>
    </row>
    <row r="41" spans="1:5" s="1050" customFormat="1" ht="36" customHeight="1">
      <c r="A41" s="1057"/>
      <c r="B41" s="1058" t="s">
        <v>861</v>
      </c>
      <c r="C41" s="1016" t="s">
        <v>443</v>
      </c>
      <c r="D41" s="1053" t="s">
        <v>303</v>
      </c>
      <c r="E41" s="1072"/>
    </row>
    <row r="42" spans="1:5" s="1050" customFormat="1" ht="60" customHeight="1">
      <c r="A42" s="1060"/>
      <c r="B42" s="1073" t="s">
        <v>862</v>
      </c>
      <c r="C42" s="1021" t="s">
        <v>443</v>
      </c>
      <c r="D42" s="1033" t="s">
        <v>303</v>
      </c>
      <c r="E42" s="1054" t="s">
        <v>863</v>
      </c>
    </row>
    <row r="43" spans="1:5" s="1050" customFormat="1" ht="48" customHeight="1">
      <c r="A43" s="1074" t="s">
        <v>868</v>
      </c>
      <c r="B43" s="1070" t="s">
        <v>869</v>
      </c>
      <c r="C43" s="1011" t="s">
        <v>443</v>
      </c>
      <c r="D43" s="1026" t="s">
        <v>303</v>
      </c>
      <c r="E43" s="1075" t="s">
        <v>870</v>
      </c>
    </row>
    <row r="44" spans="1:5" s="1050" customFormat="1" ht="48" customHeight="1">
      <c r="A44" s="1057"/>
      <c r="B44" s="1058" t="s">
        <v>871</v>
      </c>
      <c r="C44" s="1016" t="s">
        <v>443</v>
      </c>
      <c r="D44" s="1053" t="s">
        <v>303</v>
      </c>
      <c r="E44" s="1076"/>
    </row>
    <row r="45" spans="1:5" s="1050" customFormat="1" ht="24" customHeight="1">
      <c r="A45" s="1057"/>
      <c r="B45" s="1058" t="s">
        <v>872</v>
      </c>
      <c r="C45" s="1016" t="s">
        <v>443</v>
      </c>
      <c r="D45" s="1077"/>
      <c r="E45" s="1078"/>
    </row>
    <row r="46" spans="1:5" s="1050" customFormat="1" ht="84" customHeight="1">
      <c r="A46" s="1057"/>
      <c r="B46" s="1058" t="s">
        <v>873</v>
      </c>
      <c r="C46" s="1016" t="s">
        <v>443</v>
      </c>
      <c r="D46" s="1053" t="s">
        <v>874</v>
      </c>
      <c r="E46" s="1079"/>
    </row>
    <row r="47" spans="1:5" s="1050" customFormat="1" ht="84" customHeight="1">
      <c r="A47" s="1057"/>
      <c r="B47" s="1058" t="s">
        <v>875</v>
      </c>
      <c r="C47" s="1016" t="s">
        <v>443</v>
      </c>
      <c r="D47" s="1053" t="s">
        <v>874</v>
      </c>
      <c r="E47" s="1079"/>
    </row>
    <row r="48" spans="1:5" s="1050" customFormat="1" ht="24" customHeight="1">
      <c r="A48" s="1057"/>
      <c r="B48" s="1058" t="s">
        <v>876</v>
      </c>
      <c r="C48" s="1016" t="s">
        <v>443</v>
      </c>
      <c r="D48" s="1053" t="s">
        <v>308</v>
      </c>
      <c r="E48" s="1079"/>
    </row>
    <row r="49" spans="1:6" s="1050" customFormat="1" ht="24" customHeight="1">
      <c r="A49" s="1057"/>
      <c r="B49" s="1058" t="s">
        <v>877</v>
      </c>
      <c r="C49" s="1016" t="s">
        <v>443</v>
      </c>
      <c r="D49" s="1053" t="s">
        <v>308</v>
      </c>
      <c r="E49" s="1079"/>
    </row>
    <row r="50" spans="1:6" s="1050" customFormat="1" ht="24" customHeight="1">
      <c r="A50" s="1060"/>
      <c r="B50" s="1073" t="s">
        <v>878</v>
      </c>
      <c r="C50" s="1021" t="s">
        <v>443</v>
      </c>
      <c r="D50" s="1033" t="s">
        <v>826</v>
      </c>
      <c r="E50" s="1080"/>
    </row>
    <row r="51" spans="1:6" s="1050" customFormat="1" ht="24" customHeight="1">
      <c r="A51" s="1055" t="s">
        <v>879</v>
      </c>
      <c r="B51" s="1070" t="s">
        <v>880</v>
      </c>
      <c r="C51" s="1011" t="s">
        <v>443</v>
      </c>
      <c r="D51" s="1081"/>
      <c r="E51" s="1082"/>
    </row>
    <row r="52" spans="1:6" s="1050" customFormat="1" ht="24" customHeight="1">
      <c r="A52" s="1068"/>
      <c r="B52" s="1058" t="s">
        <v>881</v>
      </c>
      <c r="C52" s="1016" t="s">
        <v>443</v>
      </c>
      <c r="D52" s="1083"/>
      <c r="E52" s="1084"/>
    </row>
    <row r="53" spans="1:6" s="1050" customFormat="1" ht="60" customHeight="1">
      <c r="A53" s="1068"/>
      <c r="B53" s="1058" t="s">
        <v>882</v>
      </c>
      <c r="C53" s="1021" t="s">
        <v>443</v>
      </c>
      <c r="D53" s="1053" t="s">
        <v>303</v>
      </c>
      <c r="E53" s="1076" t="s">
        <v>870</v>
      </c>
    </row>
    <row r="54" spans="1:6" s="1050" customFormat="1" ht="84" customHeight="1">
      <c r="A54" s="1068" t="s">
        <v>883</v>
      </c>
      <c r="B54" s="1058" t="s">
        <v>884</v>
      </c>
      <c r="C54" s="1011" t="s">
        <v>443</v>
      </c>
      <c r="D54" s="1053" t="s">
        <v>308</v>
      </c>
      <c r="E54" s="1076"/>
    </row>
    <row r="55" spans="1:6" s="1050" customFormat="1" ht="48" customHeight="1">
      <c r="A55" s="1068"/>
      <c r="B55" s="1058" t="s">
        <v>885</v>
      </c>
      <c r="C55" s="1016" t="s">
        <v>443</v>
      </c>
      <c r="D55" s="1053" t="s">
        <v>308</v>
      </c>
      <c r="E55" s="1079"/>
    </row>
    <row r="56" spans="1:6" s="1050" customFormat="1" ht="24" customHeight="1">
      <c r="A56" s="1068"/>
      <c r="B56" s="1058" t="s">
        <v>886</v>
      </c>
      <c r="C56" s="1016" t="s">
        <v>443</v>
      </c>
      <c r="D56" s="1083"/>
      <c r="E56" s="1084"/>
    </row>
    <row r="57" spans="1:6" s="1050" customFormat="1" ht="48" customHeight="1">
      <c r="A57" s="1068"/>
      <c r="B57" s="1058" t="s">
        <v>887</v>
      </c>
      <c r="C57" s="1016" t="s">
        <v>443</v>
      </c>
      <c r="D57" s="1053" t="s">
        <v>308</v>
      </c>
      <c r="E57" s="1076" t="s">
        <v>870</v>
      </c>
    </row>
    <row r="58" spans="1:6" s="1050" customFormat="1" ht="60" customHeight="1">
      <c r="A58" s="1068"/>
      <c r="B58" s="1058" t="s">
        <v>888</v>
      </c>
      <c r="C58" s="1016" t="s">
        <v>443</v>
      </c>
      <c r="D58" s="1053" t="s">
        <v>308</v>
      </c>
      <c r="E58" s="1079"/>
    </row>
    <row r="59" spans="1:6" s="1050" customFormat="1" ht="84" customHeight="1">
      <c r="A59" s="1068"/>
      <c r="B59" s="1058" t="s">
        <v>889</v>
      </c>
      <c r="C59" s="1016" t="s">
        <v>443</v>
      </c>
      <c r="D59" s="1053" t="s">
        <v>308</v>
      </c>
      <c r="E59" s="1079"/>
    </row>
    <row r="60" spans="1:6" s="1050" customFormat="1" ht="24" customHeight="1">
      <c r="A60" s="1068"/>
      <c r="B60" s="1058" t="s">
        <v>876</v>
      </c>
      <c r="C60" s="1016" t="s">
        <v>443</v>
      </c>
      <c r="D60" s="1053" t="s">
        <v>308</v>
      </c>
      <c r="E60" s="1079"/>
    </row>
    <row r="61" spans="1:6" s="1050" customFormat="1" ht="24" customHeight="1">
      <c r="A61" s="1068"/>
      <c r="B61" s="1058" t="s">
        <v>877</v>
      </c>
      <c r="C61" s="1016" t="s">
        <v>443</v>
      </c>
      <c r="D61" s="1053" t="s">
        <v>308</v>
      </c>
      <c r="E61" s="1079"/>
    </row>
    <row r="62" spans="1:6" s="1050" customFormat="1" ht="24" customHeight="1">
      <c r="A62" s="1046"/>
      <c r="B62" s="1073" t="s">
        <v>878</v>
      </c>
      <c r="C62" s="1021" t="s">
        <v>443</v>
      </c>
      <c r="D62" s="1033" t="s">
        <v>826</v>
      </c>
      <c r="E62" s="1080"/>
    </row>
    <row r="63" spans="1:6" ht="24" customHeight="1">
      <c r="A63" s="1085" t="s">
        <v>444</v>
      </c>
      <c r="B63" s="1086"/>
      <c r="C63" s="1064" t="s">
        <v>443</v>
      </c>
      <c r="D63" s="1087" t="s">
        <v>308</v>
      </c>
      <c r="E63" s="1088"/>
      <c r="F63" s="1028"/>
    </row>
    <row r="64" spans="1:6" ht="24" customHeight="1">
      <c r="A64" s="1086" t="s">
        <v>442</v>
      </c>
      <c r="B64" s="1085"/>
      <c r="C64" s="1064" t="s">
        <v>443</v>
      </c>
      <c r="D64" s="1087" t="s">
        <v>308</v>
      </c>
      <c r="E64" s="1089"/>
    </row>
    <row r="65" spans="1:6" ht="24" customHeight="1">
      <c r="A65" s="1085" t="s">
        <v>313</v>
      </c>
      <c r="B65" s="1090" t="s">
        <v>890</v>
      </c>
      <c r="C65" s="1064" t="s">
        <v>443</v>
      </c>
      <c r="D65" s="1087" t="s">
        <v>308</v>
      </c>
      <c r="E65" s="1091"/>
    </row>
    <row r="66" spans="1:6" ht="24" customHeight="1">
      <c r="A66" s="1085" t="s">
        <v>891</v>
      </c>
      <c r="B66" s="1086"/>
      <c r="C66" s="1064" t="s">
        <v>443</v>
      </c>
      <c r="D66" s="1087" t="s">
        <v>308</v>
      </c>
      <c r="E66" s="1088"/>
      <c r="F66" s="1028"/>
    </row>
    <row r="67" spans="1:6" ht="24" customHeight="1">
      <c r="A67" s="1092" t="s">
        <v>302</v>
      </c>
      <c r="B67" s="1013" t="s">
        <v>892</v>
      </c>
      <c r="C67" s="1011" t="s">
        <v>443</v>
      </c>
      <c r="D67" s="1093" t="s">
        <v>308</v>
      </c>
      <c r="E67" s="1094"/>
    </row>
    <row r="68" spans="1:6" ht="24" customHeight="1">
      <c r="A68" s="1095"/>
      <c r="B68" s="1096" t="s">
        <v>893</v>
      </c>
      <c r="C68" s="1021" t="s">
        <v>443</v>
      </c>
      <c r="D68" s="1097" t="s">
        <v>303</v>
      </c>
      <c r="E68" s="1098" t="s">
        <v>894</v>
      </c>
    </row>
    <row r="69" spans="1:6" ht="36" customHeight="1">
      <c r="A69" s="1099" t="s">
        <v>445</v>
      </c>
      <c r="B69" s="1099" t="s">
        <v>895</v>
      </c>
      <c r="C69" s="1064" t="s">
        <v>443</v>
      </c>
      <c r="D69" s="1100" t="s">
        <v>308</v>
      </c>
      <c r="E69" s="1101"/>
    </row>
    <row r="70" spans="1:6" s="1050" customFormat="1" ht="48" customHeight="1">
      <c r="A70" s="1102" t="s">
        <v>896</v>
      </c>
      <c r="B70" s="1103" t="s">
        <v>897</v>
      </c>
      <c r="C70" s="1064" t="s">
        <v>443</v>
      </c>
      <c r="D70" s="1104" t="s">
        <v>303</v>
      </c>
      <c r="E70" s="1085" t="s">
        <v>824</v>
      </c>
    </row>
    <row r="71" spans="1:6" s="1050" customFormat="1" ht="24" customHeight="1">
      <c r="A71" s="1105" t="s">
        <v>898</v>
      </c>
      <c r="B71" s="1070" t="s">
        <v>899</v>
      </c>
      <c r="C71" s="1011" t="s">
        <v>443</v>
      </c>
      <c r="D71" s="1081"/>
      <c r="E71" s="1082"/>
    </row>
    <row r="72" spans="1:6" s="1050" customFormat="1" ht="24" customHeight="1">
      <c r="A72" s="1106"/>
      <c r="B72" s="1043" t="s">
        <v>900</v>
      </c>
      <c r="C72" s="1016" t="s">
        <v>443</v>
      </c>
      <c r="D72" s="1053" t="s">
        <v>308</v>
      </c>
      <c r="E72" s="1107" t="s">
        <v>901</v>
      </c>
    </row>
    <row r="73" spans="1:6" s="1050" customFormat="1" ht="36" customHeight="1">
      <c r="A73" s="1108"/>
      <c r="B73" s="1058" t="s">
        <v>902</v>
      </c>
      <c r="C73" s="1016" t="s">
        <v>443</v>
      </c>
      <c r="D73" s="1053" t="s">
        <v>308</v>
      </c>
      <c r="E73" s="1107"/>
    </row>
    <row r="74" spans="1:6" s="1050" customFormat="1" ht="24" customHeight="1">
      <c r="A74" s="1109"/>
      <c r="B74" s="1047" t="s">
        <v>310</v>
      </c>
      <c r="C74" s="1021" t="s">
        <v>443</v>
      </c>
      <c r="D74" s="1033" t="s">
        <v>826</v>
      </c>
      <c r="E74" s="1080"/>
    </row>
    <row r="75" spans="1:6" s="1050" customFormat="1" ht="36" customHeight="1">
      <c r="A75" s="1035" t="s">
        <v>903</v>
      </c>
      <c r="B75" s="1070" t="s">
        <v>904</v>
      </c>
      <c r="C75" s="1011" t="s">
        <v>443</v>
      </c>
      <c r="D75" s="1026" t="s">
        <v>308</v>
      </c>
      <c r="E75" s="1038" t="s">
        <v>901</v>
      </c>
    </row>
    <row r="76" spans="1:6" s="1050" customFormat="1" ht="24" customHeight="1">
      <c r="A76" s="1110"/>
      <c r="B76" s="1073" t="s">
        <v>310</v>
      </c>
      <c r="C76" s="1021" t="s">
        <v>443</v>
      </c>
      <c r="D76" s="1033" t="s">
        <v>826</v>
      </c>
      <c r="E76" s="1054"/>
    </row>
    <row r="77" spans="1:6" s="1050" customFormat="1" ht="24" customHeight="1">
      <c r="A77" s="1055" t="s">
        <v>905</v>
      </c>
      <c r="B77" s="1070" t="s">
        <v>899</v>
      </c>
      <c r="C77" s="1011" t="s">
        <v>443</v>
      </c>
      <c r="D77" s="1081"/>
      <c r="E77" s="1082"/>
    </row>
    <row r="78" spans="1:6" s="1050" customFormat="1" ht="24" customHeight="1">
      <c r="A78" s="1071"/>
      <c r="B78" s="1058" t="s">
        <v>906</v>
      </c>
      <c r="C78" s="1016" t="s">
        <v>443</v>
      </c>
      <c r="D78" s="1053" t="s">
        <v>308</v>
      </c>
      <c r="E78" s="1107" t="s">
        <v>901</v>
      </c>
    </row>
    <row r="79" spans="1:6" s="1050" customFormat="1" ht="36" customHeight="1">
      <c r="A79" s="1071"/>
      <c r="B79" s="1058" t="s">
        <v>907</v>
      </c>
      <c r="C79" s="1016" t="s">
        <v>443</v>
      </c>
      <c r="D79" s="1053" t="s">
        <v>308</v>
      </c>
      <c r="E79" s="1107"/>
    </row>
    <row r="80" spans="1:6" s="1050" customFormat="1" ht="24" customHeight="1">
      <c r="A80" s="1111"/>
      <c r="B80" s="1073" t="s">
        <v>310</v>
      </c>
      <c r="C80" s="1112" t="s">
        <v>443</v>
      </c>
      <c r="D80" s="1033" t="s">
        <v>826</v>
      </c>
      <c r="E80" s="1080"/>
    </row>
    <row r="81" spans="1:4" ht="24" customHeight="1">
      <c r="A81" s="1005"/>
      <c r="B81" s="1005"/>
      <c r="C81" s="1005"/>
      <c r="D81" s="1005"/>
    </row>
    <row r="82" spans="1:4" ht="24" customHeight="1">
      <c r="A82" s="1005"/>
      <c r="B82" s="1005"/>
      <c r="C82" s="1005"/>
      <c r="D82" s="1005"/>
    </row>
    <row r="83" spans="1:4" ht="24" customHeight="1">
      <c r="A83" s="1005"/>
      <c r="B83" s="1005"/>
      <c r="C83" s="1005"/>
      <c r="D83" s="1005"/>
    </row>
    <row r="84" spans="1:4" ht="24" customHeight="1">
      <c r="A84" s="1005"/>
      <c r="B84" s="1005"/>
      <c r="C84" s="1005"/>
      <c r="D84" s="1005"/>
    </row>
    <row r="85" spans="1:4" ht="24" customHeight="1">
      <c r="A85" s="1005"/>
      <c r="B85" s="1005"/>
      <c r="C85" s="1005"/>
      <c r="D85" s="1005"/>
    </row>
    <row r="86" spans="1:4" ht="24" customHeight="1">
      <c r="A86" s="1005"/>
      <c r="B86" s="1005"/>
      <c r="C86" s="1005"/>
      <c r="D86" s="1005"/>
    </row>
    <row r="87" spans="1:4" ht="24" customHeight="1">
      <c r="A87" s="1005"/>
      <c r="B87" s="1005"/>
      <c r="C87" s="1005"/>
      <c r="D87" s="1005"/>
    </row>
    <row r="88" spans="1:4" ht="24" customHeight="1">
      <c r="A88" s="1005"/>
      <c r="B88" s="1005"/>
      <c r="C88" s="1005"/>
      <c r="D88" s="1005"/>
    </row>
    <row r="89" spans="1:4" ht="24" customHeight="1">
      <c r="A89" s="1005"/>
      <c r="B89" s="1005"/>
      <c r="C89" s="1005"/>
      <c r="D89" s="1005"/>
    </row>
    <row r="90" spans="1:4" ht="24" customHeight="1">
      <c r="A90" s="1005"/>
      <c r="B90" s="1005"/>
      <c r="C90" s="1005"/>
      <c r="D90" s="1005"/>
    </row>
    <row r="91" spans="1:4" ht="24" customHeight="1">
      <c r="A91" s="1005"/>
      <c r="B91" s="1005"/>
      <c r="C91" s="1005"/>
      <c r="D91" s="1005"/>
    </row>
    <row r="92" spans="1:4" ht="24" customHeight="1">
      <c r="A92" s="1005"/>
      <c r="B92" s="1005"/>
      <c r="C92" s="1005"/>
      <c r="D92" s="1005"/>
    </row>
    <row r="93" spans="1:4" ht="24" customHeight="1">
      <c r="A93" s="1005"/>
      <c r="B93" s="1005"/>
      <c r="C93" s="1005"/>
      <c r="D93" s="1005"/>
    </row>
    <row r="94" spans="1:4" ht="24" customHeight="1">
      <c r="A94" s="1005"/>
      <c r="B94" s="1005"/>
      <c r="C94" s="1005"/>
      <c r="D94" s="1005"/>
    </row>
    <row r="95" spans="1:4" ht="24" customHeight="1">
      <c r="A95" s="1005"/>
      <c r="B95" s="1005"/>
      <c r="C95" s="1005"/>
      <c r="D95" s="1005"/>
    </row>
    <row r="96" spans="1:4" ht="24" customHeight="1">
      <c r="A96" s="1005"/>
      <c r="B96" s="1005"/>
      <c r="C96" s="1005"/>
      <c r="D96" s="1005"/>
    </row>
    <row r="97" spans="1:4" ht="24" customHeight="1">
      <c r="A97" s="1005"/>
      <c r="B97" s="1005"/>
      <c r="C97" s="1005"/>
      <c r="D97" s="1005"/>
    </row>
    <row r="98" spans="1:4" ht="24" customHeight="1">
      <c r="A98" s="1005"/>
      <c r="B98" s="1005"/>
      <c r="C98" s="1005"/>
      <c r="D98" s="1005"/>
    </row>
    <row r="99" spans="1:4" ht="24" customHeight="1">
      <c r="A99" s="1005"/>
      <c r="B99" s="1005"/>
      <c r="C99" s="1005"/>
      <c r="D99" s="1005"/>
    </row>
    <row r="100" spans="1:4" ht="24" customHeight="1">
      <c r="A100" s="1005"/>
      <c r="B100" s="1005"/>
      <c r="C100" s="1005"/>
      <c r="D100" s="1005"/>
    </row>
    <row r="101" spans="1:4" ht="24" customHeight="1">
      <c r="A101" s="1005"/>
      <c r="B101" s="1005"/>
      <c r="C101" s="1005"/>
      <c r="D101" s="1005"/>
    </row>
    <row r="102" spans="1:4" ht="24" customHeight="1">
      <c r="A102" s="1005"/>
      <c r="B102" s="1005"/>
      <c r="C102" s="1005"/>
      <c r="D102" s="1005"/>
    </row>
    <row r="103" spans="1:4" ht="24" customHeight="1">
      <c r="A103" s="1005"/>
      <c r="B103" s="1005"/>
      <c r="C103" s="1005"/>
      <c r="D103" s="1005"/>
    </row>
    <row r="104" spans="1:4" ht="24" customHeight="1">
      <c r="A104" s="1005"/>
      <c r="B104" s="1005"/>
      <c r="C104" s="1005"/>
      <c r="D104" s="1005"/>
    </row>
    <row r="105" spans="1:4" ht="24" customHeight="1">
      <c r="A105" s="1005"/>
      <c r="B105" s="1005"/>
      <c r="C105" s="1005"/>
      <c r="D105" s="1005"/>
    </row>
    <row r="106" spans="1:4" ht="24" customHeight="1">
      <c r="A106" s="1005"/>
      <c r="B106" s="1005"/>
      <c r="C106" s="1005"/>
      <c r="D106" s="1005"/>
    </row>
    <row r="107" spans="1:4" ht="24" customHeight="1">
      <c r="A107" s="1005"/>
      <c r="B107" s="1005"/>
      <c r="C107" s="1005"/>
      <c r="D107" s="1005"/>
    </row>
    <row r="108" spans="1:4" ht="24" customHeight="1">
      <c r="A108" s="1005"/>
      <c r="B108" s="1005"/>
      <c r="C108" s="1005"/>
      <c r="D108" s="1005"/>
    </row>
    <row r="109" spans="1:4" ht="24" customHeight="1">
      <c r="A109" s="1005"/>
      <c r="B109" s="1005"/>
      <c r="C109" s="1005"/>
      <c r="D109" s="1005"/>
    </row>
    <row r="110" spans="1:4" ht="24" customHeight="1">
      <c r="A110" s="1005"/>
      <c r="B110" s="1005"/>
      <c r="C110" s="1005"/>
      <c r="D110" s="1005"/>
    </row>
    <row r="111" spans="1:4" ht="24" customHeight="1">
      <c r="A111" s="1005"/>
      <c r="B111" s="1005"/>
      <c r="C111" s="1005"/>
      <c r="D111" s="1005"/>
    </row>
    <row r="112" spans="1:4" ht="24" customHeight="1">
      <c r="A112" s="1005"/>
      <c r="B112" s="1005"/>
      <c r="C112" s="1005"/>
      <c r="D112" s="1005"/>
    </row>
    <row r="113" spans="1:4" ht="24" customHeight="1">
      <c r="A113" s="1005"/>
      <c r="B113" s="1005"/>
      <c r="C113" s="1005"/>
      <c r="D113" s="1005"/>
    </row>
    <row r="114" spans="1:4" ht="24" customHeight="1">
      <c r="A114" s="1005"/>
      <c r="B114" s="1005"/>
      <c r="C114" s="1005"/>
      <c r="D114" s="1005"/>
    </row>
    <row r="115" spans="1:4" ht="24" customHeight="1">
      <c r="A115" s="1005"/>
      <c r="B115" s="1005"/>
      <c r="C115" s="1005"/>
      <c r="D115" s="1005"/>
    </row>
    <row r="116" spans="1:4" ht="24" customHeight="1">
      <c r="A116" s="1005"/>
      <c r="B116" s="1005"/>
      <c r="C116" s="1005"/>
      <c r="D116" s="1005"/>
    </row>
    <row r="117" spans="1:4" ht="24" customHeight="1">
      <c r="A117" s="1005"/>
      <c r="B117" s="1005"/>
      <c r="C117" s="1005"/>
      <c r="D117" s="1005"/>
    </row>
    <row r="118" spans="1:4" ht="24" customHeight="1">
      <c r="A118" s="1005"/>
      <c r="B118" s="1005"/>
      <c r="C118" s="1005"/>
      <c r="D118" s="1005"/>
    </row>
    <row r="119" spans="1:4" ht="24" customHeight="1">
      <c r="A119" s="1005"/>
      <c r="B119" s="1005"/>
      <c r="C119" s="1005"/>
      <c r="D119" s="1005"/>
    </row>
    <row r="120" spans="1:4" ht="24" customHeight="1">
      <c r="A120" s="1005"/>
      <c r="B120" s="1005"/>
      <c r="C120" s="1005"/>
      <c r="D120" s="1005"/>
    </row>
    <row r="121" spans="1:4" ht="24" customHeight="1">
      <c r="A121" s="1005"/>
      <c r="B121" s="1005"/>
      <c r="C121" s="1005"/>
      <c r="D121" s="1005"/>
    </row>
    <row r="122" spans="1:4" ht="24" customHeight="1">
      <c r="A122" s="1005"/>
      <c r="B122" s="1005"/>
      <c r="C122" s="1005"/>
      <c r="D122" s="1005"/>
    </row>
    <row r="123" spans="1:4" ht="24" customHeight="1">
      <c r="A123" s="1005"/>
      <c r="B123" s="1005"/>
      <c r="C123" s="1005"/>
      <c r="D123" s="1005"/>
    </row>
    <row r="124" spans="1:4" ht="24" customHeight="1">
      <c r="A124" s="1005"/>
      <c r="B124" s="1005"/>
      <c r="C124" s="1005"/>
      <c r="D124" s="1005"/>
    </row>
    <row r="125" spans="1:4" ht="24" customHeight="1">
      <c r="A125" s="1005"/>
      <c r="B125" s="1005"/>
      <c r="C125" s="1005"/>
      <c r="D125" s="1005"/>
    </row>
    <row r="126" spans="1:4" ht="24" customHeight="1">
      <c r="A126" s="1005"/>
      <c r="B126" s="1005"/>
      <c r="C126" s="1005"/>
      <c r="D126" s="1005"/>
    </row>
    <row r="127" spans="1:4" ht="24" customHeight="1">
      <c r="A127" s="1005"/>
      <c r="B127" s="1005"/>
      <c r="C127" s="1005"/>
      <c r="D127" s="1005"/>
    </row>
    <row r="128" spans="1:4" ht="24" customHeight="1">
      <c r="A128" s="1005"/>
      <c r="B128" s="1005"/>
      <c r="C128" s="1005"/>
      <c r="D128" s="1005"/>
    </row>
    <row r="129" spans="1:4" ht="24" customHeight="1">
      <c r="A129" s="1005"/>
      <c r="B129" s="1005"/>
      <c r="C129" s="1005"/>
      <c r="D129" s="1005"/>
    </row>
    <row r="130" spans="1:4" ht="24" customHeight="1">
      <c r="A130" s="1005"/>
      <c r="B130" s="1005"/>
      <c r="C130" s="1005"/>
      <c r="D130" s="1005"/>
    </row>
    <row r="131" spans="1:4" ht="24" customHeight="1">
      <c r="A131" s="1005"/>
      <c r="B131" s="1005"/>
      <c r="C131" s="1005"/>
      <c r="D131" s="1005"/>
    </row>
    <row r="132" spans="1:4" ht="24" customHeight="1">
      <c r="A132" s="1005"/>
      <c r="B132" s="1005"/>
      <c r="C132" s="1005"/>
      <c r="D132" s="1005"/>
    </row>
    <row r="133" spans="1:4" ht="24" customHeight="1">
      <c r="A133" s="1005"/>
      <c r="B133" s="1005"/>
      <c r="C133" s="1005"/>
      <c r="D133" s="1005"/>
    </row>
    <row r="134" spans="1:4" ht="24" customHeight="1">
      <c r="A134" s="1005"/>
      <c r="B134" s="1005"/>
      <c r="C134" s="1005"/>
      <c r="D134" s="1005"/>
    </row>
    <row r="135" spans="1:4" ht="24" customHeight="1">
      <c r="A135" s="1005"/>
      <c r="B135" s="1005"/>
      <c r="C135" s="1005"/>
      <c r="D135" s="1005"/>
    </row>
    <row r="136" spans="1:4" s="1050" customFormat="1" ht="24" customHeight="1"/>
    <row r="137" spans="1:4" s="1050" customFormat="1" ht="24" customHeight="1"/>
  </sheetData>
  <mergeCells count="23">
    <mergeCell ref="A71:A74"/>
    <mergeCell ref="E72:E73"/>
    <mergeCell ref="A75:A76"/>
    <mergeCell ref="A77:A80"/>
    <mergeCell ref="E78:E79"/>
    <mergeCell ref="A35:A38"/>
    <mergeCell ref="A39:A42"/>
    <mergeCell ref="A43:A50"/>
    <mergeCell ref="A51:A53"/>
    <mergeCell ref="A54:A62"/>
    <mergeCell ref="A67:A68"/>
    <mergeCell ref="A13:A17"/>
    <mergeCell ref="A18:A23"/>
    <mergeCell ref="E19:E21"/>
    <mergeCell ref="A24:A29"/>
    <mergeCell ref="E25:E26"/>
    <mergeCell ref="A32:A34"/>
    <mergeCell ref="A1:E1"/>
    <mergeCell ref="C2:D2"/>
    <mergeCell ref="A3:A6"/>
    <mergeCell ref="A7:A8"/>
    <mergeCell ref="E7:E8"/>
    <mergeCell ref="A9:A12"/>
  </mergeCells>
  <phoneticPr fontId="6"/>
  <dataValidations count="1">
    <dataValidation type="list" allowBlank="1" showInputMessage="1" showErrorMessage="1" sqref="C3:C80 IY3:IY80 SU3:SU80 ACQ3:ACQ80 AMM3:AMM80 AWI3:AWI80 BGE3:BGE80 BQA3:BQA80 BZW3:BZW80 CJS3:CJS80 CTO3:CTO80 DDK3:DDK80 DNG3:DNG80 DXC3:DXC80 EGY3:EGY80 EQU3:EQU80 FAQ3:FAQ80 FKM3:FKM80 FUI3:FUI80 GEE3:GEE80 GOA3:GOA80 GXW3:GXW80 HHS3:HHS80 HRO3:HRO80 IBK3:IBK80 ILG3:ILG80 IVC3:IVC80 JEY3:JEY80 JOU3:JOU80 JYQ3:JYQ80 KIM3:KIM80 KSI3:KSI80 LCE3:LCE80 LMA3:LMA80 LVW3:LVW80 MFS3:MFS80 MPO3:MPO80 MZK3:MZK80 NJG3:NJG80 NTC3:NTC80 OCY3:OCY80 OMU3:OMU80 OWQ3:OWQ80 PGM3:PGM80 PQI3:PQI80 QAE3:QAE80 QKA3:QKA80 QTW3:QTW80 RDS3:RDS80 RNO3:RNO80 RXK3:RXK80 SHG3:SHG80 SRC3:SRC80 TAY3:TAY80 TKU3:TKU80 TUQ3:TUQ80 UEM3:UEM80 UOI3:UOI80 UYE3:UYE80 VIA3:VIA80 VRW3:VRW80 WBS3:WBS80 WLO3:WLO80 WVK3:WVK80 C65539:C65616 IY65539:IY65616 SU65539:SU65616 ACQ65539:ACQ65616 AMM65539:AMM65616 AWI65539:AWI65616 BGE65539:BGE65616 BQA65539:BQA65616 BZW65539:BZW65616 CJS65539:CJS65616 CTO65539:CTO65616 DDK65539:DDK65616 DNG65539:DNG65616 DXC65539:DXC65616 EGY65539:EGY65616 EQU65539:EQU65616 FAQ65539:FAQ65616 FKM65539:FKM65616 FUI65539:FUI65616 GEE65539:GEE65616 GOA65539:GOA65616 GXW65539:GXW65616 HHS65539:HHS65616 HRO65539:HRO65616 IBK65539:IBK65616 ILG65539:ILG65616 IVC65539:IVC65616 JEY65539:JEY65616 JOU65539:JOU65616 JYQ65539:JYQ65616 KIM65539:KIM65616 KSI65539:KSI65616 LCE65539:LCE65616 LMA65539:LMA65616 LVW65539:LVW65616 MFS65539:MFS65616 MPO65539:MPO65616 MZK65539:MZK65616 NJG65539:NJG65616 NTC65539:NTC65616 OCY65539:OCY65616 OMU65539:OMU65616 OWQ65539:OWQ65616 PGM65539:PGM65616 PQI65539:PQI65616 QAE65539:QAE65616 QKA65539:QKA65616 QTW65539:QTW65616 RDS65539:RDS65616 RNO65539:RNO65616 RXK65539:RXK65616 SHG65539:SHG65616 SRC65539:SRC65616 TAY65539:TAY65616 TKU65539:TKU65616 TUQ65539:TUQ65616 UEM65539:UEM65616 UOI65539:UOI65616 UYE65539:UYE65616 VIA65539:VIA65616 VRW65539:VRW65616 WBS65539:WBS65616 WLO65539:WLO65616 WVK65539:WVK65616 C131075:C131152 IY131075:IY131152 SU131075:SU131152 ACQ131075:ACQ131152 AMM131075:AMM131152 AWI131075:AWI131152 BGE131075:BGE131152 BQA131075:BQA131152 BZW131075:BZW131152 CJS131075:CJS131152 CTO131075:CTO131152 DDK131075:DDK131152 DNG131075:DNG131152 DXC131075:DXC131152 EGY131075:EGY131152 EQU131075:EQU131152 FAQ131075:FAQ131152 FKM131075:FKM131152 FUI131075:FUI131152 GEE131075:GEE131152 GOA131075:GOA131152 GXW131075:GXW131152 HHS131075:HHS131152 HRO131075:HRO131152 IBK131075:IBK131152 ILG131075:ILG131152 IVC131075:IVC131152 JEY131075:JEY131152 JOU131075:JOU131152 JYQ131075:JYQ131152 KIM131075:KIM131152 KSI131075:KSI131152 LCE131075:LCE131152 LMA131075:LMA131152 LVW131075:LVW131152 MFS131075:MFS131152 MPO131075:MPO131152 MZK131075:MZK131152 NJG131075:NJG131152 NTC131075:NTC131152 OCY131075:OCY131152 OMU131075:OMU131152 OWQ131075:OWQ131152 PGM131075:PGM131152 PQI131075:PQI131152 QAE131075:QAE131152 QKA131075:QKA131152 QTW131075:QTW131152 RDS131075:RDS131152 RNO131075:RNO131152 RXK131075:RXK131152 SHG131075:SHG131152 SRC131075:SRC131152 TAY131075:TAY131152 TKU131075:TKU131152 TUQ131075:TUQ131152 UEM131075:UEM131152 UOI131075:UOI131152 UYE131075:UYE131152 VIA131075:VIA131152 VRW131075:VRW131152 WBS131075:WBS131152 WLO131075:WLO131152 WVK131075:WVK131152 C196611:C196688 IY196611:IY196688 SU196611:SU196688 ACQ196611:ACQ196688 AMM196611:AMM196688 AWI196611:AWI196688 BGE196611:BGE196688 BQA196611:BQA196688 BZW196611:BZW196688 CJS196611:CJS196688 CTO196611:CTO196688 DDK196611:DDK196688 DNG196611:DNG196688 DXC196611:DXC196688 EGY196611:EGY196688 EQU196611:EQU196688 FAQ196611:FAQ196688 FKM196611:FKM196688 FUI196611:FUI196688 GEE196611:GEE196688 GOA196611:GOA196688 GXW196611:GXW196688 HHS196611:HHS196688 HRO196611:HRO196688 IBK196611:IBK196688 ILG196611:ILG196688 IVC196611:IVC196688 JEY196611:JEY196688 JOU196611:JOU196688 JYQ196611:JYQ196688 KIM196611:KIM196688 KSI196611:KSI196688 LCE196611:LCE196688 LMA196611:LMA196688 LVW196611:LVW196688 MFS196611:MFS196688 MPO196611:MPO196688 MZK196611:MZK196688 NJG196611:NJG196688 NTC196611:NTC196688 OCY196611:OCY196688 OMU196611:OMU196688 OWQ196611:OWQ196688 PGM196611:PGM196688 PQI196611:PQI196688 QAE196611:QAE196688 QKA196611:QKA196688 QTW196611:QTW196688 RDS196611:RDS196688 RNO196611:RNO196688 RXK196611:RXK196688 SHG196611:SHG196688 SRC196611:SRC196688 TAY196611:TAY196688 TKU196611:TKU196688 TUQ196611:TUQ196688 UEM196611:UEM196688 UOI196611:UOI196688 UYE196611:UYE196688 VIA196611:VIA196688 VRW196611:VRW196688 WBS196611:WBS196688 WLO196611:WLO196688 WVK196611:WVK196688 C262147:C262224 IY262147:IY262224 SU262147:SU262224 ACQ262147:ACQ262224 AMM262147:AMM262224 AWI262147:AWI262224 BGE262147:BGE262224 BQA262147:BQA262224 BZW262147:BZW262224 CJS262147:CJS262224 CTO262147:CTO262224 DDK262147:DDK262224 DNG262147:DNG262224 DXC262147:DXC262224 EGY262147:EGY262224 EQU262147:EQU262224 FAQ262147:FAQ262224 FKM262147:FKM262224 FUI262147:FUI262224 GEE262147:GEE262224 GOA262147:GOA262224 GXW262147:GXW262224 HHS262147:HHS262224 HRO262147:HRO262224 IBK262147:IBK262224 ILG262147:ILG262224 IVC262147:IVC262224 JEY262147:JEY262224 JOU262147:JOU262224 JYQ262147:JYQ262224 KIM262147:KIM262224 KSI262147:KSI262224 LCE262147:LCE262224 LMA262147:LMA262224 LVW262147:LVW262224 MFS262147:MFS262224 MPO262147:MPO262224 MZK262147:MZK262224 NJG262147:NJG262224 NTC262147:NTC262224 OCY262147:OCY262224 OMU262147:OMU262224 OWQ262147:OWQ262224 PGM262147:PGM262224 PQI262147:PQI262224 QAE262147:QAE262224 QKA262147:QKA262224 QTW262147:QTW262224 RDS262147:RDS262224 RNO262147:RNO262224 RXK262147:RXK262224 SHG262147:SHG262224 SRC262147:SRC262224 TAY262147:TAY262224 TKU262147:TKU262224 TUQ262147:TUQ262224 UEM262147:UEM262224 UOI262147:UOI262224 UYE262147:UYE262224 VIA262147:VIA262224 VRW262147:VRW262224 WBS262147:WBS262224 WLO262147:WLO262224 WVK262147:WVK262224 C327683:C327760 IY327683:IY327760 SU327683:SU327760 ACQ327683:ACQ327760 AMM327683:AMM327760 AWI327683:AWI327760 BGE327683:BGE327760 BQA327683:BQA327760 BZW327683:BZW327760 CJS327683:CJS327760 CTO327683:CTO327760 DDK327683:DDK327760 DNG327683:DNG327760 DXC327683:DXC327760 EGY327683:EGY327760 EQU327683:EQU327760 FAQ327683:FAQ327760 FKM327683:FKM327760 FUI327683:FUI327760 GEE327683:GEE327760 GOA327683:GOA327760 GXW327683:GXW327760 HHS327683:HHS327760 HRO327683:HRO327760 IBK327683:IBK327760 ILG327683:ILG327760 IVC327683:IVC327760 JEY327683:JEY327760 JOU327683:JOU327760 JYQ327683:JYQ327760 KIM327683:KIM327760 KSI327683:KSI327760 LCE327683:LCE327760 LMA327683:LMA327760 LVW327683:LVW327760 MFS327683:MFS327760 MPO327683:MPO327760 MZK327683:MZK327760 NJG327683:NJG327760 NTC327683:NTC327760 OCY327683:OCY327760 OMU327683:OMU327760 OWQ327683:OWQ327760 PGM327683:PGM327760 PQI327683:PQI327760 QAE327683:QAE327760 QKA327683:QKA327760 QTW327683:QTW327760 RDS327683:RDS327760 RNO327683:RNO327760 RXK327683:RXK327760 SHG327683:SHG327760 SRC327683:SRC327760 TAY327683:TAY327760 TKU327683:TKU327760 TUQ327683:TUQ327760 UEM327683:UEM327760 UOI327683:UOI327760 UYE327683:UYE327760 VIA327683:VIA327760 VRW327683:VRW327760 WBS327683:WBS327760 WLO327683:WLO327760 WVK327683:WVK327760 C393219:C393296 IY393219:IY393296 SU393219:SU393296 ACQ393219:ACQ393296 AMM393219:AMM393296 AWI393219:AWI393296 BGE393219:BGE393296 BQA393219:BQA393296 BZW393219:BZW393296 CJS393219:CJS393296 CTO393219:CTO393296 DDK393219:DDK393296 DNG393219:DNG393296 DXC393219:DXC393296 EGY393219:EGY393296 EQU393219:EQU393296 FAQ393219:FAQ393296 FKM393219:FKM393296 FUI393219:FUI393296 GEE393219:GEE393296 GOA393219:GOA393296 GXW393219:GXW393296 HHS393219:HHS393296 HRO393219:HRO393296 IBK393219:IBK393296 ILG393219:ILG393296 IVC393219:IVC393296 JEY393219:JEY393296 JOU393219:JOU393296 JYQ393219:JYQ393296 KIM393219:KIM393296 KSI393219:KSI393296 LCE393219:LCE393296 LMA393219:LMA393296 LVW393219:LVW393296 MFS393219:MFS393296 MPO393219:MPO393296 MZK393219:MZK393296 NJG393219:NJG393296 NTC393219:NTC393296 OCY393219:OCY393296 OMU393219:OMU393296 OWQ393219:OWQ393296 PGM393219:PGM393296 PQI393219:PQI393296 QAE393219:QAE393296 QKA393219:QKA393296 QTW393219:QTW393296 RDS393219:RDS393296 RNO393219:RNO393296 RXK393219:RXK393296 SHG393219:SHG393296 SRC393219:SRC393296 TAY393219:TAY393296 TKU393219:TKU393296 TUQ393219:TUQ393296 UEM393219:UEM393296 UOI393219:UOI393296 UYE393219:UYE393296 VIA393219:VIA393296 VRW393219:VRW393296 WBS393219:WBS393296 WLO393219:WLO393296 WVK393219:WVK393296 C458755:C458832 IY458755:IY458832 SU458755:SU458832 ACQ458755:ACQ458832 AMM458755:AMM458832 AWI458755:AWI458832 BGE458755:BGE458832 BQA458755:BQA458832 BZW458755:BZW458832 CJS458755:CJS458832 CTO458755:CTO458832 DDK458755:DDK458832 DNG458755:DNG458832 DXC458755:DXC458832 EGY458755:EGY458832 EQU458755:EQU458832 FAQ458755:FAQ458832 FKM458755:FKM458832 FUI458755:FUI458832 GEE458755:GEE458832 GOA458755:GOA458832 GXW458755:GXW458832 HHS458755:HHS458832 HRO458755:HRO458832 IBK458755:IBK458832 ILG458755:ILG458832 IVC458755:IVC458832 JEY458755:JEY458832 JOU458755:JOU458832 JYQ458755:JYQ458832 KIM458755:KIM458832 KSI458755:KSI458832 LCE458755:LCE458832 LMA458755:LMA458832 LVW458755:LVW458832 MFS458755:MFS458832 MPO458755:MPO458832 MZK458755:MZK458832 NJG458755:NJG458832 NTC458755:NTC458832 OCY458755:OCY458832 OMU458755:OMU458832 OWQ458755:OWQ458832 PGM458755:PGM458832 PQI458755:PQI458832 QAE458755:QAE458832 QKA458755:QKA458832 QTW458755:QTW458832 RDS458755:RDS458832 RNO458755:RNO458832 RXK458755:RXK458832 SHG458755:SHG458832 SRC458755:SRC458832 TAY458755:TAY458832 TKU458755:TKU458832 TUQ458755:TUQ458832 UEM458755:UEM458832 UOI458755:UOI458832 UYE458755:UYE458832 VIA458755:VIA458832 VRW458755:VRW458832 WBS458755:WBS458832 WLO458755:WLO458832 WVK458755:WVK458832 C524291:C524368 IY524291:IY524368 SU524291:SU524368 ACQ524291:ACQ524368 AMM524291:AMM524368 AWI524291:AWI524368 BGE524291:BGE524368 BQA524291:BQA524368 BZW524291:BZW524368 CJS524291:CJS524368 CTO524291:CTO524368 DDK524291:DDK524368 DNG524291:DNG524368 DXC524291:DXC524368 EGY524291:EGY524368 EQU524291:EQU524368 FAQ524291:FAQ524368 FKM524291:FKM524368 FUI524291:FUI524368 GEE524291:GEE524368 GOA524291:GOA524368 GXW524291:GXW524368 HHS524291:HHS524368 HRO524291:HRO524368 IBK524291:IBK524368 ILG524291:ILG524368 IVC524291:IVC524368 JEY524291:JEY524368 JOU524291:JOU524368 JYQ524291:JYQ524368 KIM524291:KIM524368 KSI524291:KSI524368 LCE524291:LCE524368 LMA524291:LMA524368 LVW524291:LVW524368 MFS524291:MFS524368 MPO524291:MPO524368 MZK524291:MZK524368 NJG524291:NJG524368 NTC524291:NTC524368 OCY524291:OCY524368 OMU524291:OMU524368 OWQ524291:OWQ524368 PGM524291:PGM524368 PQI524291:PQI524368 QAE524291:QAE524368 QKA524291:QKA524368 QTW524291:QTW524368 RDS524291:RDS524368 RNO524291:RNO524368 RXK524291:RXK524368 SHG524291:SHG524368 SRC524291:SRC524368 TAY524291:TAY524368 TKU524291:TKU524368 TUQ524291:TUQ524368 UEM524291:UEM524368 UOI524291:UOI524368 UYE524291:UYE524368 VIA524291:VIA524368 VRW524291:VRW524368 WBS524291:WBS524368 WLO524291:WLO524368 WVK524291:WVK524368 C589827:C589904 IY589827:IY589904 SU589827:SU589904 ACQ589827:ACQ589904 AMM589827:AMM589904 AWI589827:AWI589904 BGE589827:BGE589904 BQA589827:BQA589904 BZW589827:BZW589904 CJS589827:CJS589904 CTO589827:CTO589904 DDK589827:DDK589904 DNG589827:DNG589904 DXC589827:DXC589904 EGY589827:EGY589904 EQU589827:EQU589904 FAQ589827:FAQ589904 FKM589827:FKM589904 FUI589827:FUI589904 GEE589827:GEE589904 GOA589827:GOA589904 GXW589827:GXW589904 HHS589827:HHS589904 HRO589827:HRO589904 IBK589827:IBK589904 ILG589827:ILG589904 IVC589827:IVC589904 JEY589827:JEY589904 JOU589827:JOU589904 JYQ589827:JYQ589904 KIM589827:KIM589904 KSI589827:KSI589904 LCE589827:LCE589904 LMA589827:LMA589904 LVW589827:LVW589904 MFS589827:MFS589904 MPO589827:MPO589904 MZK589827:MZK589904 NJG589827:NJG589904 NTC589827:NTC589904 OCY589827:OCY589904 OMU589827:OMU589904 OWQ589827:OWQ589904 PGM589827:PGM589904 PQI589827:PQI589904 QAE589827:QAE589904 QKA589827:QKA589904 QTW589827:QTW589904 RDS589827:RDS589904 RNO589827:RNO589904 RXK589827:RXK589904 SHG589827:SHG589904 SRC589827:SRC589904 TAY589827:TAY589904 TKU589827:TKU589904 TUQ589827:TUQ589904 UEM589827:UEM589904 UOI589827:UOI589904 UYE589827:UYE589904 VIA589827:VIA589904 VRW589827:VRW589904 WBS589827:WBS589904 WLO589827:WLO589904 WVK589827:WVK589904 C655363:C655440 IY655363:IY655440 SU655363:SU655440 ACQ655363:ACQ655440 AMM655363:AMM655440 AWI655363:AWI655440 BGE655363:BGE655440 BQA655363:BQA655440 BZW655363:BZW655440 CJS655363:CJS655440 CTO655363:CTO655440 DDK655363:DDK655440 DNG655363:DNG655440 DXC655363:DXC655440 EGY655363:EGY655440 EQU655363:EQU655440 FAQ655363:FAQ655440 FKM655363:FKM655440 FUI655363:FUI655440 GEE655363:GEE655440 GOA655363:GOA655440 GXW655363:GXW655440 HHS655363:HHS655440 HRO655363:HRO655440 IBK655363:IBK655440 ILG655363:ILG655440 IVC655363:IVC655440 JEY655363:JEY655440 JOU655363:JOU655440 JYQ655363:JYQ655440 KIM655363:KIM655440 KSI655363:KSI655440 LCE655363:LCE655440 LMA655363:LMA655440 LVW655363:LVW655440 MFS655363:MFS655440 MPO655363:MPO655440 MZK655363:MZK655440 NJG655363:NJG655440 NTC655363:NTC655440 OCY655363:OCY655440 OMU655363:OMU655440 OWQ655363:OWQ655440 PGM655363:PGM655440 PQI655363:PQI655440 QAE655363:QAE655440 QKA655363:QKA655440 QTW655363:QTW655440 RDS655363:RDS655440 RNO655363:RNO655440 RXK655363:RXK655440 SHG655363:SHG655440 SRC655363:SRC655440 TAY655363:TAY655440 TKU655363:TKU655440 TUQ655363:TUQ655440 UEM655363:UEM655440 UOI655363:UOI655440 UYE655363:UYE655440 VIA655363:VIA655440 VRW655363:VRW655440 WBS655363:WBS655440 WLO655363:WLO655440 WVK655363:WVK655440 C720899:C720976 IY720899:IY720976 SU720899:SU720976 ACQ720899:ACQ720976 AMM720899:AMM720976 AWI720899:AWI720976 BGE720899:BGE720976 BQA720899:BQA720976 BZW720899:BZW720976 CJS720899:CJS720976 CTO720899:CTO720976 DDK720899:DDK720976 DNG720899:DNG720976 DXC720899:DXC720976 EGY720899:EGY720976 EQU720899:EQU720976 FAQ720899:FAQ720976 FKM720899:FKM720976 FUI720899:FUI720976 GEE720899:GEE720976 GOA720899:GOA720976 GXW720899:GXW720976 HHS720899:HHS720976 HRO720899:HRO720976 IBK720899:IBK720976 ILG720899:ILG720976 IVC720899:IVC720976 JEY720899:JEY720976 JOU720899:JOU720976 JYQ720899:JYQ720976 KIM720899:KIM720976 KSI720899:KSI720976 LCE720899:LCE720976 LMA720899:LMA720976 LVW720899:LVW720976 MFS720899:MFS720976 MPO720899:MPO720976 MZK720899:MZK720976 NJG720899:NJG720976 NTC720899:NTC720976 OCY720899:OCY720976 OMU720899:OMU720976 OWQ720899:OWQ720976 PGM720899:PGM720976 PQI720899:PQI720976 QAE720899:QAE720976 QKA720899:QKA720976 QTW720899:QTW720976 RDS720899:RDS720976 RNO720899:RNO720976 RXK720899:RXK720976 SHG720899:SHG720976 SRC720899:SRC720976 TAY720899:TAY720976 TKU720899:TKU720976 TUQ720899:TUQ720976 UEM720899:UEM720976 UOI720899:UOI720976 UYE720899:UYE720976 VIA720899:VIA720976 VRW720899:VRW720976 WBS720899:WBS720976 WLO720899:WLO720976 WVK720899:WVK720976 C786435:C786512 IY786435:IY786512 SU786435:SU786512 ACQ786435:ACQ786512 AMM786435:AMM786512 AWI786435:AWI786512 BGE786435:BGE786512 BQA786435:BQA786512 BZW786435:BZW786512 CJS786435:CJS786512 CTO786435:CTO786512 DDK786435:DDK786512 DNG786435:DNG786512 DXC786435:DXC786512 EGY786435:EGY786512 EQU786435:EQU786512 FAQ786435:FAQ786512 FKM786435:FKM786512 FUI786435:FUI786512 GEE786435:GEE786512 GOA786435:GOA786512 GXW786435:GXW786512 HHS786435:HHS786512 HRO786435:HRO786512 IBK786435:IBK786512 ILG786435:ILG786512 IVC786435:IVC786512 JEY786435:JEY786512 JOU786435:JOU786512 JYQ786435:JYQ786512 KIM786435:KIM786512 KSI786435:KSI786512 LCE786435:LCE786512 LMA786435:LMA786512 LVW786435:LVW786512 MFS786435:MFS786512 MPO786435:MPO786512 MZK786435:MZK786512 NJG786435:NJG786512 NTC786435:NTC786512 OCY786435:OCY786512 OMU786435:OMU786512 OWQ786435:OWQ786512 PGM786435:PGM786512 PQI786435:PQI786512 QAE786435:QAE786512 QKA786435:QKA786512 QTW786435:QTW786512 RDS786435:RDS786512 RNO786435:RNO786512 RXK786435:RXK786512 SHG786435:SHG786512 SRC786435:SRC786512 TAY786435:TAY786512 TKU786435:TKU786512 TUQ786435:TUQ786512 UEM786435:UEM786512 UOI786435:UOI786512 UYE786435:UYE786512 VIA786435:VIA786512 VRW786435:VRW786512 WBS786435:WBS786512 WLO786435:WLO786512 WVK786435:WVK786512 C851971:C852048 IY851971:IY852048 SU851971:SU852048 ACQ851971:ACQ852048 AMM851971:AMM852048 AWI851971:AWI852048 BGE851971:BGE852048 BQA851971:BQA852048 BZW851971:BZW852048 CJS851971:CJS852048 CTO851971:CTO852048 DDK851971:DDK852048 DNG851971:DNG852048 DXC851971:DXC852048 EGY851971:EGY852048 EQU851971:EQU852048 FAQ851971:FAQ852048 FKM851971:FKM852048 FUI851971:FUI852048 GEE851971:GEE852048 GOA851971:GOA852048 GXW851971:GXW852048 HHS851971:HHS852048 HRO851971:HRO852048 IBK851971:IBK852048 ILG851971:ILG852048 IVC851971:IVC852048 JEY851971:JEY852048 JOU851971:JOU852048 JYQ851971:JYQ852048 KIM851971:KIM852048 KSI851971:KSI852048 LCE851971:LCE852048 LMA851971:LMA852048 LVW851971:LVW852048 MFS851971:MFS852048 MPO851971:MPO852048 MZK851971:MZK852048 NJG851971:NJG852048 NTC851971:NTC852048 OCY851971:OCY852048 OMU851971:OMU852048 OWQ851971:OWQ852048 PGM851971:PGM852048 PQI851971:PQI852048 QAE851971:QAE852048 QKA851971:QKA852048 QTW851971:QTW852048 RDS851971:RDS852048 RNO851971:RNO852048 RXK851971:RXK852048 SHG851971:SHG852048 SRC851971:SRC852048 TAY851971:TAY852048 TKU851971:TKU852048 TUQ851971:TUQ852048 UEM851971:UEM852048 UOI851971:UOI852048 UYE851971:UYE852048 VIA851971:VIA852048 VRW851971:VRW852048 WBS851971:WBS852048 WLO851971:WLO852048 WVK851971:WVK852048 C917507:C917584 IY917507:IY917584 SU917507:SU917584 ACQ917507:ACQ917584 AMM917507:AMM917584 AWI917507:AWI917584 BGE917507:BGE917584 BQA917507:BQA917584 BZW917507:BZW917584 CJS917507:CJS917584 CTO917507:CTO917584 DDK917507:DDK917584 DNG917507:DNG917584 DXC917507:DXC917584 EGY917507:EGY917584 EQU917507:EQU917584 FAQ917507:FAQ917584 FKM917507:FKM917584 FUI917507:FUI917584 GEE917507:GEE917584 GOA917507:GOA917584 GXW917507:GXW917584 HHS917507:HHS917584 HRO917507:HRO917584 IBK917507:IBK917584 ILG917507:ILG917584 IVC917507:IVC917584 JEY917507:JEY917584 JOU917507:JOU917584 JYQ917507:JYQ917584 KIM917507:KIM917584 KSI917507:KSI917584 LCE917507:LCE917584 LMA917507:LMA917584 LVW917507:LVW917584 MFS917507:MFS917584 MPO917507:MPO917584 MZK917507:MZK917584 NJG917507:NJG917584 NTC917507:NTC917584 OCY917507:OCY917584 OMU917507:OMU917584 OWQ917507:OWQ917584 PGM917507:PGM917584 PQI917507:PQI917584 QAE917507:QAE917584 QKA917507:QKA917584 QTW917507:QTW917584 RDS917507:RDS917584 RNO917507:RNO917584 RXK917507:RXK917584 SHG917507:SHG917584 SRC917507:SRC917584 TAY917507:TAY917584 TKU917507:TKU917584 TUQ917507:TUQ917584 UEM917507:UEM917584 UOI917507:UOI917584 UYE917507:UYE917584 VIA917507:VIA917584 VRW917507:VRW917584 WBS917507:WBS917584 WLO917507:WLO917584 WVK917507:WVK917584 C983043:C983120 IY983043:IY983120 SU983043:SU983120 ACQ983043:ACQ983120 AMM983043:AMM983120 AWI983043:AWI983120 BGE983043:BGE983120 BQA983043:BQA983120 BZW983043:BZW983120 CJS983043:CJS983120 CTO983043:CTO983120 DDK983043:DDK983120 DNG983043:DNG983120 DXC983043:DXC983120 EGY983043:EGY983120 EQU983043:EQU983120 FAQ983043:FAQ983120 FKM983043:FKM983120 FUI983043:FUI983120 GEE983043:GEE983120 GOA983043:GOA983120 GXW983043:GXW983120 HHS983043:HHS983120 HRO983043:HRO983120 IBK983043:IBK983120 ILG983043:ILG983120 IVC983043:IVC983120 JEY983043:JEY983120 JOU983043:JOU983120 JYQ983043:JYQ983120 KIM983043:KIM983120 KSI983043:KSI983120 LCE983043:LCE983120 LMA983043:LMA983120 LVW983043:LVW983120 MFS983043:MFS983120 MPO983043:MPO983120 MZK983043:MZK983120 NJG983043:NJG983120 NTC983043:NTC983120 OCY983043:OCY983120 OMU983043:OMU983120 OWQ983043:OWQ983120 PGM983043:PGM983120 PQI983043:PQI983120 QAE983043:QAE983120 QKA983043:QKA983120 QTW983043:QTW983120 RDS983043:RDS983120 RNO983043:RNO983120 RXK983043:RXK983120 SHG983043:SHG983120 SRC983043:SRC983120 TAY983043:TAY983120 TKU983043:TKU983120 TUQ983043:TUQ983120 UEM983043:UEM983120 UOI983043:UOI983120 UYE983043:UYE983120 VIA983043:VIA983120 VRW983043:VRW983120 WBS983043:WBS983120 WLO983043:WLO983120 WVK983043:WVK983120">
      <formula1>$H$2:$H$3</formula1>
    </dataValidation>
  </dataValidations>
  <printOptions horizontalCentered="1"/>
  <pageMargins left="0.59055118110236227" right="0.59055118110236227" top="0.59055118110236227" bottom="0.78740157480314965" header="0.39370078740157483" footer="0.59055118110236227"/>
  <pageSetup paperSize="9" scale="71" fitToWidth="0" fitToHeight="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L24" sqref="L24"/>
    </sheetView>
  </sheetViews>
  <sheetFormatPr defaultColWidth="9" defaultRowHeight="13.2"/>
  <cols>
    <col min="1" max="1" width="14.88671875" style="49" customWidth="1"/>
    <col min="2" max="6" width="10.6640625" style="49" customWidth="1"/>
    <col min="7" max="7" width="12.6640625" style="49" customWidth="1"/>
    <col min="8" max="16384" width="9" style="49"/>
  </cols>
  <sheetData>
    <row r="1" spans="1:12" ht="43.5" customHeight="1" thickBot="1">
      <c r="A1" s="165" t="s">
        <v>407</v>
      </c>
      <c r="L1" s="166" t="s">
        <v>408</v>
      </c>
    </row>
    <row r="2" spans="1:12" ht="75.75" customHeight="1">
      <c r="A2" s="997" t="s">
        <v>409</v>
      </c>
      <c r="B2" s="167" t="s">
        <v>410</v>
      </c>
      <c r="C2" s="167" t="s">
        <v>411</v>
      </c>
      <c r="D2" s="167" t="s">
        <v>412</v>
      </c>
      <c r="E2" s="167" t="s">
        <v>413</v>
      </c>
      <c r="F2" s="167" t="s">
        <v>414</v>
      </c>
      <c r="G2" s="168" t="s">
        <v>415</v>
      </c>
      <c r="H2" s="169"/>
    </row>
    <row r="3" spans="1:12" ht="15.75" customHeight="1">
      <c r="A3" s="998"/>
      <c r="B3" s="170" t="s">
        <v>416</v>
      </c>
      <c r="C3" s="170" t="s">
        <v>417</v>
      </c>
      <c r="D3" s="170" t="s">
        <v>418</v>
      </c>
      <c r="E3" s="170" t="s">
        <v>419</v>
      </c>
      <c r="F3" s="170" t="s">
        <v>420</v>
      </c>
      <c r="G3" s="171" t="s">
        <v>421</v>
      </c>
      <c r="H3" s="169"/>
    </row>
    <row r="4" spans="1:12" ht="24.75" customHeight="1">
      <c r="A4" s="172" t="s">
        <v>422</v>
      </c>
      <c r="B4" s="173"/>
      <c r="C4" s="173"/>
      <c r="D4" s="174" t="e">
        <f>ROUNDDOWN(C4/B4,1)</f>
        <v>#DIV/0!</v>
      </c>
      <c r="E4" s="173"/>
      <c r="F4" s="174" t="e">
        <f>ROUNDDOWN(E4/B4,1)</f>
        <v>#DIV/0!</v>
      </c>
      <c r="G4" s="175" t="e">
        <f>ROUNDDOWN(F4/D4,3)</f>
        <v>#DIV/0!</v>
      </c>
    </row>
    <row r="5" spans="1:12" ht="24.75" customHeight="1">
      <c r="A5" s="172" t="s">
        <v>423</v>
      </c>
      <c r="B5" s="173"/>
      <c r="C5" s="173"/>
      <c r="D5" s="174" t="e">
        <f t="shared" ref="D5:D14" si="0">ROUNDDOWN(C5/B5,1)</f>
        <v>#DIV/0!</v>
      </c>
      <c r="E5" s="173"/>
      <c r="F5" s="174" t="e">
        <f t="shared" ref="F5:F14" si="1">ROUNDDOWN(E5/B5,1)</f>
        <v>#DIV/0!</v>
      </c>
      <c r="G5" s="175" t="e">
        <f t="shared" ref="G5:G14" si="2">ROUNDDOWN(F5/D5,3)</f>
        <v>#DIV/0!</v>
      </c>
    </row>
    <row r="6" spans="1:12" ht="24.75" customHeight="1">
      <c r="A6" s="172" t="s">
        <v>424</v>
      </c>
      <c r="B6" s="173"/>
      <c r="C6" s="173"/>
      <c r="D6" s="174" t="e">
        <f t="shared" si="0"/>
        <v>#DIV/0!</v>
      </c>
      <c r="E6" s="173"/>
      <c r="F6" s="174" t="e">
        <f t="shared" si="1"/>
        <v>#DIV/0!</v>
      </c>
      <c r="G6" s="175" t="e">
        <f t="shared" si="2"/>
        <v>#DIV/0!</v>
      </c>
    </row>
    <row r="7" spans="1:12" ht="24.75" customHeight="1">
      <c r="A7" s="172" t="s">
        <v>425</v>
      </c>
      <c r="B7" s="173"/>
      <c r="C7" s="173"/>
      <c r="D7" s="174" t="e">
        <f t="shared" si="0"/>
        <v>#DIV/0!</v>
      </c>
      <c r="E7" s="173"/>
      <c r="F7" s="174" t="e">
        <f t="shared" si="1"/>
        <v>#DIV/0!</v>
      </c>
      <c r="G7" s="175" t="e">
        <f t="shared" si="2"/>
        <v>#DIV/0!</v>
      </c>
    </row>
    <row r="8" spans="1:12" ht="24.75" customHeight="1">
      <c r="A8" s="172" t="s">
        <v>426</v>
      </c>
      <c r="B8" s="173"/>
      <c r="C8" s="173"/>
      <c r="D8" s="174" t="e">
        <f t="shared" si="0"/>
        <v>#DIV/0!</v>
      </c>
      <c r="E8" s="173"/>
      <c r="F8" s="174" t="e">
        <f t="shared" si="1"/>
        <v>#DIV/0!</v>
      </c>
      <c r="G8" s="175" t="e">
        <f t="shared" si="2"/>
        <v>#DIV/0!</v>
      </c>
    </row>
    <row r="9" spans="1:12" ht="24.75" customHeight="1">
      <c r="A9" s="172" t="s">
        <v>427</v>
      </c>
      <c r="B9" s="173"/>
      <c r="C9" s="173"/>
      <c r="D9" s="174" t="e">
        <f t="shared" si="0"/>
        <v>#DIV/0!</v>
      </c>
      <c r="E9" s="173"/>
      <c r="F9" s="174" t="e">
        <f t="shared" si="1"/>
        <v>#DIV/0!</v>
      </c>
      <c r="G9" s="175" t="e">
        <f t="shared" si="2"/>
        <v>#DIV/0!</v>
      </c>
    </row>
    <row r="10" spans="1:12" ht="24.75" customHeight="1">
      <c r="A10" s="172" t="s">
        <v>428</v>
      </c>
      <c r="B10" s="173"/>
      <c r="C10" s="173"/>
      <c r="D10" s="174" t="e">
        <f t="shared" si="0"/>
        <v>#DIV/0!</v>
      </c>
      <c r="E10" s="173"/>
      <c r="F10" s="174" t="e">
        <f t="shared" si="1"/>
        <v>#DIV/0!</v>
      </c>
      <c r="G10" s="175" t="e">
        <f t="shared" si="2"/>
        <v>#DIV/0!</v>
      </c>
    </row>
    <row r="11" spans="1:12" ht="24.75" customHeight="1">
      <c r="A11" s="172" t="s">
        <v>429</v>
      </c>
      <c r="B11" s="173"/>
      <c r="C11" s="173"/>
      <c r="D11" s="174" t="e">
        <f t="shared" si="0"/>
        <v>#DIV/0!</v>
      </c>
      <c r="E11" s="173"/>
      <c r="F11" s="174" t="e">
        <f t="shared" si="1"/>
        <v>#DIV/0!</v>
      </c>
      <c r="G11" s="175" t="e">
        <f t="shared" si="2"/>
        <v>#DIV/0!</v>
      </c>
    </row>
    <row r="12" spans="1:12" ht="24.75" customHeight="1">
      <c r="A12" s="172" t="s">
        <v>430</v>
      </c>
      <c r="B12" s="173"/>
      <c r="C12" s="173"/>
      <c r="D12" s="174" t="e">
        <f t="shared" si="0"/>
        <v>#DIV/0!</v>
      </c>
      <c r="E12" s="173"/>
      <c r="F12" s="174" t="e">
        <f t="shared" si="1"/>
        <v>#DIV/0!</v>
      </c>
      <c r="G12" s="175" t="e">
        <f t="shared" si="2"/>
        <v>#DIV/0!</v>
      </c>
    </row>
    <row r="13" spans="1:12" ht="24.75" customHeight="1">
      <c r="A13" s="172" t="s">
        <v>431</v>
      </c>
      <c r="B13" s="173"/>
      <c r="C13" s="173"/>
      <c r="D13" s="174" t="e">
        <f t="shared" si="0"/>
        <v>#DIV/0!</v>
      </c>
      <c r="E13" s="173"/>
      <c r="F13" s="174" t="e">
        <f t="shared" si="1"/>
        <v>#DIV/0!</v>
      </c>
      <c r="G13" s="175" t="e">
        <f t="shared" si="2"/>
        <v>#DIV/0!</v>
      </c>
    </row>
    <row r="14" spans="1:12" ht="24.75" customHeight="1" thickBot="1">
      <c r="A14" s="176" t="s">
        <v>432</v>
      </c>
      <c r="B14" s="177"/>
      <c r="C14" s="177"/>
      <c r="D14" s="178" t="e">
        <f t="shared" si="0"/>
        <v>#DIV/0!</v>
      </c>
      <c r="E14" s="177"/>
      <c r="F14" s="178" t="e">
        <f t="shared" si="1"/>
        <v>#DIV/0!</v>
      </c>
      <c r="G14" s="179" t="e">
        <f t="shared" si="2"/>
        <v>#DIV/0!</v>
      </c>
    </row>
    <row r="15" spans="1:12" ht="24.75" customHeight="1" thickTop="1" thickBot="1">
      <c r="A15" s="180" t="s">
        <v>433</v>
      </c>
      <c r="B15" s="181" t="s">
        <v>434</v>
      </c>
      <c r="C15" s="181" t="s">
        <v>434</v>
      </c>
      <c r="D15" s="182" t="e">
        <f>ROUNDDOWN(SUM(D4:D14)/11,1)</f>
        <v>#DIV/0!</v>
      </c>
      <c r="E15" s="181"/>
      <c r="F15" s="182" t="e">
        <f>ROUNDDOWN(SUM(F4:F14)/11,1)</f>
        <v>#DIV/0!</v>
      </c>
      <c r="G15" s="183" t="e">
        <f>ROUNDDOWN(SUM(G4:G14)/11,3)</f>
        <v>#DIV/0!</v>
      </c>
      <c r="H15" s="184" t="s">
        <v>434</v>
      </c>
    </row>
    <row r="16" spans="1:12" ht="24.75" customHeight="1">
      <c r="A16" s="185"/>
      <c r="B16" s="185"/>
      <c r="C16" s="185"/>
      <c r="D16" s="185"/>
      <c r="E16" s="185"/>
      <c r="F16" s="185"/>
      <c r="G16" s="186"/>
      <c r="H16" s="184"/>
    </row>
    <row r="17" spans="1:1" ht="22.5" customHeight="1">
      <c r="A17" s="187" t="s">
        <v>435</v>
      </c>
    </row>
    <row r="18" spans="1:1" ht="22.5" customHeight="1">
      <c r="A18" s="187" t="s">
        <v>436</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10" workbookViewId="0">
      <selection activeCell="B21" sqref="B21"/>
    </sheetView>
  </sheetViews>
  <sheetFormatPr defaultColWidth="9" defaultRowHeight="14.4"/>
  <cols>
    <col min="1" max="1" width="9" style="28"/>
    <col min="2" max="2" width="22.6640625" style="28" customWidth="1"/>
    <col min="3" max="3" width="19.33203125" style="28" customWidth="1"/>
    <col min="4" max="4" width="35.21875" style="28" customWidth="1"/>
    <col min="5" max="16384" width="9" style="28"/>
  </cols>
  <sheetData>
    <row r="3" spans="2:4" ht="16.2">
      <c r="B3" s="30" t="s">
        <v>788</v>
      </c>
    </row>
    <row r="4" spans="2:4" ht="23.25" customHeight="1"/>
    <row r="5" spans="2:4" ht="23.25" customHeight="1"/>
    <row r="6" spans="2:4" ht="23.25" customHeight="1">
      <c r="B6" s="28" t="s">
        <v>789</v>
      </c>
      <c r="C6" s="50" t="s">
        <v>460</v>
      </c>
    </row>
    <row r="7" spans="2:4" ht="23.25" customHeight="1"/>
    <row r="8" spans="2:4" ht="23.25" customHeight="1"/>
    <row r="9" spans="2:4" ht="25.5" customHeight="1">
      <c r="B9" s="31" t="s">
        <v>67</v>
      </c>
      <c r="C9" s="31" t="s">
        <v>71</v>
      </c>
      <c r="D9" s="31" t="s">
        <v>70</v>
      </c>
    </row>
    <row r="10" spans="2:4" ht="31.5" customHeight="1">
      <c r="B10" s="32"/>
      <c r="C10" s="32"/>
      <c r="D10" s="32"/>
    </row>
    <row r="11" spans="2:4" ht="31.5" customHeight="1">
      <c r="B11" s="32"/>
      <c r="C11" s="32"/>
      <c r="D11" s="32"/>
    </row>
    <row r="12" spans="2:4" ht="31.5" customHeight="1">
      <c r="B12" s="32"/>
      <c r="C12" s="32"/>
      <c r="D12" s="32"/>
    </row>
    <row r="13" spans="2:4" ht="31.5" customHeight="1">
      <c r="B13" s="32"/>
      <c r="C13" s="32"/>
      <c r="D13" s="32"/>
    </row>
    <row r="14" spans="2:4" ht="31.5" customHeight="1">
      <c r="B14" s="32"/>
      <c r="C14" s="32"/>
      <c r="D14" s="32"/>
    </row>
    <row r="15" spans="2:4" ht="31.5" customHeight="1">
      <c r="B15" s="32"/>
      <c r="C15" s="32"/>
      <c r="D15" s="32"/>
    </row>
    <row r="17" spans="2:2">
      <c r="B17" s="28" t="s">
        <v>68</v>
      </c>
    </row>
    <row r="18" spans="2:2" ht="17.25" customHeight="1">
      <c r="B18" s="28" t="s">
        <v>69</v>
      </c>
    </row>
    <row r="20" spans="2:2" ht="20.25" customHeight="1">
      <c r="B20" s="28" t="s">
        <v>790</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zoomScaleNormal="100" zoomScaleSheetLayoutView="100" workbookViewId="0">
      <selection activeCell="C24" sqref="C24"/>
    </sheetView>
  </sheetViews>
  <sheetFormatPr defaultColWidth="9" defaultRowHeight="24" customHeight="1"/>
  <cols>
    <col min="1" max="1" width="3.109375" style="52" customWidth="1"/>
    <col min="2" max="2" width="2.21875" style="52" customWidth="1"/>
    <col min="3" max="3" width="72" style="53" customWidth="1"/>
    <col min="4" max="4" width="8.21875" style="53" customWidth="1"/>
    <col min="5" max="16384" width="9" style="51"/>
  </cols>
  <sheetData>
    <row r="1" spans="1:4" ht="36.75" customHeight="1">
      <c r="A1" s="1000" t="s">
        <v>200</v>
      </c>
      <c r="B1" s="1000"/>
      <c r="C1" s="1000"/>
      <c r="D1" s="1000"/>
    </row>
    <row r="2" spans="1:4" ht="20.25" customHeight="1">
      <c r="D2" s="51"/>
    </row>
    <row r="3" spans="1:4" ht="43.5" customHeight="1">
      <c r="C3" s="54" t="s">
        <v>201</v>
      </c>
      <c r="D3" s="51"/>
    </row>
    <row r="4" spans="1:4" ht="26.25" customHeight="1">
      <c r="C4" s="54" t="s">
        <v>202</v>
      </c>
      <c r="D4" s="51"/>
    </row>
    <row r="5" spans="1:4" ht="16.5" customHeight="1">
      <c r="C5" s="1001" t="s">
        <v>203</v>
      </c>
      <c r="D5" s="51"/>
    </row>
    <row r="6" spans="1:4" ht="9" customHeight="1">
      <c r="C6" s="1001"/>
      <c r="D6" s="51"/>
    </row>
    <row r="7" spans="1:4" ht="24" customHeight="1">
      <c r="A7" s="55" t="s">
        <v>204</v>
      </c>
      <c r="B7" s="55"/>
      <c r="C7" s="56"/>
      <c r="D7" s="57"/>
    </row>
    <row r="8" spans="1:4" ht="34.5" customHeight="1">
      <c r="A8" s="1003" t="s">
        <v>205</v>
      </c>
      <c r="B8" s="1003"/>
      <c r="C8" s="1003"/>
      <c r="D8" s="1003"/>
    </row>
    <row r="9" spans="1:4" ht="15" customHeight="1">
      <c r="D9" s="51"/>
    </row>
    <row r="10" spans="1:4" ht="20.25" customHeight="1" thickBot="1">
      <c r="A10" s="58"/>
      <c r="B10" s="59"/>
      <c r="C10" s="60" t="s">
        <v>165</v>
      </c>
      <c r="D10" s="61" t="s">
        <v>206</v>
      </c>
    </row>
    <row r="11" spans="1:4" s="66" customFormat="1" ht="24" customHeight="1" thickTop="1" thickBot="1">
      <c r="A11" s="62" t="s">
        <v>207</v>
      </c>
      <c r="B11" s="63"/>
      <c r="C11" s="64"/>
      <c r="D11" s="65" t="s">
        <v>208</v>
      </c>
    </row>
    <row r="12" spans="1:4" ht="22.5" customHeight="1" thickTop="1">
      <c r="A12" s="67" t="s">
        <v>166</v>
      </c>
      <c r="B12" s="68" t="s">
        <v>209</v>
      </c>
      <c r="C12" s="69" t="s">
        <v>210</v>
      </c>
      <c r="D12" s="70"/>
    </row>
    <row r="13" spans="1:4" ht="34.5" customHeight="1">
      <c r="A13" s="67" t="s">
        <v>167</v>
      </c>
      <c r="B13" s="68"/>
      <c r="C13" s="69" t="s">
        <v>211</v>
      </c>
      <c r="D13" s="70"/>
    </row>
    <row r="14" spans="1:4" ht="21" customHeight="1">
      <c r="A14" s="67" t="s">
        <v>168</v>
      </c>
      <c r="B14" s="68" t="s">
        <v>212</v>
      </c>
      <c r="C14" s="69" t="s">
        <v>213</v>
      </c>
      <c r="D14" s="70"/>
    </row>
    <row r="15" spans="1:4" ht="21" customHeight="1">
      <c r="A15" s="67" t="s">
        <v>214</v>
      </c>
      <c r="B15" s="68"/>
      <c r="C15" s="69" t="s">
        <v>215</v>
      </c>
      <c r="D15" s="70"/>
    </row>
    <row r="16" spans="1:4" ht="21" customHeight="1">
      <c r="A16" s="67" t="s">
        <v>169</v>
      </c>
      <c r="B16" s="68" t="s">
        <v>216</v>
      </c>
      <c r="C16" s="69" t="s">
        <v>217</v>
      </c>
      <c r="D16" s="70"/>
    </row>
    <row r="17" spans="1:4" ht="33.75" customHeight="1">
      <c r="A17" s="67" t="s">
        <v>218</v>
      </c>
      <c r="B17" s="68" t="s">
        <v>219</v>
      </c>
      <c r="C17" s="69" t="s">
        <v>220</v>
      </c>
      <c r="D17" s="70"/>
    </row>
    <row r="18" spans="1:4" ht="34.5" customHeight="1">
      <c r="A18" s="67" t="s">
        <v>221</v>
      </c>
      <c r="B18" s="68" t="s">
        <v>222</v>
      </c>
      <c r="C18" s="69" t="s">
        <v>223</v>
      </c>
      <c r="D18" s="70"/>
    </row>
    <row r="19" spans="1:4" ht="33" customHeight="1">
      <c r="A19" s="67" t="s">
        <v>224</v>
      </c>
      <c r="B19" s="68"/>
      <c r="C19" s="69" t="s">
        <v>225</v>
      </c>
      <c r="D19" s="70"/>
    </row>
    <row r="20" spans="1:4" ht="30" customHeight="1" thickBot="1">
      <c r="A20" s="71" t="s">
        <v>226</v>
      </c>
      <c r="B20" s="72" t="s">
        <v>227</v>
      </c>
      <c r="C20" s="73" t="s">
        <v>228</v>
      </c>
      <c r="D20" s="74"/>
    </row>
    <row r="21" spans="1:4" ht="21.75" customHeight="1" thickTop="1" thickBot="1">
      <c r="A21" s="75" t="s">
        <v>229</v>
      </c>
      <c r="B21" s="76"/>
      <c r="C21" s="77"/>
      <c r="D21" s="78"/>
    </row>
    <row r="22" spans="1:4" s="66" customFormat="1" ht="21.75" customHeight="1" thickTop="1" thickBot="1">
      <c r="A22" s="79" t="s">
        <v>170</v>
      </c>
      <c r="B22" s="80"/>
      <c r="C22" s="81"/>
      <c r="D22" s="65" t="s">
        <v>230</v>
      </c>
    </row>
    <row r="23" spans="1:4" ht="34.5" customHeight="1" thickTop="1">
      <c r="A23" s="67" t="s">
        <v>231</v>
      </c>
      <c r="B23" s="68" t="s">
        <v>232</v>
      </c>
      <c r="C23" s="69" t="s">
        <v>233</v>
      </c>
      <c r="D23" s="70"/>
    </row>
    <row r="24" spans="1:4" ht="28.5" customHeight="1">
      <c r="A24" s="67" t="s">
        <v>234</v>
      </c>
      <c r="B24" s="68" t="s">
        <v>235</v>
      </c>
      <c r="C24" s="69" t="s">
        <v>236</v>
      </c>
      <c r="D24" s="70"/>
    </row>
    <row r="25" spans="1:4" ht="25.5" customHeight="1">
      <c r="A25" s="67" t="s">
        <v>237</v>
      </c>
      <c r="B25" s="68" t="s">
        <v>238</v>
      </c>
      <c r="C25" s="69" t="s">
        <v>171</v>
      </c>
      <c r="D25" s="70"/>
    </row>
    <row r="26" spans="1:4" ht="21.75" customHeight="1">
      <c r="A26" s="67" t="s">
        <v>239</v>
      </c>
      <c r="B26" s="68" t="s">
        <v>238</v>
      </c>
      <c r="C26" s="69" t="s">
        <v>240</v>
      </c>
      <c r="D26" s="70"/>
    </row>
    <row r="27" spans="1:4" ht="21.75" customHeight="1">
      <c r="A27" s="67" t="s">
        <v>241</v>
      </c>
      <c r="B27" s="68"/>
      <c r="C27" s="69" t="s">
        <v>242</v>
      </c>
      <c r="D27" s="70"/>
    </row>
    <row r="28" spans="1:4" ht="33.75" customHeight="1">
      <c r="A28" s="67" t="s">
        <v>243</v>
      </c>
      <c r="B28" s="68" t="s">
        <v>244</v>
      </c>
      <c r="C28" s="69" t="s">
        <v>172</v>
      </c>
      <c r="D28" s="70"/>
    </row>
    <row r="29" spans="1:4" ht="45.75" customHeight="1">
      <c r="A29" s="67" t="s">
        <v>245</v>
      </c>
      <c r="B29" s="68"/>
      <c r="C29" s="69" t="s">
        <v>246</v>
      </c>
      <c r="D29" s="70"/>
    </row>
    <row r="30" spans="1:4" ht="20.25" customHeight="1" thickBot="1">
      <c r="A30" s="82"/>
      <c r="B30" s="83"/>
      <c r="C30" s="84" t="s">
        <v>165</v>
      </c>
      <c r="D30" s="85" t="s">
        <v>247</v>
      </c>
    </row>
    <row r="31" spans="1:4" ht="35.25" customHeight="1" thickTop="1">
      <c r="A31" s="86" t="s">
        <v>248</v>
      </c>
      <c r="B31" s="87"/>
      <c r="C31" s="88" t="s">
        <v>173</v>
      </c>
      <c r="D31" s="89"/>
    </row>
    <row r="32" spans="1:4" ht="30.75" customHeight="1">
      <c r="A32" s="67" t="s">
        <v>249</v>
      </c>
      <c r="B32" s="68" t="s">
        <v>244</v>
      </c>
      <c r="C32" s="69" t="s">
        <v>250</v>
      </c>
      <c r="D32" s="70"/>
    </row>
    <row r="33" spans="1:4" ht="18.75" customHeight="1">
      <c r="A33" s="67" t="s">
        <v>251</v>
      </c>
      <c r="B33" s="68" t="s">
        <v>252</v>
      </c>
      <c r="C33" s="69" t="s">
        <v>253</v>
      </c>
      <c r="D33" s="70"/>
    </row>
    <row r="34" spans="1:4" ht="54.75" customHeight="1">
      <c r="A34" s="67" t="s">
        <v>254</v>
      </c>
      <c r="B34" s="68"/>
      <c r="C34" s="69" t="s">
        <v>255</v>
      </c>
      <c r="D34" s="70"/>
    </row>
    <row r="35" spans="1:4" s="92" customFormat="1" ht="21.75" customHeight="1">
      <c r="A35" s="67" t="s">
        <v>256</v>
      </c>
      <c r="B35" s="68" t="s">
        <v>257</v>
      </c>
      <c r="C35" s="90" t="s">
        <v>258</v>
      </c>
      <c r="D35" s="91"/>
    </row>
    <row r="36" spans="1:4" ht="21.75" customHeight="1" thickBot="1">
      <c r="A36" s="93" t="s">
        <v>259</v>
      </c>
      <c r="B36" s="94"/>
      <c r="C36" s="95" t="s">
        <v>260</v>
      </c>
      <c r="D36" s="96"/>
    </row>
    <row r="37" spans="1:4" s="66" customFormat="1" ht="22.5" customHeight="1" thickBot="1">
      <c r="A37" s="97" t="s">
        <v>174</v>
      </c>
      <c r="B37" s="98"/>
      <c r="C37" s="99"/>
      <c r="D37" s="100" t="s">
        <v>261</v>
      </c>
    </row>
    <row r="38" spans="1:4" ht="32.25" customHeight="1" thickTop="1">
      <c r="A38" s="67" t="s">
        <v>262</v>
      </c>
      <c r="B38" s="68" t="s">
        <v>175</v>
      </c>
      <c r="C38" s="69" t="s">
        <v>263</v>
      </c>
      <c r="D38" s="70"/>
    </row>
    <row r="39" spans="1:4" ht="21" customHeight="1">
      <c r="A39" s="67" t="s">
        <v>264</v>
      </c>
      <c r="B39" s="68"/>
      <c r="C39" s="69" t="s">
        <v>265</v>
      </c>
      <c r="D39" s="70"/>
    </row>
    <row r="40" spans="1:4" ht="21" customHeight="1" thickBot="1">
      <c r="A40" s="101" t="s">
        <v>266</v>
      </c>
      <c r="B40" s="102" t="s">
        <v>175</v>
      </c>
      <c r="C40" s="103" t="s">
        <v>176</v>
      </c>
      <c r="D40" s="104"/>
    </row>
    <row r="41" spans="1:4" s="66" customFormat="1" ht="22.5" customHeight="1" thickTop="1" thickBot="1">
      <c r="A41" s="79" t="s">
        <v>177</v>
      </c>
      <c r="B41" s="80"/>
      <c r="C41" s="105"/>
      <c r="D41" s="65" t="s">
        <v>261</v>
      </c>
    </row>
    <row r="42" spans="1:4" ht="35.25" customHeight="1" thickTop="1">
      <c r="A42" s="67" t="s">
        <v>267</v>
      </c>
      <c r="B42" s="68" t="s">
        <v>175</v>
      </c>
      <c r="C42" s="69" t="s">
        <v>268</v>
      </c>
      <c r="D42" s="70"/>
    </row>
    <row r="43" spans="1:4" ht="24" customHeight="1">
      <c r="A43" s="67" t="s">
        <v>269</v>
      </c>
      <c r="B43" s="68" t="s">
        <v>175</v>
      </c>
      <c r="C43" s="69" t="s">
        <v>270</v>
      </c>
      <c r="D43" s="70"/>
    </row>
    <row r="44" spans="1:4" ht="35.25" customHeight="1">
      <c r="A44" s="67" t="s">
        <v>271</v>
      </c>
      <c r="B44" s="68"/>
      <c r="C44" s="69" t="s">
        <v>178</v>
      </c>
      <c r="D44" s="70"/>
    </row>
    <row r="45" spans="1:4" ht="22.5" customHeight="1">
      <c r="A45" s="67" t="s">
        <v>272</v>
      </c>
      <c r="B45" s="68"/>
      <c r="C45" s="69" t="s">
        <v>273</v>
      </c>
      <c r="D45" s="70"/>
    </row>
    <row r="46" spans="1:4" ht="34.5" customHeight="1">
      <c r="A46" s="67" t="s">
        <v>274</v>
      </c>
      <c r="B46" s="68" t="s">
        <v>175</v>
      </c>
      <c r="C46" s="69" t="s">
        <v>275</v>
      </c>
      <c r="D46" s="70"/>
    </row>
    <row r="47" spans="1:4" ht="22.5" customHeight="1" thickBot="1">
      <c r="A47" s="67" t="s">
        <v>276</v>
      </c>
      <c r="B47" s="106"/>
      <c r="C47" s="103" t="s">
        <v>277</v>
      </c>
      <c r="D47" s="104"/>
    </row>
    <row r="48" spans="1:4" s="66" customFormat="1" ht="22.5" customHeight="1" thickTop="1" thickBot="1">
      <c r="A48" s="79" t="s">
        <v>278</v>
      </c>
      <c r="B48" s="80"/>
      <c r="C48" s="107"/>
      <c r="D48" s="65" t="s">
        <v>279</v>
      </c>
    </row>
    <row r="49" spans="1:4" ht="21" customHeight="1" thickTop="1">
      <c r="A49" s="67" t="s">
        <v>280</v>
      </c>
      <c r="B49" s="68"/>
      <c r="C49" s="69" t="s">
        <v>281</v>
      </c>
      <c r="D49" s="70"/>
    </row>
    <row r="50" spans="1:4" ht="33" customHeight="1">
      <c r="A50" s="67" t="s">
        <v>282</v>
      </c>
      <c r="B50" s="68" t="s">
        <v>283</v>
      </c>
      <c r="C50" s="69" t="s">
        <v>284</v>
      </c>
      <c r="D50" s="70"/>
    </row>
    <row r="51" spans="1:4" ht="22.5" customHeight="1">
      <c r="A51" s="67" t="s">
        <v>285</v>
      </c>
      <c r="B51" s="68"/>
      <c r="C51" s="69" t="s">
        <v>286</v>
      </c>
      <c r="D51" s="70"/>
    </row>
    <row r="52" spans="1:4" ht="33" customHeight="1">
      <c r="A52" s="67" t="s">
        <v>287</v>
      </c>
      <c r="B52" s="68"/>
      <c r="C52" s="69" t="s">
        <v>288</v>
      </c>
      <c r="D52" s="70"/>
    </row>
    <row r="53" spans="1:4" ht="21" customHeight="1">
      <c r="A53" s="67" t="s">
        <v>289</v>
      </c>
      <c r="B53" s="68"/>
      <c r="C53" s="69" t="s">
        <v>179</v>
      </c>
      <c r="D53" s="70"/>
    </row>
    <row r="54" spans="1:4" ht="21" customHeight="1">
      <c r="A54" s="67" t="s">
        <v>290</v>
      </c>
      <c r="B54" s="68" t="s">
        <v>175</v>
      </c>
      <c r="C54" s="69" t="s">
        <v>291</v>
      </c>
      <c r="D54" s="70"/>
    </row>
    <row r="55" spans="1:4" ht="21" customHeight="1">
      <c r="A55" s="67" t="s">
        <v>292</v>
      </c>
      <c r="B55" s="68"/>
      <c r="C55" s="69" t="s">
        <v>180</v>
      </c>
      <c r="D55" s="70"/>
    </row>
    <row r="56" spans="1:4" ht="22.5" customHeight="1">
      <c r="A56" s="67" t="s">
        <v>293</v>
      </c>
      <c r="B56" s="68" t="s">
        <v>175</v>
      </c>
      <c r="C56" s="69" t="s">
        <v>314</v>
      </c>
      <c r="D56" s="70"/>
    </row>
    <row r="57" spans="1:4" ht="21" customHeight="1">
      <c r="A57" s="67" t="s">
        <v>315</v>
      </c>
      <c r="B57" s="68"/>
      <c r="C57" s="69" t="s">
        <v>316</v>
      </c>
      <c r="D57" s="70"/>
    </row>
    <row r="58" spans="1:4" ht="22.5" customHeight="1">
      <c r="A58" s="67" t="s">
        <v>317</v>
      </c>
      <c r="B58" s="68" t="s">
        <v>175</v>
      </c>
      <c r="C58" s="69" t="s">
        <v>181</v>
      </c>
      <c r="D58" s="70"/>
    </row>
    <row r="59" spans="1:4" ht="25.5" customHeight="1">
      <c r="A59" s="67" t="s">
        <v>318</v>
      </c>
      <c r="B59" s="68" t="s">
        <v>175</v>
      </c>
      <c r="C59" s="69" t="s">
        <v>319</v>
      </c>
      <c r="D59" s="70"/>
    </row>
    <row r="60" spans="1:4" ht="20.25" customHeight="1" thickBot="1">
      <c r="A60" s="82"/>
      <c r="B60" s="83"/>
      <c r="C60" s="84" t="s">
        <v>165</v>
      </c>
      <c r="D60" s="85" t="s">
        <v>206</v>
      </c>
    </row>
    <row r="61" spans="1:4" s="66" customFormat="1" ht="22.5" customHeight="1" thickTop="1" thickBot="1">
      <c r="A61" s="97" t="s">
        <v>182</v>
      </c>
      <c r="B61" s="98"/>
      <c r="C61" s="99"/>
      <c r="D61" s="100" t="s">
        <v>208</v>
      </c>
    </row>
    <row r="62" spans="1:4" ht="46.5" customHeight="1" thickTop="1">
      <c r="A62" s="67" t="s">
        <v>320</v>
      </c>
      <c r="B62" s="68" t="s">
        <v>175</v>
      </c>
      <c r="C62" s="69" t="s">
        <v>321</v>
      </c>
      <c r="D62" s="70"/>
    </row>
    <row r="63" spans="1:4" ht="36" customHeight="1">
      <c r="A63" s="67" t="s">
        <v>322</v>
      </c>
      <c r="B63" s="68"/>
      <c r="C63" s="69" t="s">
        <v>183</v>
      </c>
      <c r="D63" s="70"/>
    </row>
    <row r="64" spans="1:4" ht="36" customHeight="1">
      <c r="A64" s="67" t="s">
        <v>323</v>
      </c>
      <c r="B64" s="68" t="s">
        <v>175</v>
      </c>
      <c r="C64" s="69" t="s">
        <v>184</v>
      </c>
      <c r="D64" s="70"/>
    </row>
    <row r="65" spans="1:4" ht="21.75" customHeight="1" thickBot="1">
      <c r="A65" s="67" t="s">
        <v>324</v>
      </c>
      <c r="B65" s="68" t="s">
        <v>175</v>
      </c>
      <c r="C65" s="69" t="s">
        <v>325</v>
      </c>
      <c r="D65" s="70"/>
    </row>
    <row r="66" spans="1:4" ht="21.75" customHeight="1" thickTop="1" thickBot="1">
      <c r="A66" s="79" t="s">
        <v>326</v>
      </c>
      <c r="B66" s="108"/>
      <c r="C66" s="109"/>
      <c r="D66" s="65" t="s">
        <v>327</v>
      </c>
    </row>
    <row r="67" spans="1:4" ht="21.75" customHeight="1" thickTop="1">
      <c r="A67" s="67" t="s">
        <v>328</v>
      </c>
      <c r="B67" s="68" t="s">
        <v>175</v>
      </c>
      <c r="C67" s="69" t="s">
        <v>185</v>
      </c>
      <c r="D67" s="70"/>
    </row>
    <row r="68" spans="1:4" ht="42.75" customHeight="1">
      <c r="A68" s="67" t="s">
        <v>329</v>
      </c>
      <c r="B68" s="68" t="s">
        <v>175</v>
      </c>
      <c r="C68" s="69" t="s">
        <v>330</v>
      </c>
      <c r="D68" s="70"/>
    </row>
    <row r="69" spans="1:4" ht="33.75" customHeight="1">
      <c r="A69" s="67" t="s">
        <v>331</v>
      </c>
      <c r="B69" s="68" t="s">
        <v>175</v>
      </c>
      <c r="C69" s="69" t="s">
        <v>332</v>
      </c>
      <c r="D69" s="70"/>
    </row>
    <row r="70" spans="1:4" ht="33.75" customHeight="1">
      <c r="A70" s="67" t="s">
        <v>333</v>
      </c>
      <c r="B70" s="68"/>
      <c r="C70" s="69" t="s">
        <v>334</v>
      </c>
      <c r="D70" s="70"/>
    </row>
    <row r="71" spans="1:4" ht="27.75" customHeight="1">
      <c r="A71" s="67" t="s">
        <v>335</v>
      </c>
      <c r="B71" s="68"/>
      <c r="C71" s="69" t="s">
        <v>336</v>
      </c>
      <c r="D71" s="70"/>
    </row>
    <row r="72" spans="1:4" ht="25.5" customHeight="1" thickBot="1">
      <c r="A72" s="93" t="s">
        <v>337</v>
      </c>
      <c r="B72" s="94"/>
      <c r="C72" s="95" t="s">
        <v>338</v>
      </c>
      <c r="D72" s="96"/>
    </row>
    <row r="73" spans="1:4" s="66" customFormat="1" ht="24.75" customHeight="1" thickBot="1">
      <c r="A73" s="97" t="s">
        <v>186</v>
      </c>
      <c r="B73" s="98"/>
      <c r="C73" s="99"/>
      <c r="D73" s="100" t="s">
        <v>279</v>
      </c>
    </row>
    <row r="74" spans="1:4" ht="33.75" customHeight="1" thickTop="1">
      <c r="A74" s="67" t="s">
        <v>339</v>
      </c>
      <c r="B74" s="68"/>
      <c r="C74" s="69" t="s">
        <v>340</v>
      </c>
      <c r="D74" s="70"/>
    </row>
    <row r="75" spans="1:4" s="112" customFormat="1" ht="33.75" customHeight="1">
      <c r="A75" s="110">
        <v>54</v>
      </c>
      <c r="B75" s="68" t="s">
        <v>175</v>
      </c>
      <c r="C75" s="90" t="s">
        <v>341</v>
      </c>
      <c r="D75" s="111"/>
    </row>
    <row r="76" spans="1:4" ht="35.25" customHeight="1">
      <c r="A76" s="67" t="s">
        <v>342</v>
      </c>
      <c r="B76" s="68"/>
      <c r="C76" s="90" t="s">
        <v>343</v>
      </c>
      <c r="D76" s="111"/>
    </row>
    <row r="77" spans="1:4" s="66" customFormat="1" ht="22.5" customHeight="1">
      <c r="A77" s="67" t="s">
        <v>344</v>
      </c>
      <c r="B77" s="68"/>
      <c r="C77" s="113" t="s">
        <v>345</v>
      </c>
      <c r="D77" s="114"/>
    </row>
    <row r="78" spans="1:4" ht="22.5" customHeight="1">
      <c r="A78" s="110">
        <v>57</v>
      </c>
      <c r="B78" s="115"/>
      <c r="C78" s="69" t="s">
        <v>346</v>
      </c>
      <c r="D78" s="70"/>
    </row>
    <row r="79" spans="1:4" ht="36.75" customHeight="1">
      <c r="A79" s="67" t="s">
        <v>347</v>
      </c>
      <c r="B79" s="68"/>
      <c r="C79" s="69" t="s">
        <v>187</v>
      </c>
      <c r="D79" s="70"/>
    </row>
    <row r="80" spans="1:4" ht="45.75" customHeight="1">
      <c r="A80" s="67" t="s">
        <v>348</v>
      </c>
      <c r="B80" s="68" t="s">
        <v>175</v>
      </c>
      <c r="C80" s="116" t="s">
        <v>349</v>
      </c>
      <c r="D80" s="117"/>
    </row>
    <row r="81" spans="1:4" ht="34.5" customHeight="1" thickBot="1">
      <c r="A81" s="101" t="s">
        <v>350</v>
      </c>
      <c r="B81" s="102"/>
      <c r="C81" s="118" t="s">
        <v>351</v>
      </c>
      <c r="D81" s="119"/>
    </row>
    <row r="82" spans="1:4" ht="22.5" customHeight="1" thickTop="1" thickBot="1">
      <c r="A82" s="97" t="s">
        <v>352</v>
      </c>
      <c r="B82" s="98"/>
      <c r="C82" s="120"/>
      <c r="D82" s="65" t="s">
        <v>353</v>
      </c>
    </row>
    <row r="83" spans="1:4" ht="27" customHeight="1" thickTop="1">
      <c r="A83" s="67" t="s">
        <v>354</v>
      </c>
      <c r="B83" s="68" t="s">
        <v>175</v>
      </c>
      <c r="C83" s="69" t="s">
        <v>355</v>
      </c>
      <c r="D83" s="70"/>
    </row>
    <row r="84" spans="1:4" ht="34.5" customHeight="1">
      <c r="A84" s="67" t="s">
        <v>356</v>
      </c>
      <c r="B84" s="68"/>
      <c r="C84" s="69" t="s">
        <v>357</v>
      </c>
      <c r="D84" s="70"/>
    </row>
    <row r="85" spans="1:4" ht="22.5" customHeight="1">
      <c r="A85" s="67" t="s">
        <v>358</v>
      </c>
      <c r="B85" s="68"/>
      <c r="C85" s="69" t="s">
        <v>359</v>
      </c>
      <c r="D85" s="70"/>
    </row>
    <row r="86" spans="1:4" ht="20.25" customHeight="1" thickBot="1">
      <c r="A86" s="82"/>
      <c r="B86" s="83"/>
      <c r="C86" s="121" t="s">
        <v>165</v>
      </c>
      <c r="D86" s="85" t="s">
        <v>360</v>
      </c>
    </row>
    <row r="87" spans="1:4" ht="22.5" customHeight="1" thickTop="1">
      <c r="A87" s="86" t="s">
        <v>361</v>
      </c>
      <c r="B87" s="87"/>
      <c r="C87" s="120" t="s">
        <v>362</v>
      </c>
      <c r="D87" s="122"/>
    </row>
    <row r="88" spans="1:4" ht="45" customHeight="1">
      <c r="A88" s="67" t="s">
        <v>363</v>
      </c>
      <c r="B88" s="68" t="s">
        <v>175</v>
      </c>
      <c r="C88" s="69" t="s">
        <v>364</v>
      </c>
      <c r="D88" s="70"/>
    </row>
    <row r="89" spans="1:4" ht="22.5" customHeight="1" thickBot="1">
      <c r="A89" s="101" t="s">
        <v>365</v>
      </c>
      <c r="B89" s="102"/>
      <c r="C89" s="103" t="s">
        <v>366</v>
      </c>
      <c r="D89" s="104"/>
    </row>
    <row r="90" spans="1:4" s="66" customFormat="1" ht="21.75" customHeight="1" thickTop="1" thickBot="1">
      <c r="A90" s="79" t="s">
        <v>188</v>
      </c>
      <c r="B90" s="80"/>
      <c r="C90" s="105"/>
      <c r="D90" s="65" t="s">
        <v>367</v>
      </c>
    </row>
    <row r="91" spans="1:4" ht="23.25" customHeight="1" thickTop="1">
      <c r="A91" s="67" t="s">
        <v>368</v>
      </c>
      <c r="B91" s="68" t="s">
        <v>175</v>
      </c>
      <c r="C91" s="69" t="s">
        <v>189</v>
      </c>
      <c r="D91" s="70"/>
    </row>
    <row r="92" spans="1:4" ht="23.25" customHeight="1">
      <c r="A92" s="67" t="s">
        <v>369</v>
      </c>
      <c r="B92" s="68"/>
      <c r="C92" s="69" t="s">
        <v>190</v>
      </c>
      <c r="D92" s="70"/>
    </row>
    <row r="93" spans="1:4" ht="23.25" customHeight="1">
      <c r="A93" s="67" t="s">
        <v>370</v>
      </c>
      <c r="B93" s="68"/>
      <c r="C93" s="69" t="s">
        <v>191</v>
      </c>
      <c r="D93" s="70"/>
    </row>
    <row r="94" spans="1:4" ht="23.25" customHeight="1">
      <c r="A94" s="67" t="s">
        <v>371</v>
      </c>
      <c r="B94" s="68" t="s">
        <v>175</v>
      </c>
      <c r="C94" s="69" t="s">
        <v>372</v>
      </c>
      <c r="D94" s="70"/>
    </row>
    <row r="95" spans="1:4" ht="23.25" customHeight="1">
      <c r="A95" s="67" t="s">
        <v>373</v>
      </c>
      <c r="B95" s="68"/>
      <c r="C95" s="69" t="s">
        <v>374</v>
      </c>
      <c r="D95" s="70"/>
    </row>
    <row r="96" spans="1:4" ht="23.25" customHeight="1">
      <c r="A96" s="67" t="s">
        <v>375</v>
      </c>
      <c r="B96" s="68" t="s">
        <v>175</v>
      </c>
      <c r="C96" s="69" t="s">
        <v>376</v>
      </c>
      <c r="D96" s="70"/>
    </row>
    <row r="97" spans="1:4" ht="38.25" customHeight="1">
      <c r="A97" s="67" t="s">
        <v>377</v>
      </c>
      <c r="B97" s="68"/>
      <c r="C97" s="69" t="s">
        <v>378</v>
      </c>
      <c r="D97" s="70"/>
    </row>
    <row r="98" spans="1:4" ht="53.25" customHeight="1" thickBot="1">
      <c r="A98" s="71" t="s">
        <v>379</v>
      </c>
      <c r="B98" s="123"/>
      <c r="C98" s="73" t="s">
        <v>380</v>
      </c>
      <c r="D98" s="74"/>
    </row>
    <row r="99" spans="1:4" s="66" customFormat="1" ht="27" customHeight="1" thickTop="1" thickBot="1">
      <c r="A99" s="124" t="s">
        <v>381</v>
      </c>
      <c r="B99" s="125"/>
      <c r="C99" s="126"/>
      <c r="D99" s="65" t="s">
        <v>382</v>
      </c>
    </row>
    <row r="100" spans="1:4" ht="19.5" customHeight="1" thickTop="1">
      <c r="A100" s="127"/>
      <c r="B100" s="128"/>
      <c r="C100" s="129" t="s">
        <v>383</v>
      </c>
      <c r="D100" s="130"/>
    </row>
    <row r="101" spans="1:4" ht="51" customHeight="1">
      <c r="A101" s="67" t="s">
        <v>384</v>
      </c>
      <c r="B101" s="68"/>
      <c r="C101" s="131" t="s">
        <v>385</v>
      </c>
      <c r="D101" s="132"/>
    </row>
    <row r="102" spans="1:4" ht="36" customHeight="1">
      <c r="A102" s="67" t="s">
        <v>386</v>
      </c>
      <c r="B102" s="133" t="s">
        <v>175</v>
      </c>
      <c r="C102" s="69" t="s">
        <v>387</v>
      </c>
      <c r="D102" s="70"/>
    </row>
    <row r="103" spans="1:4" ht="60" customHeight="1">
      <c r="A103" s="67" t="s">
        <v>388</v>
      </c>
      <c r="B103" s="133" t="s">
        <v>175</v>
      </c>
      <c r="C103" s="69" t="s">
        <v>389</v>
      </c>
      <c r="D103" s="70"/>
    </row>
    <row r="104" spans="1:4" ht="22.5" customHeight="1">
      <c r="A104" s="67" t="s">
        <v>390</v>
      </c>
      <c r="B104" s="133" t="s">
        <v>175</v>
      </c>
      <c r="C104" s="69" t="s">
        <v>0</v>
      </c>
      <c r="D104" s="70"/>
    </row>
    <row r="105" spans="1:4" ht="39" customHeight="1" thickBot="1">
      <c r="A105" s="71" t="s">
        <v>1</v>
      </c>
      <c r="B105" s="123" t="s">
        <v>175</v>
      </c>
      <c r="C105" s="73" t="s">
        <v>2</v>
      </c>
      <c r="D105" s="74"/>
    </row>
    <row r="106" spans="1:4" s="66" customFormat="1" ht="24.75" customHeight="1" thickTop="1" thickBot="1">
      <c r="A106" s="124" t="s">
        <v>192</v>
      </c>
      <c r="B106" s="125"/>
      <c r="C106" s="126"/>
      <c r="D106" s="65" t="s">
        <v>3</v>
      </c>
    </row>
    <row r="107" spans="1:4" ht="16.5" customHeight="1" thickTop="1">
      <c r="A107" s="134"/>
      <c r="B107" s="135"/>
      <c r="C107" s="136" t="s">
        <v>4</v>
      </c>
      <c r="D107" s="137"/>
    </row>
    <row r="108" spans="1:4" ht="16.5" customHeight="1">
      <c r="A108" s="127"/>
      <c r="B108" s="128"/>
      <c r="C108" s="129" t="s">
        <v>5</v>
      </c>
      <c r="D108" s="130"/>
    </row>
    <row r="109" spans="1:4" ht="34.5" customHeight="1">
      <c r="A109" s="67" t="s">
        <v>6</v>
      </c>
      <c r="B109" s="68"/>
      <c r="C109" s="69" t="s">
        <v>7</v>
      </c>
      <c r="D109" s="70"/>
    </row>
    <row r="110" spans="1:4" ht="31.5" customHeight="1">
      <c r="A110" s="67" t="s">
        <v>8</v>
      </c>
      <c r="B110" s="68" t="s">
        <v>175</v>
      </c>
      <c r="C110" s="69" t="s">
        <v>9</v>
      </c>
      <c r="D110" s="70"/>
    </row>
    <row r="111" spans="1:4" ht="34.5" customHeight="1" thickBot="1">
      <c r="A111" s="71" t="s">
        <v>10</v>
      </c>
      <c r="B111" s="123"/>
      <c r="C111" s="73" t="s">
        <v>11</v>
      </c>
      <c r="D111" s="74"/>
    </row>
    <row r="112" spans="1:4" ht="20.25" customHeight="1" thickTop="1" thickBot="1">
      <c r="A112" s="58"/>
      <c r="B112" s="59"/>
      <c r="C112" s="60" t="s">
        <v>165</v>
      </c>
      <c r="D112" s="61" t="s">
        <v>12</v>
      </c>
    </row>
    <row r="113" spans="1:4" ht="27" customHeight="1" thickTop="1" thickBot="1">
      <c r="A113" s="124" t="s">
        <v>13</v>
      </c>
      <c r="B113" s="125"/>
      <c r="C113" s="138"/>
      <c r="D113" s="65" t="s">
        <v>3</v>
      </c>
    </row>
    <row r="114" spans="1:4" ht="22.5" customHeight="1" thickTop="1">
      <c r="A114" s="127"/>
      <c r="B114" s="128"/>
      <c r="C114" s="139" t="s">
        <v>14</v>
      </c>
      <c r="D114" s="140"/>
    </row>
    <row r="115" spans="1:4" ht="33.75" customHeight="1">
      <c r="A115" s="67" t="s">
        <v>15</v>
      </c>
      <c r="B115" s="68"/>
      <c r="C115" s="69" t="s">
        <v>16</v>
      </c>
      <c r="D115" s="70"/>
    </row>
    <row r="116" spans="1:4" ht="47.25" customHeight="1">
      <c r="A116" s="67" t="s">
        <v>17</v>
      </c>
      <c r="B116" s="68"/>
      <c r="C116" s="69" t="s">
        <v>18</v>
      </c>
      <c r="D116" s="70"/>
    </row>
    <row r="117" spans="1:4" ht="34.5" customHeight="1">
      <c r="A117" s="67" t="s">
        <v>19</v>
      </c>
      <c r="B117" s="106"/>
      <c r="C117" s="141" t="s">
        <v>20</v>
      </c>
      <c r="D117" s="142"/>
    </row>
    <row r="118" spans="1:4" ht="22.5" customHeight="1">
      <c r="A118" s="67" t="s">
        <v>21</v>
      </c>
      <c r="B118" s="68"/>
      <c r="C118" s="69" t="s">
        <v>22</v>
      </c>
      <c r="D118" s="70"/>
    </row>
    <row r="119" spans="1:4" ht="32.25" customHeight="1">
      <c r="A119" s="67" t="s">
        <v>23</v>
      </c>
      <c r="B119" s="68"/>
      <c r="C119" s="69" t="s">
        <v>24</v>
      </c>
      <c r="D119" s="70"/>
    </row>
    <row r="120" spans="1:4" ht="32.25" customHeight="1" thickBot="1">
      <c r="A120" s="101" t="s">
        <v>25</v>
      </c>
      <c r="B120" s="102"/>
      <c r="C120" s="103" t="s">
        <v>26</v>
      </c>
      <c r="D120" s="104"/>
    </row>
    <row r="121" spans="1:4" s="66" customFormat="1" ht="24" customHeight="1" thickTop="1" thickBot="1">
      <c r="A121" s="143" t="s">
        <v>27</v>
      </c>
      <c r="B121" s="144"/>
      <c r="C121" s="145"/>
      <c r="D121" s="65" t="s">
        <v>28</v>
      </c>
    </row>
    <row r="122" spans="1:4" ht="22.5" customHeight="1" thickTop="1">
      <c r="A122" s="86" t="s">
        <v>29</v>
      </c>
      <c r="B122" s="87" t="s">
        <v>175</v>
      </c>
      <c r="C122" s="120" t="s">
        <v>193</v>
      </c>
      <c r="D122" s="122"/>
    </row>
    <row r="123" spans="1:4" ht="22.5" customHeight="1">
      <c r="A123" s="86" t="s">
        <v>30</v>
      </c>
      <c r="B123" s="87" t="s">
        <v>175</v>
      </c>
      <c r="C123" s="69" t="s">
        <v>194</v>
      </c>
      <c r="D123" s="70"/>
    </row>
    <row r="124" spans="1:4" ht="22.5" customHeight="1">
      <c r="A124" s="86" t="s">
        <v>31</v>
      </c>
      <c r="B124" s="87" t="s">
        <v>175</v>
      </c>
      <c r="C124" s="69" t="s">
        <v>32</v>
      </c>
      <c r="D124" s="70"/>
    </row>
    <row r="125" spans="1:4" ht="22.5" customHeight="1">
      <c r="A125" s="86" t="s">
        <v>33</v>
      </c>
      <c r="B125" s="87" t="s">
        <v>175</v>
      </c>
      <c r="C125" s="69" t="s">
        <v>195</v>
      </c>
      <c r="D125" s="70"/>
    </row>
    <row r="126" spans="1:4" ht="33.75" customHeight="1">
      <c r="A126" s="86" t="s">
        <v>34</v>
      </c>
      <c r="B126" s="87"/>
      <c r="C126" s="151" t="s">
        <v>196</v>
      </c>
      <c r="D126" s="70"/>
    </row>
    <row r="127" spans="1:4" ht="34.5" customHeight="1">
      <c r="A127" s="86" t="s">
        <v>35</v>
      </c>
      <c r="B127" s="87" t="s">
        <v>175</v>
      </c>
      <c r="C127" s="69" t="s">
        <v>197</v>
      </c>
      <c r="D127" s="70"/>
    </row>
    <row r="128" spans="1:4" ht="22.5" customHeight="1">
      <c r="A128" s="101" t="s">
        <v>36</v>
      </c>
      <c r="B128" s="102" t="s">
        <v>175</v>
      </c>
      <c r="C128" s="103" t="s">
        <v>37</v>
      </c>
      <c r="D128" s="104"/>
    </row>
    <row r="129" spans="1:4" ht="19.5" customHeight="1"/>
    <row r="130" spans="1:4" ht="16.5" customHeight="1">
      <c r="A130" s="146" t="s">
        <v>198</v>
      </c>
      <c r="B130" s="146"/>
    </row>
    <row r="131" spans="1:4" ht="16.5" customHeight="1">
      <c r="A131" s="51" t="s">
        <v>38</v>
      </c>
      <c r="B131" s="51"/>
      <c r="C131" s="51"/>
      <c r="D131" s="51"/>
    </row>
    <row r="132" spans="1:4" ht="16.5" customHeight="1">
      <c r="A132" s="51" t="s">
        <v>39</v>
      </c>
      <c r="B132" s="51"/>
      <c r="C132" s="51"/>
      <c r="D132" s="51"/>
    </row>
    <row r="133" spans="1:4" ht="16.5" customHeight="1">
      <c r="A133" s="147" t="s">
        <v>40</v>
      </c>
      <c r="B133" s="147"/>
      <c r="C133" s="51"/>
    </row>
    <row r="134" spans="1:4" ht="16.5" customHeight="1">
      <c r="A134" s="148" t="s">
        <v>199</v>
      </c>
      <c r="B134" s="148"/>
      <c r="C134" s="51"/>
      <c r="D134" s="51"/>
    </row>
    <row r="135" spans="1:4" ht="16.5" customHeight="1">
      <c r="A135" s="147" t="s">
        <v>41</v>
      </c>
      <c r="B135" s="147"/>
      <c r="C135" s="51"/>
      <c r="D135" s="147"/>
    </row>
    <row r="136" spans="1:4" ht="16.5" customHeight="1">
      <c r="A136" s="1002" t="s">
        <v>42</v>
      </c>
      <c r="B136" s="1002"/>
      <c r="C136" s="1002"/>
      <c r="D136" s="1002"/>
    </row>
    <row r="137" spans="1:4" ht="16.5" customHeight="1">
      <c r="A137" s="147" t="s">
        <v>43</v>
      </c>
      <c r="B137" s="147"/>
      <c r="C137" s="51"/>
      <c r="D137" s="147"/>
    </row>
    <row r="138" spans="1:4" ht="16.5" customHeight="1">
      <c r="A138" s="149" t="s">
        <v>44</v>
      </c>
      <c r="B138" s="149"/>
      <c r="C138" s="51"/>
      <c r="D138" s="149"/>
    </row>
    <row r="139" spans="1:4" ht="16.5" customHeight="1">
      <c r="A139" s="149" t="s">
        <v>45</v>
      </c>
      <c r="B139" s="149"/>
      <c r="C139" s="51"/>
      <c r="D139" s="149"/>
    </row>
    <row r="140" spans="1:4" ht="16.5" customHeight="1">
      <c r="A140" s="147" t="s">
        <v>46</v>
      </c>
      <c r="B140" s="147"/>
      <c r="C140" s="51"/>
      <c r="D140" s="147"/>
    </row>
    <row r="141" spans="1:4" ht="16.5" customHeight="1">
      <c r="A141" s="1002" t="s">
        <v>47</v>
      </c>
      <c r="B141" s="1002"/>
      <c r="C141" s="1002"/>
      <c r="D141" s="1002"/>
    </row>
    <row r="142" spans="1:4" ht="16.5" customHeight="1">
      <c r="A142" s="51" t="s">
        <v>48</v>
      </c>
      <c r="B142" s="51"/>
      <c r="C142" s="147"/>
      <c r="D142" s="54"/>
    </row>
    <row r="143" spans="1:4" ht="29.25" customHeight="1">
      <c r="A143" s="999" t="s">
        <v>49</v>
      </c>
      <c r="B143" s="999"/>
      <c r="C143" s="999"/>
      <c r="D143" s="999"/>
    </row>
    <row r="144" spans="1:4" ht="14.25" customHeight="1"/>
    <row r="145" spans="1:3" ht="24" customHeight="1">
      <c r="A145" s="999" t="s">
        <v>50</v>
      </c>
      <c r="B145" s="999"/>
      <c r="C145" s="999"/>
    </row>
  </sheetData>
  <mergeCells count="7">
    <mergeCell ref="A145:C145"/>
    <mergeCell ref="A1:D1"/>
    <mergeCell ref="A143:D143"/>
    <mergeCell ref="C5:C6"/>
    <mergeCell ref="A136:D136"/>
    <mergeCell ref="A141:D141"/>
    <mergeCell ref="A8:D8"/>
  </mergeCells>
  <phoneticPr fontId="10"/>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事前提出資料について</vt:lpstr>
      <vt:lpstr>状況表</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各種加算等自己点検シート</vt:lpstr>
      <vt:lpstr>各種加算等自己点検シート（通所介護相当サービス）</vt:lpstr>
      <vt:lpstr>（参考計算様式）要件職員割合計算用</vt:lpstr>
      <vt:lpstr>運営指導出席者名簿</vt:lpstr>
      <vt:lpstr>感染対策自主管理票</vt:lpstr>
      <vt:lpstr>'シフト記号表（勤務時間帯）'!【記載例】シフト記号</vt:lpstr>
      <vt:lpstr>【記載例】シフト記号</vt:lpstr>
      <vt:lpstr>【記載例】地密通所!Print_Area</vt:lpstr>
      <vt:lpstr>運営指導出席者名簿!Print_Area</vt:lpstr>
      <vt:lpstr>'各種加算等自己点検シート（通所介護相当サービス）'!Print_Area</vt:lpstr>
      <vt:lpstr>感染対策自主管理票!Print_Area</vt:lpstr>
      <vt:lpstr>記入方法!Print_Area</vt:lpstr>
      <vt:lpstr>事前提出資料について!Print_Area</vt:lpstr>
      <vt:lpstr>状況表!Print_Area</vt:lpstr>
      <vt:lpstr>'地密通所（100名）'!Print_Area</vt:lpstr>
      <vt:lpstr>'地密通所（1枚版）'!Print_Area</vt:lpstr>
      <vt:lpstr>各種加算等自己点検シート!Print_Titles</vt:lpstr>
      <vt:lpstr>'各種加算等自己点検シート（通所介護相当サービス）'!Print_Titles</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megu0615</cp:lastModifiedBy>
  <cp:lastPrinted>2020-09-15T04:31:59Z</cp:lastPrinted>
  <dcterms:created xsi:type="dcterms:W3CDTF">2001-06-19T09:15:07Z</dcterms:created>
  <dcterms:modified xsi:type="dcterms:W3CDTF">2025-06-17T12:50:18Z</dcterms:modified>
</cp:coreProperties>
</file>