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dmin\介護フォルダ（最新）\03_HP用\運営指導\202305～\"/>
    </mc:Choice>
  </mc:AlternateContent>
  <bookViews>
    <workbookView xWindow="30" yWindow="45" windowWidth="23175" windowHeight="11760" tabRatio="938"/>
  </bookViews>
  <sheets>
    <sheet name="事前提出資料について " sheetId="27" r:id="rId1"/>
    <sheet name="状況表" sheetId="1" r:id="rId2"/>
    <sheet name="【記載例】認知症対応型共同生活介護" sheetId="28" r:id="rId3"/>
    <sheet name="【記載例】シフト記号表（勤務時間帯）" sheetId="29" r:id="rId4"/>
    <sheet name="認知症対応型共同生活介護(50人)" sheetId="30" r:id="rId5"/>
    <sheet name="認知症対応型共同生活介護（1枚用）" sheetId="31" r:id="rId6"/>
    <sheet name="シフト記号表（勤務時間帯）" sheetId="32" r:id="rId7"/>
    <sheet name="記入方法" sheetId="33" r:id="rId8"/>
    <sheet name="プルダウン・リスト" sheetId="34" r:id="rId9"/>
    <sheet name="605 認知症対応型共同生活介護費" sheetId="25" r:id="rId10"/>
    <sheet name="703 介護予防認知症対応型共同生活介護費" sheetId="26" r:id="rId11"/>
    <sheet name="（参考計算様式）要件職員割合計算用" sheetId="24" r:id="rId12"/>
    <sheet name="運営指導出席者名簿" sheetId="12" r:id="rId13"/>
    <sheet name="感染対策自主管理票" sheetId="15" r:id="rId14"/>
    <sheet name="行動障害者名簿" sheetId="22" r:id="rId15"/>
    <sheet name="行動障害者名簿 (記載例)" sheetId="23" r:id="rId16"/>
  </sheets>
  <definedNames>
    <definedName name="【記載例】シフト記号" localSheetId="6">'シフト記号表（勤務時間帯）'!$C$6:$C$47</definedName>
    <definedName name="【記載例】シフト記号">'【記載例】シフト記号表（勤務時間帯）'!$C$6:$C$47</definedName>
    <definedName name="_xlnm.Print_Area" localSheetId="3">'【記載例】シフト記号表（勤務時間帯）'!$B$1:$AB$52</definedName>
    <definedName name="_xlnm.Print_Area" localSheetId="2">【記載例】認知症対応型共同生活介護!$A$1:$BI$75</definedName>
    <definedName name="_xlnm.Print_Area" localSheetId="9">'605 認知症対応型共同生活介護費'!$A$1:$E$154</definedName>
    <definedName name="_xlnm.Print_Area" localSheetId="6">'シフト記号表（勤務時間帯）'!$B$1:$AB$52</definedName>
    <definedName name="_xlnm.Print_Area" localSheetId="12">運営指導出席者名簿!$B$3:$D$20</definedName>
    <definedName name="_xlnm.Print_Area" localSheetId="13">感染対策自主管理票!$A$1:$D$145</definedName>
    <definedName name="_xlnm.Print_Area" localSheetId="7">記入方法!$B$1:$Q$84</definedName>
    <definedName name="_xlnm.Print_Area" localSheetId="14">行動障害者名簿!$A$1:$O$14</definedName>
    <definedName name="_xlnm.Print_Area" localSheetId="15">'行動障害者名簿 (記載例)'!$A$1:$O$11</definedName>
    <definedName name="_xlnm.Print_Area" localSheetId="0">'事前提出資料について '!$B$1:$D$28</definedName>
    <definedName name="_xlnm.Print_Area" localSheetId="1">状況表!$A$1:$AT$95</definedName>
    <definedName name="_xlnm.Print_Area" localSheetId="5">'認知症対応型共同生活介護（1枚用）'!$A$1:$BI$75</definedName>
    <definedName name="_xlnm.Print_Area" localSheetId="4">'認知症対応型共同生活介護(50人)'!$A$1:$BI$177</definedName>
    <definedName name="_xlnm.Print_Titles" localSheetId="9">'605 認知症対応型共同生活介護費'!$3:$3</definedName>
    <definedName name="_xlnm.Print_Titles" localSheetId="10">'703 介護予防認知症対応型共同生活介護費'!$3:$3</definedName>
    <definedName name="_xlnm.Print_Titles" localSheetId="5">'認知症対応型共同生活介護（1枚用）'!$1:$20</definedName>
    <definedName name="_xlnm.Print_Titles" localSheetId="4">'認知症対応型共同生活介護(50人)'!$1:$20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workbook>
</file>

<file path=xl/calcChain.xml><?xml version="1.0" encoding="utf-8"?>
<calcChain xmlns="http://schemas.openxmlformats.org/spreadsheetml/2006/main">
  <c r="T47" i="32" l="1"/>
  <c r="R47" i="32"/>
  <c r="D47" i="32"/>
  <c r="X46" i="32"/>
  <c r="Z46" i="32" s="1"/>
  <c r="T46" i="32"/>
  <c r="R46" i="32"/>
  <c r="P46" i="32"/>
  <c r="N46" i="32"/>
  <c r="L46" i="32"/>
  <c r="T45" i="32"/>
  <c r="R45" i="32"/>
  <c r="X45" i="32" s="1"/>
  <c r="P45" i="32"/>
  <c r="N45" i="32"/>
  <c r="L45" i="32"/>
  <c r="L47" i="32" s="1"/>
  <c r="T44" i="32"/>
  <c r="R44" i="32"/>
  <c r="D44" i="32"/>
  <c r="Z43" i="32"/>
  <c r="X43" i="32"/>
  <c r="T43" i="32"/>
  <c r="R43" i="32"/>
  <c r="P43" i="32"/>
  <c r="N43" i="32"/>
  <c r="L43" i="32"/>
  <c r="X42" i="32"/>
  <c r="T42" i="32"/>
  <c r="R42" i="32"/>
  <c r="P42" i="32"/>
  <c r="N42" i="32"/>
  <c r="L42" i="32"/>
  <c r="L44" i="32" s="1"/>
  <c r="T41" i="32"/>
  <c r="R41" i="32"/>
  <c r="D41" i="32"/>
  <c r="X40" i="32"/>
  <c r="Z40" i="32" s="1"/>
  <c r="T40" i="32"/>
  <c r="R40" i="32"/>
  <c r="P40" i="32"/>
  <c r="N40" i="32"/>
  <c r="L40" i="32"/>
  <c r="T39" i="32"/>
  <c r="R39" i="32"/>
  <c r="X39" i="32" s="1"/>
  <c r="P39" i="32"/>
  <c r="N39" i="32"/>
  <c r="L39" i="32"/>
  <c r="L41" i="32" s="1"/>
  <c r="D38" i="32"/>
  <c r="D37" i="32"/>
  <c r="D36" i="32"/>
  <c r="D35" i="32"/>
  <c r="D34" i="32"/>
  <c r="D33" i="32"/>
  <c r="D32" i="32"/>
  <c r="D31" i="32"/>
  <c r="D30" i="32"/>
  <c r="D29" i="32"/>
  <c r="D28" i="32"/>
  <c r="D27" i="32"/>
  <c r="D26" i="32"/>
  <c r="D25" i="32"/>
  <c r="D24" i="32"/>
  <c r="D23" i="32"/>
  <c r="T22" i="32"/>
  <c r="R22" i="32"/>
  <c r="X22" i="32" s="1"/>
  <c r="Z22" i="32" s="1"/>
  <c r="P22" i="32"/>
  <c r="N22" i="32"/>
  <c r="L22" i="32"/>
  <c r="D22" i="32"/>
  <c r="T21" i="32"/>
  <c r="R21" i="32"/>
  <c r="X21" i="32" s="1"/>
  <c r="Z21" i="32" s="1"/>
  <c r="P21" i="32"/>
  <c r="N21" i="32"/>
  <c r="L21" i="32"/>
  <c r="D21" i="32"/>
  <c r="T20" i="32"/>
  <c r="R20" i="32"/>
  <c r="X20" i="32" s="1"/>
  <c r="Z20" i="32" s="1"/>
  <c r="P20" i="32"/>
  <c r="N20" i="32"/>
  <c r="L20" i="32"/>
  <c r="D20" i="32"/>
  <c r="T19" i="32"/>
  <c r="R19" i="32"/>
  <c r="X19" i="32" s="1"/>
  <c r="Z19" i="32" s="1"/>
  <c r="P19" i="32"/>
  <c r="N19" i="32"/>
  <c r="L19" i="32"/>
  <c r="D19" i="32"/>
  <c r="T18" i="32"/>
  <c r="R18" i="32"/>
  <c r="X18" i="32" s="1"/>
  <c r="Z18" i="32" s="1"/>
  <c r="P18" i="32"/>
  <c r="N18" i="32"/>
  <c r="L18" i="32"/>
  <c r="D18" i="32"/>
  <c r="T17" i="32"/>
  <c r="R17" i="32"/>
  <c r="X17" i="32" s="1"/>
  <c r="Z17" i="32" s="1"/>
  <c r="P17" i="32"/>
  <c r="N17" i="32"/>
  <c r="L17" i="32"/>
  <c r="D17" i="32"/>
  <c r="T16" i="32"/>
  <c r="R16" i="32"/>
  <c r="X16" i="32" s="1"/>
  <c r="Z16" i="32" s="1"/>
  <c r="P16" i="32"/>
  <c r="N16" i="32"/>
  <c r="L16" i="32"/>
  <c r="D16" i="32"/>
  <c r="T15" i="32"/>
  <c r="R15" i="32"/>
  <c r="X15" i="32" s="1"/>
  <c r="Z15" i="32" s="1"/>
  <c r="P15" i="32"/>
  <c r="N15" i="32"/>
  <c r="L15" i="32"/>
  <c r="D15" i="32"/>
  <c r="T14" i="32"/>
  <c r="R14" i="32"/>
  <c r="X14" i="32" s="1"/>
  <c r="Z14" i="32" s="1"/>
  <c r="P14" i="32"/>
  <c r="N14" i="32"/>
  <c r="L14" i="32"/>
  <c r="D14" i="32"/>
  <c r="T13" i="32"/>
  <c r="R13" i="32"/>
  <c r="X13" i="32" s="1"/>
  <c r="Z13" i="32" s="1"/>
  <c r="P13" i="32"/>
  <c r="N13" i="32"/>
  <c r="L13" i="32"/>
  <c r="D13" i="32"/>
  <c r="T12" i="32"/>
  <c r="R12" i="32"/>
  <c r="X12" i="32" s="1"/>
  <c r="Z12" i="32" s="1"/>
  <c r="P12" i="32"/>
  <c r="N12" i="32"/>
  <c r="L12" i="32"/>
  <c r="D12" i="32"/>
  <c r="T11" i="32"/>
  <c r="R11" i="32"/>
  <c r="X11" i="32" s="1"/>
  <c r="Z11" i="32" s="1"/>
  <c r="P11" i="32"/>
  <c r="N11" i="32"/>
  <c r="L11" i="32"/>
  <c r="D11" i="32"/>
  <c r="T10" i="32"/>
  <c r="R10" i="32"/>
  <c r="X10" i="32" s="1"/>
  <c r="Z10" i="32" s="1"/>
  <c r="P10" i="32"/>
  <c r="N10" i="32"/>
  <c r="L10" i="32"/>
  <c r="D10" i="32"/>
  <c r="T9" i="32"/>
  <c r="R9" i="32"/>
  <c r="X9" i="32" s="1"/>
  <c r="Z9" i="32" s="1"/>
  <c r="P9" i="32"/>
  <c r="N9" i="32"/>
  <c r="L9" i="32"/>
  <c r="D9" i="32"/>
  <c r="T8" i="32"/>
  <c r="R8" i="32"/>
  <c r="X8" i="32" s="1"/>
  <c r="Z8" i="32" s="1"/>
  <c r="P8" i="32"/>
  <c r="N8" i="32"/>
  <c r="L8" i="32"/>
  <c r="D8" i="32"/>
  <c r="T7" i="32"/>
  <c r="R7" i="32"/>
  <c r="X7" i="32" s="1"/>
  <c r="Z7" i="32" s="1"/>
  <c r="P7" i="32"/>
  <c r="N7" i="32"/>
  <c r="L7" i="32"/>
  <c r="D7" i="32"/>
  <c r="T6" i="32"/>
  <c r="R6" i="32"/>
  <c r="X6" i="32" s="1"/>
  <c r="Z6" i="32" s="1"/>
  <c r="L6" i="32"/>
  <c r="D6" i="32"/>
  <c r="AY68" i="31"/>
  <c r="AX68" i="31"/>
  <c r="AW68" i="31"/>
  <c r="AV68" i="31"/>
  <c r="AU68" i="31"/>
  <c r="AT68" i="31"/>
  <c r="AS68" i="31"/>
  <c r="AR68" i="31"/>
  <c r="AQ68" i="31"/>
  <c r="AP68" i="31"/>
  <c r="AO68" i="31"/>
  <c r="AN68" i="31"/>
  <c r="AM68" i="31"/>
  <c r="AL68" i="31"/>
  <c r="AK68" i="31"/>
  <c r="AJ68" i="31"/>
  <c r="AI68" i="31"/>
  <c r="AH68" i="31"/>
  <c r="AG68" i="31"/>
  <c r="AF68" i="31"/>
  <c r="AE68" i="31"/>
  <c r="AD68" i="31"/>
  <c r="AC68" i="31"/>
  <c r="AB68" i="31"/>
  <c r="AA68" i="31"/>
  <c r="Z68" i="31"/>
  <c r="Y68" i="31"/>
  <c r="X68" i="31"/>
  <c r="W68" i="31"/>
  <c r="V68" i="31"/>
  <c r="AZ68" i="31" s="1"/>
  <c r="BB68" i="31" s="1"/>
  <c r="U68" i="31"/>
  <c r="G68" i="31"/>
  <c r="AY67" i="31"/>
  <c r="AX67" i="31"/>
  <c r="AW67" i="31"/>
  <c r="AV67" i="31"/>
  <c r="AU67" i="31"/>
  <c r="AT67" i="31"/>
  <c r="AS67" i="31"/>
  <c r="AR67" i="31"/>
  <c r="AQ67" i="31"/>
  <c r="AP67" i="31"/>
  <c r="AO67" i="31"/>
  <c r="AN67" i="31"/>
  <c r="AM67" i="31"/>
  <c r="AL67" i="31"/>
  <c r="AK67" i="31"/>
  <c r="AJ67" i="31"/>
  <c r="AI67" i="31"/>
  <c r="AH67" i="31"/>
  <c r="AG67" i="31"/>
  <c r="AF67" i="31"/>
  <c r="AE67" i="31"/>
  <c r="AD67" i="31"/>
  <c r="AC67" i="31"/>
  <c r="AB67" i="31"/>
  <c r="AA67" i="31"/>
  <c r="Z67" i="31"/>
  <c r="Y67" i="31"/>
  <c r="X67" i="31"/>
  <c r="W67" i="31"/>
  <c r="V67" i="31"/>
  <c r="U67" i="31"/>
  <c r="AZ67" i="31" s="1"/>
  <c r="BB67" i="31" s="1"/>
  <c r="F67" i="31"/>
  <c r="AY65" i="31"/>
  <c r="AX65" i="31"/>
  <c r="AW65" i="31"/>
  <c r="AV65" i="31"/>
  <c r="AU65" i="31"/>
  <c r="AT65" i="31"/>
  <c r="AS65" i="31"/>
  <c r="AR65" i="31"/>
  <c r="AQ65" i="31"/>
  <c r="AP65" i="31"/>
  <c r="AO65" i="31"/>
  <c r="AN65" i="31"/>
  <c r="AM65" i="31"/>
  <c r="AL65" i="31"/>
  <c r="AK65" i="31"/>
  <c r="AJ65" i="31"/>
  <c r="AI65" i="31"/>
  <c r="AH65" i="31"/>
  <c r="AG65" i="31"/>
  <c r="AF65" i="31"/>
  <c r="AE65" i="31"/>
  <c r="AD65" i="31"/>
  <c r="AC65" i="31"/>
  <c r="AB65" i="31"/>
  <c r="AA65" i="31"/>
  <c r="Z65" i="31"/>
  <c r="Y65" i="31"/>
  <c r="X65" i="31"/>
  <c r="W65" i="31"/>
  <c r="V65" i="31"/>
  <c r="U65" i="31"/>
  <c r="AZ65" i="31" s="1"/>
  <c r="BB65" i="31" s="1"/>
  <c r="G65" i="31"/>
  <c r="AY64" i="31"/>
  <c r="AX64" i="31"/>
  <c r="AW64" i="31"/>
  <c r="AV64" i="31"/>
  <c r="AU64" i="31"/>
  <c r="AT64" i="31"/>
  <c r="AS64" i="31"/>
  <c r="AR64" i="31"/>
  <c r="AQ64" i="31"/>
  <c r="AP64" i="31"/>
  <c r="AO64" i="31"/>
  <c r="AN64" i="31"/>
  <c r="AM64" i="31"/>
  <c r="AL64" i="31"/>
  <c r="AK64" i="31"/>
  <c r="AJ64" i="31"/>
  <c r="AI64" i="31"/>
  <c r="AH64" i="31"/>
  <c r="AG64" i="31"/>
  <c r="AF64" i="31"/>
  <c r="AE64" i="31"/>
  <c r="AD64" i="31"/>
  <c r="AC64" i="31"/>
  <c r="AB64" i="31"/>
  <c r="AA64" i="31"/>
  <c r="Z64" i="31"/>
  <c r="Y64" i="31"/>
  <c r="X64" i="31"/>
  <c r="W64" i="31"/>
  <c r="V64" i="31"/>
  <c r="U64" i="31"/>
  <c r="F64"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AZ62" i="31" s="1"/>
  <c r="BB62" i="31" s="1"/>
  <c r="G62" i="31"/>
  <c r="AY61" i="31"/>
  <c r="AX61" i="31"/>
  <c r="AW61" i="31"/>
  <c r="AV61" i="31"/>
  <c r="AU61" i="31"/>
  <c r="AT61" i="31"/>
  <c r="AS61" i="31"/>
  <c r="AR61" i="31"/>
  <c r="AQ61" i="31"/>
  <c r="AP61" i="31"/>
  <c r="AO61" i="31"/>
  <c r="AN61" i="31"/>
  <c r="AM61" i="31"/>
  <c r="AL61" i="31"/>
  <c r="AK61" i="31"/>
  <c r="AJ61" i="31"/>
  <c r="AI61" i="31"/>
  <c r="AH61" i="31"/>
  <c r="AG61" i="31"/>
  <c r="AF61" i="31"/>
  <c r="AE61" i="31"/>
  <c r="AD61" i="31"/>
  <c r="AC61" i="31"/>
  <c r="AB61" i="31"/>
  <c r="AZ61" i="31" s="1"/>
  <c r="BB61" i="31" s="1"/>
  <c r="AA61" i="31"/>
  <c r="Z61" i="31"/>
  <c r="Y61" i="31"/>
  <c r="X61" i="31"/>
  <c r="W61" i="31"/>
  <c r="V61" i="31"/>
  <c r="U61" i="31"/>
  <c r="F61" i="31"/>
  <c r="AY59"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G59"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AZ58" i="31" s="1"/>
  <c r="BB58" i="31" s="1"/>
  <c r="X58" i="31"/>
  <c r="W58" i="31"/>
  <c r="V58" i="31"/>
  <c r="U58" i="31"/>
  <c r="F58" i="31"/>
  <c r="AY56" i="31"/>
  <c r="AX56" i="31"/>
  <c r="AW56" i="31"/>
  <c r="AV56" i="31"/>
  <c r="AU56" i="31"/>
  <c r="AT56" i="31"/>
  <c r="AS56" i="31"/>
  <c r="AR56" i="31"/>
  <c r="AQ56" i="31"/>
  <c r="AP56" i="31"/>
  <c r="AO56" i="31"/>
  <c r="AN56" i="31"/>
  <c r="AM56" i="31"/>
  <c r="AL56" i="31"/>
  <c r="AK56" i="31"/>
  <c r="AJ56" i="31"/>
  <c r="AI56" i="31"/>
  <c r="AH56" i="31"/>
  <c r="AG56" i="31"/>
  <c r="AF56" i="31"/>
  <c r="AE56" i="31"/>
  <c r="AD56" i="31"/>
  <c r="AC56" i="31"/>
  <c r="AB56" i="31"/>
  <c r="AZ56" i="31" s="1"/>
  <c r="BB56" i="31" s="1"/>
  <c r="AA56" i="31"/>
  <c r="Z56" i="31"/>
  <c r="Y56" i="31"/>
  <c r="X56" i="31"/>
  <c r="W56" i="31"/>
  <c r="V56" i="31"/>
  <c r="U56" i="31"/>
  <c r="G56" i="31"/>
  <c r="AY55" i="31"/>
  <c r="AX55" i="31"/>
  <c r="AW55" i="31"/>
  <c r="AV55" i="31"/>
  <c r="AU55" i="31"/>
  <c r="AT55" i="31"/>
  <c r="AS55" i="31"/>
  <c r="AR55" i="31"/>
  <c r="AQ55" i="31"/>
  <c r="AP55" i="31"/>
  <c r="AO55" i="31"/>
  <c r="AN55" i="31"/>
  <c r="AM55" i="31"/>
  <c r="AL55" i="31"/>
  <c r="AK55" i="31"/>
  <c r="AJ55" i="31"/>
  <c r="AI55" i="31"/>
  <c r="AH55" i="31"/>
  <c r="AG55" i="31"/>
  <c r="AF55" i="31"/>
  <c r="AE55" i="31"/>
  <c r="AD55" i="31"/>
  <c r="AC55" i="31"/>
  <c r="AB55" i="31"/>
  <c r="AA55" i="31"/>
  <c r="Z55" i="31"/>
  <c r="Y55" i="31"/>
  <c r="X55" i="31"/>
  <c r="W55" i="31"/>
  <c r="V55" i="31"/>
  <c r="U55" i="31"/>
  <c r="AZ55" i="31" s="1"/>
  <c r="BB55" i="31" s="1"/>
  <c r="F55" i="31"/>
  <c r="AY53" i="31"/>
  <c r="AX53" i="31"/>
  <c r="AW53" i="31"/>
  <c r="AV53" i="31"/>
  <c r="AU53" i="31"/>
  <c r="AT53" i="31"/>
  <c r="AS53" i="31"/>
  <c r="AR53" i="31"/>
  <c r="AQ53" i="31"/>
  <c r="AP53" i="31"/>
  <c r="AO53" i="31"/>
  <c r="AN53" i="31"/>
  <c r="AM53" i="31"/>
  <c r="AL53" i="31"/>
  <c r="AK53" i="31"/>
  <c r="AJ53" i="31"/>
  <c r="AI53" i="31"/>
  <c r="AH53" i="31"/>
  <c r="AG53" i="31"/>
  <c r="AF53" i="31"/>
  <c r="AE53" i="31"/>
  <c r="AD53" i="31"/>
  <c r="AC53" i="31"/>
  <c r="AB53" i="31"/>
  <c r="AA53" i="31"/>
  <c r="Z53" i="31"/>
  <c r="Y53" i="31"/>
  <c r="AZ53" i="31" s="1"/>
  <c r="BB53" i="31" s="1"/>
  <c r="X53" i="31"/>
  <c r="W53" i="31"/>
  <c r="V53" i="31"/>
  <c r="U53" i="31"/>
  <c r="G53" i="31"/>
  <c r="AY52" i="31"/>
  <c r="AX52" i="31"/>
  <c r="AW52" i="31"/>
  <c r="AV52" i="31"/>
  <c r="AU52" i="31"/>
  <c r="AT52" i="31"/>
  <c r="AS52" i="31"/>
  <c r="AR52" i="31"/>
  <c r="AQ52" i="31"/>
  <c r="AP52" i="31"/>
  <c r="AO52" i="31"/>
  <c r="AN52" i="31"/>
  <c r="AM52" i="31"/>
  <c r="AL52" i="31"/>
  <c r="AK52" i="31"/>
  <c r="AJ52" i="31"/>
  <c r="AI52" i="31"/>
  <c r="AH52" i="31"/>
  <c r="AG52" i="31"/>
  <c r="AF52" i="31"/>
  <c r="AE52" i="31"/>
  <c r="AD52" i="31"/>
  <c r="AC52" i="31"/>
  <c r="AB52" i="31"/>
  <c r="AA52" i="31"/>
  <c r="Z52" i="31"/>
  <c r="Y52" i="31"/>
  <c r="X52" i="31"/>
  <c r="W52" i="31"/>
  <c r="V52" i="31"/>
  <c r="U52" i="31"/>
  <c r="AZ52" i="31" s="1"/>
  <c r="BB52" i="31" s="1"/>
  <c r="F52" i="31"/>
  <c r="AY50" i="31"/>
  <c r="AX50" i="31"/>
  <c r="AW50" i="31"/>
  <c r="AV50" i="31"/>
  <c r="AU50" i="31"/>
  <c r="AT50" i="31"/>
  <c r="AS50" i="31"/>
  <c r="AR50" i="31"/>
  <c r="AQ50" i="31"/>
  <c r="AP50" i="31"/>
  <c r="AO50" i="31"/>
  <c r="AN50" i="31"/>
  <c r="AM50" i="31"/>
  <c r="AL50" i="31"/>
  <c r="AK50" i="31"/>
  <c r="AJ50" i="31"/>
  <c r="AI50" i="31"/>
  <c r="AH50" i="31"/>
  <c r="AG50" i="31"/>
  <c r="AF50" i="31"/>
  <c r="AE50" i="31"/>
  <c r="AD50" i="31"/>
  <c r="AC50" i="31"/>
  <c r="AB50" i="31"/>
  <c r="AA50" i="31"/>
  <c r="Z50" i="31"/>
  <c r="Y50" i="31"/>
  <c r="X50" i="31"/>
  <c r="W50" i="31"/>
  <c r="V50" i="31"/>
  <c r="U50" i="31"/>
  <c r="G50" i="31"/>
  <c r="AY49" i="31"/>
  <c r="AX49" i="31"/>
  <c r="AW49" i="31"/>
  <c r="AV49" i="31"/>
  <c r="AU49" i="31"/>
  <c r="AT49" i="31"/>
  <c r="AS49" i="31"/>
  <c r="AR49" i="31"/>
  <c r="AQ49" i="31"/>
  <c r="AP49" i="31"/>
  <c r="AO49" i="31"/>
  <c r="AN49" i="31"/>
  <c r="AM49" i="31"/>
  <c r="AL49" i="31"/>
  <c r="AK49" i="31"/>
  <c r="AJ49" i="31"/>
  <c r="AI49" i="31"/>
  <c r="AH49" i="31"/>
  <c r="AG49" i="31"/>
  <c r="AF49" i="31"/>
  <c r="AE49" i="31"/>
  <c r="AD49" i="31"/>
  <c r="AC49" i="31"/>
  <c r="AB49" i="31"/>
  <c r="AA49" i="31"/>
  <c r="Z49" i="31"/>
  <c r="Y49" i="31"/>
  <c r="X49" i="31"/>
  <c r="W49" i="31"/>
  <c r="V49" i="31"/>
  <c r="AZ49" i="31" s="1"/>
  <c r="BB49" i="31" s="1"/>
  <c r="U49" i="31"/>
  <c r="F49" i="31"/>
  <c r="AY47" i="31"/>
  <c r="AX47" i="31"/>
  <c r="AW47" i="31"/>
  <c r="AV47" i="31"/>
  <c r="AU47" i="31"/>
  <c r="AT47" i="31"/>
  <c r="AS47" i="31"/>
  <c r="AR47" i="31"/>
  <c r="AQ47" i="31"/>
  <c r="AP47" i="31"/>
  <c r="AO47" i="31"/>
  <c r="AN47" i="31"/>
  <c r="AM47" i="31"/>
  <c r="AL47" i="31"/>
  <c r="AK47" i="31"/>
  <c r="AJ47" i="31"/>
  <c r="AI47" i="31"/>
  <c r="AH47" i="31"/>
  <c r="AG47" i="31"/>
  <c r="AF47" i="31"/>
  <c r="AE47" i="31"/>
  <c r="AD47" i="31"/>
  <c r="AC47" i="31"/>
  <c r="AB47" i="31"/>
  <c r="AA47" i="31"/>
  <c r="Z47" i="31"/>
  <c r="Y47" i="31"/>
  <c r="X47" i="31"/>
  <c r="W47" i="31"/>
  <c r="V47" i="31"/>
  <c r="U47" i="31"/>
  <c r="AZ47" i="31" s="1"/>
  <c r="BB47" i="31" s="1"/>
  <c r="G47" i="31"/>
  <c r="AY46" i="31"/>
  <c r="AX46" i="31"/>
  <c r="AW46" i="31"/>
  <c r="AV46" i="31"/>
  <c r="AU46" i="31"/>
  <c r="AT46" i="31"/>
  <c r="AS46" i="31"/>
  <c r="AR46" i="31"/>
  <c r="AQ46" i="31"/>
  <c r="AP46" i="31"/>
  <c r="AO46" i="31"/>
  <c r="AN46" i="31"/>
  <c r="AM46" i="31"/>
  <c r="AL46" i="31"/>
  <c r="AK46" i="31"/>
  <c r="AJ46" i="31"/>
  <c r="AI46" i="31"/>
  <c r="AH46" i="31"/>
  <c r="AG46" i="31"/>
  <c r="AF46" i="31"/>
  <c r="AE46" i="31"/>
  <c r="AD46" i="31"/>
  <c r="AC46" i="31"/>
  <c r="AB46" i="31"/>
  <c r="AA46" i="31"/>
  <c r="Z46" i="31"/>
  <c r="Y46" i="31"/>
  <c r="X46" i="31"/>
  <c r="W46" i="31"/>
  <c r="V46" i="31"/>
  <c r="U46" i="31"/>
  <c r="AZ46" i="31" s="1"/>
  <c r="BB46" i="31" s="1"/>
  <c r="F46" i="31"/>
  <c r="AY44" i="31"/>
  <c r="AX44" i="31"/>
  <c r="AW44" i="31"/>
  <c r="AV44" i="31"/>
  <c r="AU44" i="31"/>
  <c r="AT44" i="31"/>
  <c r="AS44" i="31"/>
  <c r="AR44" i="31"/>
  <c r="AQ44" i="31"/>
  <c r="AP44" i="31"/>
  <c r="AO44" i="31"/>
  <c r="AN44" i="31"/>
  <c r="AM44" i="31"/>
  <c r="AL44" i="31"/>
  <c r="AK44" i="31"/>
  <c r="AJ44" i="31"/>
  <c r="AI44" i="31"/>
  <c r="AH44" i="31"/>
  <c r="AG44" i="31"/>
  <c r="AF44" i="31"/>
  <c r="AE44" i="31"/>
  <c r="AD44" i="31"/>
  <c r="AC44" i="31"/>
  <c r="AB44" i="31"/>
  <c r="AA44" i="31"/>
  <c r="Z44" i="31"/>
  <c r="Y44" i="31"/>
  <c r="X44" i="31"/>
  <c r="W44" i="31"/>
  <c r="V44" i="31"/>
  <c r="AZ44" i="31" s="1"/>
  <c r="BB44" i="31" s="1"/>
  <c r="U44" i="31"/>
  <c r="G44" i="31"/>
  <c r="AY43" i="31"/>
  <c r="AX43" i="31"/>
  <c r="AW43" i="31"/>
  <c r="AV43" i="31"/>
  <c r="AU43" i="31"/>
  <c r="AT43" i="31"/>
  <c r="AS43" i="31"/>
  <c r="AR43" i="31"/>
  <c r="AQ43" i="31"/>
  <c r="AP43" i="31"/>
  <c r="AO43" i="31"/>
  <c r="AN43" i="31"/>
  <c r="AM43" i="31"/>
  <c r="AL43" i="31"/>
  <c r="AK43" i="31"/>
  <c r="AJ43" i="31"/>
  <c r="AI43" i="31"/>
  <c r="AH43" i="31"/>
  <c r="AG43" i="31"/>
  <c r="AF43" i="31"/>
  <c r="AE43" i="31"/>
  <c r="AD43" i="31"/>
  <c r="AC43" i="31"/>
  <c r="AB43" i="31"/>
  <c r="AA43" i="31"/>
  <c r="Z43" i="31"/>
  <c r="Y43" i="31"/>
  <c r="X43" i="31"/>
  <c r="W43" i="31"/>
  <c r="V43" i="31"/>
  <c r="U43" i="31"/>
  <c r="F43" i="31"/>
  <c r="BB41" i="31"/>
  <c r="AY41" i="31"/>
  <c r="AX41" i="31"/>
  <c r="AW41" i="31"/>
  <c r="AV41" i="31"/>
  <c r="AU41" i="31"/>
  <c r="AT41" i="31"/>
  <c r="AS41" i="31"/>
  <c r="AR41" i="31"/>
  <c r="AQ41" i="31"/>
  <c r="AP41" i="31"/>
  <c r="AO41" i="31"/>
  <c r="AN41" i="31"/>
  <c r="AM41" i="31"/>
  <c r="AL41" i="31"/>
  <c r="AK41" i="31"/>
  <c r="AJ41" i="31"/>
  <c r="AI41" i="31"/>
  <c r="AH41" i="31"/>
  <c r="AG41" i="31"/>
  <c r="AF41" i="31"/>
  <c r="AE41" i="31"/>
  <c r="AD41" i="31"/>
  <c r="AC41" i="31"/>
  <c r="AB41" i="31"/>
  <c r="AA41" i="31"/>
  <c r="Z41" i="31"/>
  <c r="Y41" i="31"/>
  <c r="X41" i="31"/>
  <c r="W41" i="31"/>
  <c r="V41" i="31"/>
  <c r="U41" i="31"/>
  <c r="AZ41" i="31" s="1"/>
  <c r="G41"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B40" i="31"/>
  <c r="AA40" i="31"/>
  <c r="Z40" i="31"/>
  <c r="Y40" i="31"/>
  <c r="X40" i="31"/>
  <c r="W40" i="31"/>
  <c r="V40" i="31"/>
  <c r="U40" i="31"/>
  <c r="F40" i="31"/>
  <c r="AY38" i="31"/>
  <c r="AX38" i="31"/>
  <c r="AW38" i="31"/>
  <c r="AV38" i="31"/>
  <c r="AU38" i="31"/>
  <c r="AT38" i="31"/>
  <c r="AS38" i="31"/>
  <c r="AR38" i="31"/>
  <c r="AQ38" i="31"/>
  <c r="AP38" i="31"/>
  <c r="AO38" i="31"/>
  <c r="AN38" i="31"/>
  <c r="AM38" i="31"/>
  <c r="AL38" i="31"/>
  <c r="AK38" i="31"/>
  <c r="AJ38" i="31"/>
  <c r="AI38" i="31"/>
  <c r="AH38" i="31"/>
  <c r="AG38" i="31"/>
  <c r="AF38" i="31"/>
  <c r="AE38" i="31"/>
  <c r="AD38" i="31"/>
  <c r="AC38" i="31"/>
  <c r="AB38" i="31"/>
  <c r="AA38" i="31"/>
  <c r="Z38" i="31"/>
  <c r="Y38" i="31"/>
  <c r="X38" i="31"/>
  <c r="W38" i="31"/>
  <c r="V38" i="31"/>
  <c r="U38" i="31"/>
  <c r="G38" i="31"/>
  <c r="AY37" i="31"/>
  <c r="AX37" i="31"/>
  <c r="AW37" i="31"/>
  <c r="AV37" i="31"/>
  <c r="AU37" i="31"/>
  <c r="AT37" i="31"/>
  <c r="AS37" i="31"/>
  <c r="AR37" i="31"/>
  <c r="AQ37" i="31"/>
  <c r="AP37" i="31"/>
  <c r="AO37" i="31"/>
  <c r="AN37" i="31"/>
  <c r="AM37" i="31"/>
  <c r="AL37" i="31"/>
  <c r="AK37" i="31"/>
  <c r="AJ37" i="31"/>
  <c r="AI37" i="31"/>
  <c r="AH37" i="31"/>
  <c r="AG37" i="31"/>
  <c r="AF37" i="31"/>
  <c r="AE37" i="31"/>
  <c r="AD37" i="31"/>
  <c r="AC37" i="31"/>
  <c r="AB37" i="31"/>
  <c r="AZ37" i="31" s="1"/>
  <c r="BB37" i="31" s="1"/>
  <c r="AA37" i="31"/>
  <c r="Z37" i="31"/>
  <c r="Y37" i="31"/>
  <c r="X37" i="31"/>
  <c r="W37" i="31"/>
  <c r="V37" i="31"/>
  <c r="U37" i="31"/>
  <c r="F37" i="31"/>
  <c r="AU72" i="31" s="1"/>
  <c r="AY35" i="31"/>
  <c r="AX35" i="31"/>
  <c r="AW35" i="31"/>
  <c r="AV35" i="31"/>
  <c r="AU35" i="31"/>
  <c r="AT35" i="31"/>
  <c r="AS35" i="31"/>
  <c r="AR35" i="31"/>
  <c r="AQ35" i="31"/>
  <c r="AP35" i="31"/>
  <c r="AO35" i="31"/>
  <c r="AN35" i="31"/>
  <c r="AM35" i="31"/>
  <c r="AL35" i="31"/>
  <c r="AK35" i="31"/>
  <c r="AJ35" i="31"/>
  <c r="AI35" i="31"/>
  <c r="AH35" i="31"/>
  <c r="AG35" i="31"/>
  <c r="AF35" i="31"/>
  <c r="AE35" i="31"/>
  <c r="AD35" i="31"/>
  <c r="AC35" i="31"/>
  <c r="AB35" i="31"/>
  <c r="AA35" i="31"/>
  <c r="Z35" i="31"/>
  <c r="Y35" i="31"/>
  <c r="X35" i="31"/>
  <c r="W35" i="31"/>
  <c r="V35" i="31"/>
  <c r="U35" i="31"/>
  <c r="AZ35" i="31" s="1"/>
  <c r="BB35" i="31" s="1"/>
  <c r="G35" i="31"/>
  <c r="AY34" i="31"/>
  <c r="AX34" i="31"/>
  <c r="AW34" i="31"/>
  <c r="AV34" i="31"/>
  <c r="AU34" i="31"/>
  <c r="AT34" i="31"/>
  <c r="AS34" i="31"/>
  <c r="AR34" i="31"/>
  <c r="AQ34" i="31"/>
  <c r="AP34" i="31"/>
  <c r="AO34" i="31"/>
  <c r="AN34" i="31"/>
  <c r="AM34" i="31"/>
  <c r="AL34" i="31"/>
  <c r="AK34" i="31"/>
  <c r="AJ34" i="31"/>
  <c r="AI34" i="31"/>
  <c r="AH34" i="31"/>
  <c r="AG34" i="31"/>
  <c r="AF34" i="31"/>
  <c r="AE34" i="31"/>
  <c r="AD34" i="31"/>
  <c r="AC34" i="31"/>
  <c r="AB34" i="31"/>
  <c r="AA34" i="31"/>
  <c r="Z34" i="31"/>
  <c r="Y34" i="31"/>
  <c r="AZ34" i="31" s="1"/>
  <c r="BB34" i="31" s="1"/>
  <c r="X34" i="31"/>
  <c r="W34" i="31"/>
  <c r="V34" i="31"/>
  <c r="U34" i="31"/>
  <c r="F34" i="31"/>
  <c r="AY32" i="31"/>
  <c r="AX32" i="31"/>
  <c r="AW32" i="31"/>
  <c r="AV32" i="31"/>
  <c r="AU32" i="31"/>
  <c r="AT32" i="31"/>
  <c r="AS32" i="31"/>
  <c r="AR32" i="31"/>
  <c r="AQ32" i="31"/>
  <c r="AP32" i="31"/>
  <c r="AO32" i="31"/>
  <c r="AN32" i="31"/>
  <c r="AM32" i="31"/>
  <c r="AL32" i="31"/>
  <c r="AK32" i="31"/>
  <c r="AJ32" i="31"/>
  <c r="AI32" i="31"/>
  <c r="AH32" i="31"/>
  <c r="AG32" i="31"/>
  <c r="AF32" i="31"/>
  <c r="AE32" i="31"/>
  <c r="AD32" i="31"/>
  <c r="AC32" i="31"/>
  <c r="AB32" i="31"/>
  <c r="AZ32" i="31" s="1"/>
  <c r="BB32" i="31" s="1"/>
  <c r="AA32" i="31"/>
  <c r="Z32" i="31"/>
  <c r="Y32" i="31"/>
  <c r="X32" i="31"/>
  <c r="W32" i="31"/>
  <c r="V32" i="31"/>
  <c r="U32" i="31"/>
  <c r="G32" i="31"/>
  <c r="AU73" i="31" s="1"/>
  <c r="AY31" i="31"/>
  <c r="AX31" i="31"/>
  <c r="AW31" i="31"/>
  <c r="AV31" i="31"/>
  <c r="AU31" i="31"/>
  <c r="AT31" i="31"/>
  <c r="AS31" i="31"/>
  <c r="AR31" i="31"/>
  <c r="AQ31" i="31"/>
  <c r="AP31" i="31"/>
  <c r="AO31" i="31"/>
  <c r="AN31" i="31"/>
  <c r="AM31" i="31"/>
  <c r="AL31" i="31"/>
  <c r="AK31" i="31"/>
  <c r="AJ31" i="31"/>
  <c r="AI31" i="31"/>
  <c r="AH31" i="31"/>
  <c r="AG31" i="31"/>
  <c r="AF31" i="31"/>
  <c r="AE31" i="31"/>
  <c r="AD31" i="31"/>
  <c r="AC31" i="31"/>
  <c r="AB31" i="31"/>
  <c r="AA31" i="31"/>
  <c r="Z31" i="31"/>
  <c r="Y31" i="31"/>
  <c r="X31" i="31"/>
  <c r="W31" i="31"/>
  <c r="V31" i="31"/>
  <c r="U31" i="31"/>
  <c r="AZ31" i="31" s="1"/>
  <c r="BB31" i="31" s="1"/>
  <c r="F31" i="31"/>
  <c r="AY29" i="31"/>
  <c r="AX29" i="31"/>
  <c r="AW29" i="31"/>
  <c r="AV29" i="31"/>
  <c r="AU29" i="31"/>
  <c r="AT29" i="31"/>
  <c r="AS29" i="31"/>
  <c r="AR29" i="31"/>
  <c r="AQ29" i="31"/>
  <c r="AP29" i="31"/>
  <c r="AO29" i="31"/>
  <c r="AN29" i="31"/>
  <c r="AM29" i="31"/>
  <c r="AL29" i="31"/>
  <c r="AK29" i="31"/>
  <c r="AJ29" i="31"/>
  <c r="AI29" i="31"/>
  <c r="AH29" i="31"/>
  <c r="AG29" i="31"/>
  <c r="AF29" i="31"/>
  <c r="AE29" i="31"/>
  <c r="AD29" i="31"/>
  <c r="AC29" i="31"/>
  <c r="AB29" i="31"/>
  <c r="AA29" i="31"/>
  <c r="Z29" i="31"/>
  <c r="Y29" i="31"/>
  <c r="AZ29" i="31" s="1"/>
  <c r="BB29" i="31" s="1"/>
  <c r="X29" i="31"/>
  <c r="W29" i="31"/>
  <c r="V29" i="31"/>
  <c r="U29" i="31"/>
  <c r="G29" i="31"/>
  <c r="AY28" i="31"/>
  <c r="AX28" i="31"/>
  <c r="AW28" i="31"/>
  <c r="AV28" i="31"/>
  <c r="AU28" i="31"/>
  <c r="AT28" i="31"/>
  <c r="AS28" i="31"/>
  <c r="AR28" i="31"/>
  <c r="AQ28" i="31"/>
  <c r="AP28" i="31"/>
  <c r="AO28" i="31"/>
  <c r="AN28" i="31"/>
  <c r="AM28" i="31"/>
  <c r="AL28" i="31"/>
  <c r="AK28" i="31"/>
  <c r="AJ28" i="31"/>
  <c r="AI28" i="31"/>
  <c r="AH28" i="31"/>
  <c r="AG28" i="31"/>
  <c r="AF28" i="31"/>
  <c r="AE28" i="31"/>
  <c r="AD28" i="31"/>
  <c r="AC28" i="31"/>
  <c r="AB28" i="31"/>
  <c r="AA28" i="31"/>
  <c r="Z28" i="31"/>
  <c r="Y28" i="31"/>
  <c r="X28" i="31"/>
  <c r="W28" i="31"/>
  <c r="V28" i="31"/>
  <c r="U28" i="31"/>
  <c r="AZ28" i="31" s="1"/>
  <c r="BB28" i="31" s="1"/>
  <c r="F28" i="31"/>
  <c r="B28" i="31"/>
  <c r="B31" i="31" s="1"/>
  <c r="B34" i="31" s="1"/>
  <c r="B37" i="31" s="1"/>
  <c r="B40" i="31" s="1"/>
  <c r="B43" i="31" s="1"/>
  <c r="B46" i="31" s="1"/>
  <c r="B49" i="31" s="1"/>
  <c r="B52" i="31" s="1"/>
  <c r="B55" i="31" s="1"/>
  <c r="B58" i="31" s="1"/>
  <c r="B61" i="31" s="1"/>
  <c r="B64" i="31" s="1"/>
  <c r="B67" i="31" s="1"/>
  <c r="AY26" i="31"/>
  <c r="AX26" i="31"/>
  <c r="AW26" i="31"/>
  <c r="AV26" i="31"/>
  <c r="AU26" i="31"/>
  <c r="AT26" i="31"/>
  <c r="AS26" i="31"/>
  <c r="AR26" i="31"/>
  <c r="AQ26" i="31"/>
  <c r="AP26" i="31"/>
  <c r="AO26" i="31"/>
  <c r="AN26" i="31"/>
  <c r="AM26" i="31"/>
  <c r="AL26" i="31"/>
  <c r="AK26" i="31"/>
  <c r="AJ26" i="31"/>
  <c r="AI26" i="31"/>
  <c r="AH26" i="31"/>
  <c r="AG26" i="31"/>
  <c r="AF26" i="31"/>
  <c r="AE26" i="31"/>
  <c r="AD26" i="31"/>
  <c r="AC26" i="31"/>
  <c r="AB26" i="31"/>
  <c r="AA26" i="31"/>
  <c r="Z26" i="31"/>
  <c r="Y26" i="31"/>
  <c r="X26" i="31"/>
  <c r="W26" i="31"/>
  <c r="V26" i="31"/>
  <c r="U26" i="31"/>
  <c r="G26" i="31"/>
  <c r="AY25" i="31"/>
  <c r="AX25" i="31"/>
  <c r="AW25" i="31"/>
  <c r="AV25" i="31"/>
  <c r="AU25" i="31"/>
  <c r="AT25" i="31"/>
  <c r="AS25" i="31"/>
  <c r="AR25" i="31"/>
  <c r="AQ25" i="31"/>
  <c r="AP25" i="31"/>
  <c r="AO25" i="31"/>
  <c r="AN25" i="31"/>
  <c r="AM25" i="31"/>
  <c r="AL25" i="31"/>
  <c r="AK25" i="31"/>
  <c r="AJ25" i="31"/>
  <c r="AI25" i="31"/>
  <c r="AH25" i="31"/>
  <c r="AG25" i="31"/>
  <c r="AF25" i="31"/>
  <c r="AE25" i="31"/>
  <c r="AD25" i="31"/>
  <c r="AC25" i="31"/>
  <c r="AB25" i="31"/>
  <c r="AA25" i="31"/>
  <c r="Z25" i="31"/>
  <c r="Y25" i="31"/>
  <c r="X25" i="31"/>
  <c r="W25" i="31"/>
  <c r="V25" i="31"/>
  <c r="AZ25" i="31" s="1"/>
  <c r="BB25" i="31" s="1"/>
  <c r="U25" i="31"/>
  <c r="F25" i="31"/>
  <c r="B25" i="31"/>
  <c r="AY23" i="31"/>
  <c r="AX23" i="31"/>
  <c r="AW23" i="31"/>
  <c r="AV23" i="31"/>
  <c r="AU23" i="31"/>
  <c r="AT23" i="31"/>
  <c r="AS23" i="31"/>
  <c r="AR23" i="31"/>
  <c r="AQ23" i="31"/>
  <c r="AP23" i="31"/>
  <c r="AO23" i="31"/>
  <c r="AN23" i="31"/>
  <c r="AM23" i="31"/>
  <c r="AL23" i="31"/>
  <c r="AK23" i="31"/>
  <c r="AJ23" i="31"/>
  <c r="AI23" i="31"/>
  <c r="AH23" i="31"/>
  <c r="AG23" i="31"/>
  <c r="AF23" i="31"/>
  <c r="AE23" i="31"/>
  <c r="AD23" i="31"/>
  <c r="AC23" i="31"/>
  <c r="AB23" i="31"/>
  <c r="AA23" i="31"/>
  <c r="Z23" i="31"/>
  <c r="Y23" i="31"/>
  <c r="X23" i="31"/>
  <c r="W23" i="31"/>
  <c r="V23" i="31"/>
  <c r="U23" i="31"/>
  <c r="G23" i="31"/>
  <c r="AT73" i="31" s="1"/>
  <c r="AY22" i="31"/>
  <c r="AX22" i="31"/>
  <c r="AW22" i="31"/>
  <c r="AV22" i="31"/>
  <c r="AU22" i="31"/>
  <c r="AT22" i="31"/>
  <c r="AS22" i="31"/>
  <c r="AR22" i="31"/>
  <c r="AQ22" i="31"/>
  <c r="AP22" i="31"/>
  <c r="AO22" i="31"/>
  <c r="AN22" i="31"/>
  <c r="AM22" i="31"/>
  <c r="AL22" i="31"/>
  <c r="AK22" i="31"/>
  <c r="AJ22" i="31"/>
  <c r="AI22" i="31"/>
  <c r="AH22" i="31"/>
  <c r="AG22" i="31"/>
  <c r="AF22" i="31"/>
  <c r="AE22" i="31"/>
  <c r="AD22" i="31"/>
  <c r="AC22" i="31"/>
  <c r="AB22" i="31"/>
  <c r="AA22" i="31"/>
  <c r="Z22" i="31"/>
  <c r="Y22" i="31"/>
  <c r="X22" i="31"/>
  <c r="W22" i="31"/>
  <c r="V22" i="31"/>
  <c r="U22" i="31"/>
  <c r="AZ22" i="31" s="1"/>
  <c r="BB22" i="31" s="1"/>
  <c r="F22" i="31"/>
  <c r="AY18" i="31"/>
  <c r="AY19" i="31" s="1"/>
  <c r="AY20" i="31" s="1"/>
  <c r="AX18" i="31"/>
  <c r="AX19" i="31" s="1"/>
  <c r="AX20" i="31" s="1"/>
  <c r="AW18" i="31"/>
  <c r="AW19" i="31" s="1"/>
  <c r="AW20" i="31" s="1"/>
  <c r="AZ16" i="31"/>
  <c r="AD2" i="31"/>
  <c r="AQ19" i="31" s="1"/>
  <c r="AQ20" i="31" s="1"/>
  <c r="AY170" i="30"/>
  <c r="AX170" i="30"/>
  <c r="AW170" i="30"/>
  <c r="AV170" i="30"/>
  <c r="AU170" i="30"/>
  <c r="AT170" i="30"/>
  <c r="AS170" i="30"/>
  <c r="AR170" i="30"/>
  <c r="AQ170" i="30"/>
  <c r="AP170" i="30"/>
  <c r="AO170" i="30"/>
  <c r="AN170" i="30"/>
  <c r="AM170" i="30"/>
  <c r="AL170" i="30"/>
  <c r="AK170" i="30"/>
  <c r="AJ170" i="30"/>
  <c r="AI170" i="30"/>
  <c r="AH170" i="30"/>
  <c r="AG170" i="30"/>
  <c r="AF170" i="30"/>
  <c r="AE170" i="30"/>
  <c r="AD170" i="30"/>
  <c r="AC170" i="30"/>
  <c r="AB170" i="30"/>
  <c r="AA170" i="30"/>
  <c r="Z170" i="30"/>
  <c r="Y170" i="30"/>
  <c r="X170" i="30"/>
  <c r="W170" i="30"/>
  <c r="V170" i="30"/>
  <c r="U170" i="30"/>
  <c r="G170" i="30"/>
  <c r="AY169" i="30"/>
  <c r="AX169" i="30"/>
  <c r="AW169" i="30"/>
  <c r="AV169" i="30"/>
  <c r="AU169" i="30"/>
  <c r="AT169" i="30"/>
  <c r="AS169" i="30"/>
  <c r="AR169" i="30"/>
  <c r="AQ169" i="30"/>
  <c r="AP169" i="30"/>
  <c r="AO169" i="30"/>
  <c r="AN169" i="30"/>
  <c r="AM169" i="30"/>
  <c r="AL169" i="30"/>
  <c r="AK169" i="30"/>
  <c r="AJ169" i="30"/>
  <c r="AI169" i="30"/>
  <c r="AH169" i="30"/>
  <c r="AG169" i="30"/>
  <c r="AF169" i="30"/>
  <c r="AE169" i="30"/>
  <c r="AD169" i="30"/>
  <c r="AC169" i="30"/>
  <c r="AB169" i="30"/>
  <c r="AA169" i="30"/>
  <c r="Z169" i="30"/>
  <c r="Y169" i="30"/>
  <c r="X169" i="30"/>
  <c r="W169" i="30"/>
  <c r="V169" i="30"/>
  <c r="U169" i="30"/>
  <c r="F169" i="30"/>
  <c r="AY167" i="30"/>
  <c r="AX167" i="30"/>
  <c r="AW167" i="30"/>
  <c r="AV167" i="30"/>
  <c r="AU167" i="30"/>
  <c r="AT167" i="30"/>
  <c r="AS167" i="30"/>
  <c r="AR167" i="30"/>
  <c r="AQ167" i="30"/>
  <c r="AP167" i="30"/>
  <c r="AO167" i="30"/>
  <c r="AN167" i="30"/>
  <c r="AM167" i="30"/>
  <c r="AL167" i="30"/>
  <c r="AK167" i="30"/>
  <c r="AJ167" i="30"/>
  <c r="AI167" i="30"/>
  <c r="AH167" i="30"/>
  <c r="AG167" i="30"/>
  <c r="AF167" i="30"/>
  <c r="AE167" i="30"/>
  <c r="AD167" i="30"/>
  <c r="AC167" i="30"/>
  <c r="AB167" i="30"/>
  <c r="AA167" i="30"/>
  <c r="Z167" i="30"/>
  <c r="Y167" i="30"/>
  <c r="X167" i="30"/>
  <c r="W167" i="30"/>
  <c r="V167" i="30"/>
  <c r="U167" i="30"/>
  <c r="G167" i="30"/>
  <c r="AY166" i="30"/>
  <c r="AX166" i="30"/>
  <c r="AW166" i="30"/>
  <c r="AV166" i="30"/>
  <c r="AU166" i="30"/>
  <c r="AT166" i="30"/>
  <c r="AS166" i="30"/>
  <c r="AR166" i="30"/>
  <c r="AQ166" i="30"/>
  <c r="AP166" i="30"/>
  <c r="AO166" i="30"/>
  <c r="AN166" i="30"/>
  <c r="AM166" i="30"/>
  <c r="AL166" i="30"/>
  <c r="AK166" i="30"/>
  <c r="AJ166" i="30"/>
  <c r="AI166" i="30"/>
  <c r="AH166" i="30"/>
  <c r="AG166" i="30"/>
  <c r="AF166" i="30"/>
  <c r="AE166" i="30"/>
  <c r="AD166" i="30"/>
  <c r="AC166" i="30"/>
  <c r="AB166" i="30"/>
  <c r="AZ166" i="30" s="1"/>
  <c r="BB166" i="30" s="1"/>
  <c r="AA166" i="30"/>
  <c r="Z166" i="30"/>
  <c r="Y166" i="30"/>
  <c r="X166" i="30"/>
  <c r="W166" i="30"/>
  <c r="V166" i="30"/>
  <c r="U166" i="30"/>
  <c r="F166" i="30"/>
  <c r="AY164" i="30"/>
  <c r="AX164" i="30"/>
  <c r="AW164" i="30"/>
  <c r="AV164" i="30"/>
  <c r="AU164" i="30"/>
  <c r="AT164" i="30"/>
  <c r="AS164" i="30"/>
  <c r="AR164" i="30"/>
  <c r="AQ164" i="30"/>
  <c r="AP164" i="30"/>
  <c r="AO164" i="30"/>
  <c r="AN164" i="30"/>
  <c r="AM164" i="30"/>
  <c r="AL164" i="30"/>
  <c r="AK164" i="30"/>
  <c r="AJ164" i="30"/>
  <c r="AI164" i="30"/>
  <c r="AH164" i="30"/>
  <c r="AG164" i="30"/>
  <c r="AF164" i="30"/>
  <c r="AE164" i="30"/>
  <c r="AD164" i="30"/>
  <c r="AC164" i="30"/>
  <c r="AB164" i="30"/>
  <c r="AA164" i="30"/>
  <c r="Z164" i="30"/>
  <c r="Y164" i="30"/>
  <c r="X164" i="30"/>
  <c r="W164" i="30"/>
  <c r="V164" i="30"/>
  <c r="U164" i="30"/>
  <c r="AZ164" i="30" s="1"/>
  <c r="BB164" i="30" s="1"/>
  <c r="G164" i="30"/>
  <c r="AY163" i="30"/>
  <c r="AX163" i="30"/>
  <c r="AW163" i="30"/>
  <c r="AV163" i="30"/>
  <c r="AU163" i="30"/>
  <c r="AT163" i="30"/>
  <c r="AS163" i="30"/>
  <c r="AR163" i="30"/>
  <c r="AQ163" i="30"/>
  <c r="AP163" i="30"/>
  <c r="AO163" i="30"/>
  <c r="AN163" i="30"/>
  <c r="AM163" i="30"/>
  <c r="AL163" i="30"/>
  <c r="AK163" i="30"/>
  <c r="AJ163" i="30"/>
  <c r="AI163" i="30"/>
  <c r="AH163" i="30"/>
  <c r="AG163" i="30"/>
  <c r="AF163" i="30"/>
  <c r="AE163" i="30"/>
  <c r="AD163" i="30"/>
  <c r="AC163" i="30"/>
  <c r="AB163" i="30"/>
  <c r="AA163" i="30"/>
  <c r="Z163" i="30"/>
  <c r="Y163" i="30"/>
  <c r="X163" i="30"/>
  <c r="W163" i="30"/>
  <c r="V163" i="30"/>
  <c r="U163" i="30"/>
  <c r="F163" i="30"/>
  <c r="AY161" i="30"/>
  <c r="AX161" i="30"/>
  <c r="AW161" i="30"/>
  <c r="AV161" i="30"/>
  <c r="AU161" i="30"/>
  <c r="AT161" i="30"/>
  <c r="AS161" i="30"/>
  <c r="AR161" i="30"/>
  <c r="AQ161" i="30"/>
  <c r="AP161" i="30"/>
  <c r="AO161" i="30"/>
  <c r="AN161" i="30"/>
  <c r="AM161" i="30"/>
  <c r="AL161" i="30"/>
  <c r="AK161" i="30"/>
  <c r="AJ161" i="30"/>
  <c r="AI161" i="30"/>
  <c r="AH161" i="30"/>
  <c r="AG161" i="30"/>
  <c r="AF161" i="30"/>
  <c r="AE161" i="30"/>
  <c r="AD161" i="30"/>
  <c r="AC161" i="30"/>
  <c r="AB161" i="30"/>
  <c r="AZ161" i="30" s="1"/>
  <c r="BB161" i="30" s="1"/>
  <c r="AA161" i="30"/>
  <c r="Z161" i="30"/>
  <c r="Y161" i="30"/>
  <c r="X161" i="30"/>
  <c r="W161" i="30"/>
  <c r="V161" i="30"/>
  <c r="U161" i="30"/>
  <c r="G161" i="30"/>
  <c r="AY160" i="30"/>
  <c r="AX160" i="30"/>
  <c r="AW160" i="30"/>
  <c r="AV160" i="30"/>
  <c r="AU160" i="30"/>
  <c r="AT160" i="30"/>
  <c r="AS160" i="30"/>
  <c r="AR160" i="30"/>
  <c r="AQ160" i="30"/>
  <c r="AP160" i="30"/>
  <c r="AO160" i="30"/>
  <c r="AN160" i="30"/>
  <c r="AM160" i="30"/>
  <c r="AL160" i="30"/>
  <c r="AK160" i="30"/>
  <c r="AJ160" i="30"/>
  <c r="AI160" i="30"/>
  <c r="AH160" i="30"/>
  <c r="AG160" i="30"/>
  <c r="AF160" i="30"/>
  <c r="AE160" i="30"/>
  <c r="AD160" i="30"/>
  <c r="AC160" i="30"/>
  <c r="AB160" i="30"/>
  <c r="AZ160" i="30" s="1"/>
  <c r="BB160" i="30" s="1"/>
  <c r="AA160" i="30"/>
  <c r="Z160" i="30"/>
  <c r="Y160" i="30"/>
  <c r="X160" i="30"/>
  <c r="W160" i="30"/>
  <c r="V160" i="30"/>
  <c r="U160" i="30"/>
  <c r="F160" i="30"/>
  <c r="AY158" i="30"/>
  <c r="AX158" i="30"/>
  <c r="AW158" i="30"/>
  <c r="AV158" i="30"/>
  <c r="AU158" i="30"/>
  <c r="AT158" i="30"/>
  <c r="AS158" i="30"/>
  <c r="AR158" i="30"/>
  <c r="AQ158" i="30"/>
  <c r="AP158" i="30"/>
  <c r="AO158" i="30"/>
  <c r="AN158" i="30"/>
  <c r="AM158" i="30"/>
  <c r="AL158" i="30"/>
  <c r="AK158" i="30"/>
  <c r="AJ158" i="30"/>
  <c r="AI158" i="30"/>
  <c r="AH158" i="30"/>
  <c r="AG158" i="30"/>
  <c r="AF158" i="30"/>
  <c r="AE158" i="30"/>
  <c r="AD158" i="30"/>
  <c r="AC158" i="30"/>
  <c r="AB158" i="30"/>
  <c r="AA158" i="30"/>
  <c r="Z158" i="30"/>
  <c r="Y158" i="30"/>
  <c r="X158" i="30"/>
  <c r="W158" i="30"/>
  <c r="V158" i="30"/>
  <c r="U158" i="30"/>
  <c r="AZ158" i="30" s="1"/>
  <c r="BB158" i="30" s="1"/>
  <c r="G158" i="30"/>
  <c r="AY157" i="30"/>
  <c r="AX157" i="30"/>
  <c r="AW157" i="30"/>
  <c r="AV157" i="30"/>
  <c r="AU157" i="30"/>
  <c r="AT157" i="30"/>
  <c r="AS157" i="30"/>
  <c r="AR157" i="30"/>
  <c r="AQ157" i="30"/>
  <c r="AP157" i="30"/>
  <c r="AO157" i="30"/>
  <c r="AN157" i="30"/>
  <c r="AM157" i="30"/>
  <c r="AL157" i="30"/>
  <c r="AK157" i="30"/>
  <c r="AJ157" i="30"/>
  <c r="AI157" i="30"/>
  <c r="AH157" i="30"/>
  <c r="AG157" i="30"/>
  <c r="AF157" i="30"/>
  <c r="AE157" i="30"/>
  <c r="AD157" i="30"/>
  <c r="AC157" i="30"/>
  <c r="AB157" i="30"/>
  <c r="AA157" i="30"/>
  <c r="Z157" i="30"/>
  <c r="Y157" i="30"/>
  <c r="AZ157" i="30" s="1"/>
  <c r="BB157" i="30" s="1"/>
  <c r="X157" i="30"/>
  <c r="W157" i="30"/>
  <c r="V157" i="30"/>
  <c r="U157" i="30"/>
  <c r="F157" i="30"/>
  <c r="AY155" i="30"/>
  <c r="AX155" i="30"/>
  <c r="AW155" i="30"/>
  <c r="AV155" i="30"/>
  <c r="AU155" i="30"/>
  <c r="AT155" i="30"/>
  <c r="AS155" i="30"/>
  <c r="AR155" i="30"/>
  <c r="AQ155" i="30"/>
  <c r="AP155" i="30"/>
  <c r="AO155" i="30"/>
  <c r="AN155" i="30"/>
  <c r="AM155" i="30"/>
  <c r="AL155" i="30"/>
  <c r="AK155" i="30"/>
  <c r="AJ155" i="30"/>
  <c r="AI155" i="30"/>
  <c r="AH155" i="30"/>
  <c r="AG155" i="30"/>
  <c r="AF155" i="30"/>
  <c r="AE155" i="30"/>
  <c r="AD155" i="30"/>
  <c r="AC155" i="30"/>
  <c r="AB155" i="30"/>
  <c r="AA155" i="30"/>
  <c r="Z155" i="30"/>
  <c r="Y155" i="30"/>
  <c r="X155" i="30"/>
  <c r="W155" i="30"/>
  <c r="AZ155" i="30" s="1"/>
  <c r="BB155" i="30" s="1"/>
  <c r="V155" i="30"/>
  <c r="U155" i="30"/>
  <c r="G155" i="30"/>
  <c r="AY154" i="30"/>
  <c r="AX154" i="30"/>
  <c r="AW154" i="30"/>
  <c r="AV154" i="30"/>
  <c r="AU154" i="30"/>
  <c r="AT154" i="30"/>
  <c r="AS154" i="30"/>
  <c r="AR154" i="30"/>
  <c r="AQ154" i="30"/>
  <c r="AP154" i="30"/>
  <c r="AO154" i="30"/>
  <c r="AN154" i="30"/>
  <c r="AM154" i="30"/>
  <c r="AL154" i="30"/>
  <c r="AK154" i="30"/>
  <c r="AJ154" i="30"/>
  <c r="AI154" i="30"/>
  <c r="AH154" i="30"/>
  <c r="AG154" i="30"/>
  <c r="AF154" i="30"/>
  <c r="AE154" i="30"/>
  <c r="AD154" i="30"/>
  <c r="AC154" i="30"/>
  <c r="AB154" i="30"/>
  <c r="AA154" i="30"/>
  <c r="Z154" i="30"/>
  <c r="Y154" i="30"/>
  <c r="X154" i="30"/>
  <c r="W154" i="30"/>
  <c r="V154" i="30"/>
  <c r="U154" i="30"/>
  <c r="F154" i="30"/>
  <c r="AY152" i="30"/>
  <c r="AX152" i="30"/>
  <c r="AW152" i="30"/>
  <c r="AV152" i="30"/>
  <c r="AU152" i="30"/>
  <c r="AT152" i="30"/>
  <c r="AS152" i="30"/>
  <c r="AR152" i="30"/>
  <c r="AQ152" i="30"/>
  <c r="AP152" i="30"/>
  <c r="AO152" i="30"/>
  <c r="AN152" i="30"/>
  <c r="AM152" i="30"/>
  <c r="AL152" i="30"/>
  <c r="AK152" i="30"/>
  <c r="AJ152" i="30"/>
  <c r="AI152" i="30"/>
  <c r="AH152" i="30"/>
  <c r="AG152" i="30"/>
  <c r="AF152" i="30"/>
  <c r="AE152" i="30"/>
  <c r="AD152" i="30"/>
  <c r="AC152" i="30"/>
  <c r="AB152" i="30"/>
  <c r="AA152" i="30"/>
  <c r="Z152" i="30"/>
  <c r="Y152" i="30"/>
  <c r="X152" i="30"/>
  <c r="AZ152" i="30" s="1"/>
  <c r="BB152" i="30" s="1"/>
  <c r="W152" i="30"/>
  <c r="V152" i="30"/>
  <c r="U152" i="30"/>
  <c r="G152" i="30"/>
  <c r="AY151" i="30"/>
  <c r="AX151" i="30"/>
  <c r="AW151" i="30"/>
  <c r="AV151" i="30"/>
  <c r="AU151" i="30"/>
  <c r="AT151" i="30"/>
  <c r="AS151" i="30"/>
  <c r="AR151" i="30"/>
  <c r="AQ151" i="30"/>
  <c r="AP151" i="30"/>
  <c r="AO151" i="30"/>
  <c r="AN151" i="30"/>
  <c r="AM151" i="30"/>
  <c r="AL151" i="30"/>
  <c r="AK151" i="30"/>
  <c r="AJ151" i="30"/>
  <c r="AI151" i="30"/>
  <c r="AH151" i="30"/>
  <c r="AG151" i="30"/>
  <c r="AF151" i="30"/>
  <c r="AE151" i="30"/>
  <c r="AD151" i="30"/>
  <c r="AC151" i="30"/>
  <c r="AB151" i="30"/>
  <c r="AA151" i="30"/>
  <c r="Z151" i="30"/>
  <c r="Y151" i="30"/>
  <c r="X151" i="30"/>
  <c r="W151" i="30"/>
  <c r="V151" i="30"/>
  <c r="U151" i="30"/>
  <c r="F151" i="30"/>
  <c r="AY149" i="30"/>
  <c r="AX149" i="30"/>
  <c r="AW149" i="30"/>
  <c r="AV149" i="30"/>
  <c r="AU149" i="30"/>
  <c r="AT149" i="30"/>
  <c r="AS149" i="30"/>
  <c r="AR149" i="30"/>
  <c r="AQ149" i="30"/>
  <c r="AP149" i="30"/>
  <c r="AO149" i="30"/>
  <c r="AN149" i="30"/>
  <c r="AM149" i="30"/>
  <c r="AL149" i="30"/>
  <c r="AK149" i="30"/>
  <c r="AJ149" i="30"/>
  <c r="AI149" i="30"/>
  <c r="AH149" i="30"/>
  <c r="AG149" i="30"/>
  <c r="AF149" i="30"/>
  <c r="AE149" i="30"/>
  <c r="AD149" i="30"/>
  <c r="AC149" i="30"/>
  <c r="AB149" i="30"/>
  <c r="AA149" i="30"/>
  <c r="Z149" i="30"/>
  <c r="Y149" i="30"/>
  <c r="X149" i="30"/>
  <c r="W149" i="30"/>
  <c r="V149" i="30"/>
  <c r="U149" i="30"/>
  <c r="G149" i="30"/>
  <c r="AY148" i="30"/>
  <c r="AX148" i="30"/>
  <c r="AW148" i="30"/>
  <c r="AV148" i="30"/>
  <c r="AU148" i="30"/>
  <c r="AT148" i="30"/>
  <c r="AS148" i="30"/>
  <c r="AR148" i="30"/>
  <c r="AQ148" i="30"/>
  <c r="AP148" i="30"/>
  <c r="AO148" i="30"/>
  <c r="AN148" i="30"/>
  <c r="AM148" i="30"/>
  <c r="AL148" i="30"/>
  <c r="AK148" i="30"/>
  <c r="AJ148" i="30"/>
  <c r="AI148" i="30"/>
  <c r="AH148" i="30"/>
  <c r="AG148" i="30"/>
  <c r="AF148" i="30"/>
  <c r="AE148" i="30"/>
  <c r="AD148" i="30"/>
  <c r="AC148" i="30"/>
  <c r="AB148" i="30"/>
  <c r="AA148" i="30"/>
  <c r="Z148" i="30"/>
  <c r="Y148" i="30"/>
  <c r="X148" i="30"/>
  <c r="W148" i="30"/>
  <c r="V148" i="30"/>
  <c r="U148" i="30"/>
  <c r="F148" i="30"/>
  <c r="AY146" i="30"/>
  <c r="AX146" i="30"/>
  <c r="AW146" i="30"/>
  <c r="AV146" i="30"/>
  <c r="AU146" i="30"/>
  <c r="AT146" i="30"/>
  <c r="AS146" i="30"/>
  <c r="AR146" i="30"/>
  <c r="AQ146" i="30"/>
  <c r="AP146" i="30"/>
  <c r="AO146" i="30"/>
  <c r="AN146" i="30"/>
  <c r="AM146" i="30"/>
  <c r="AL146" i="30"/>
  <c r="AK146" i="30"/>
  <c r="AJ146" i="30"/>
  <c r="AI146" i="30"/>
  <c r="AH146" i="30"/>
  <c r="AG146" i="30"/>
  <c r="AF146" i="30"/>
  <c r="AE146" i="30"/>
  <c r="AD146" i="30"/>
  <c r="AC146" i="30"/>
  <c r="AB146" i="30"/>
  <c r="AA146" i="30"/>
  <c r="Z146" i="30"/>
  <c r="Y146" i="30"/>
  <c r="X146" i="30"/>
  <c r="W146" i="30"/>
  <c r="V146" i="30"/>
  <c r="U146" i="30"/>
  <c r="AZ146" i="30" s="1"/>
  <c r="BB146" i="30" s="1"/>
  <c r="G146" i="30"/>
  <c r="AY145" i="30"/>
  <c r="AX145" i="30"/>
  <c r="AW145" i="30"/>
  <c r="AV145" i="30"/>
  <c r="AU145" i="30"/>
  <c r="AT145" i="30"/>
  <c r="AS145" i="30"/>
  <c r="AR145" i="30"/>
  <c r="AQ145" i="30"/>
  <c r="AP145" i="30"/>
  <c r="AO145" i="30"/>
  <c r="AN145" i="30"/>
  <c r="AM145" i="30"/>
  <c r="AL145" i="30"/>
  <c r="AK145" i="30"/>
  <c r="AJ145" i="30"/>
  <c r="AI145" i="30"/>
  <c r="AH145" i="30"/>
  <c r="AG145" i="30"/>
  <c r="AF145" i="30"/>
  <c r="AE145" i="30"/>
  <c r="AD145" i="30"/>
  <c r="AC145" i="30"/>
  <c r="AB145" i="30"/>
  <c r="AA145" i="30"/>
  <c r="Z145" i="30"/>
  <c r="Y145" i="30"/>
  <c r="X145" i="30"/>
  <c r="W145" i="30"/>
  <c r="AZ145" i="30" s="1"/>
  <c r="BB145" i="30" s="1"/>
  <c r="V145" i="30"/>
  <c r="U145" i="30"/>
  <c r="F145" i="30"/>
  <c r="AY143" i="30"/>
  <c r="AX143" i="30"/>
  <c r="AW143" i="30"/>
  <c r="AV143" i="30"/>
  <c r="AU143" i="30"/>
  <c r="AT143" i="30"/>
  <c r="AS143" i="30"/>
  <c r="AR143" i="30"/>
  <c r="AQ143" i="30"/>
  <c r="AP143" i="30"/>
  <c r="AO143" i="30"/>
  <c r="AN143" i="30"/>
  <c r="AM143" i="30"/>
  <c r="AL143" i="30"/>
  <c r="AK143" i="30"/>
  <c r="AJ143" i="30"/>
  <c r="AI143" i="30"/>
  <c r="AH143" i="30"/>
  <c r="AG143" i="30"/>
  <c r="AF143" i="30"/>
  <c r="AE143" i="30"/>
  <c r="AD143" i="30"/>
  <c r="AC143" i="30"/>
  <c r="AB143" i="30"/>
  <c r="AA143" i="30"/>
  <c r="Z143" i="30"/>
  <c r="Y143" i="30"/>
  <c r="X143" i="30"/>
  <c r="W143" i="30"/>
  <c r="V143" i="30"/>
  <c r="U143" i="30"/>
  <c r="G143" i="30"/>
  <c r="AY142" i="30"/>
  <c r="AX142" i="30"/>
  <c r="AW142" i="30"/>
  <c r="AV142" i="30"/>
  <c r="AU142" i="30"/>
  <c r="AT142" i="30"/>
  <c r="AS142" i="30"/>
  <c r="AR142" i="30"/>
  <c r="AQ142" i="30"/>
  <c r="AP142" i="30"/>
  <c r="AO142" i="30"/>
  <c r="AN142" i="30"/>
  <c r="AM142" i="30"/>
  <c r="AL142" i="30"/>
  <c r="AK142" i="30"/>
  <c r="AJ142" i="30"/>
  <c r="AI142" i="30"/>
  <c r="AH142" i="30"/>
  <c r="AG142" i="30"/>
  <c r="AF142" i="30"/>
  <c r="AE142" i="30"/>
  <c r="AD142" i="30"/>
  <c r="AC142" i="30"/>
  <c r="AB142" i="30"/>
  <c r="AA142" i="30"/>
  <c r="Z142" i="30"/>
  <c r="Y142" i="30"/>
  <c r="X142" i="30"/>
  <c r="W142" i="30"/>
  <c r="V142" i="30"/>
  <c r="U142" i="30"/>
  <c r="AZ142" i="30" s="1"/>
  <c r="BB142" i="30" s="1"/>
  <c r="F142" i="30"/>
  <c r="AY140" i="30"/>
  <c r="AX140" i="30"/>
  <c r="AW140" i="30"/>
  <c r="AV140" i="30"/>
  <c r="AU140" i="30"/>
  <c r="AT140" i="30"/>
  <c r="AS140" i="30"/>
  <c r="AR140" i="30"/>
  <c r="AQ140" i="30"/>
  <c r="AP140" i="30"/>
  <c r="AO140" i="30"/>
  <c r="AN140" i="30"/>
  <c r="AM140" i="30"/>
  <c r="AL140" i="30"/>
  <c r="AK140" i="30"/>
  <c r="AJ140" i="30"/>
  <c r="AI140" i="30"/>
  <c r="AH140" i="30"/>
  <c r="AG140" i="30"/>
  <c r="AF140" i="30"/>
  <c r="AE140" i="30"/>
  <c r="AD140" i="30"/>
  <c r="AC140" i="30"/>
  <c r="AB140" i="30"/>
  <c r="AZ140" i="30" s="1"/>
  <c r="BB140" i="30" s="1"/>
  <c r="AA140" i="30"/>
  <c r="Z140" i="30"/>
  <c r="Y140" i="30"/>
  <c r="X140" i="30"/>
  <c r="W140" i="30"/>
  <c r="V140" i="30"/>
  <c r="U140" i="30"/>
  <c r="G140" i="30"/>
  <c r="AY139" i="30"/>
  <c r="AX139" i="30"/>
  <c r="AW139" i="30"/>
  <c r="AV139" i="30"/>
  <c r="AU139" i="30"/>
  <c r="AT139" i="30"/>
  <c r="AS139" i="30"/>
  <c r="AR139" i="30"/>
  <c r="AQ139" i="30"/>
  <c r="AP139" i="30"/>
  <c r="AO139" i="30"/>
  <c r="AN139" i="30"/>
  <c r="AM139" i="30"/>
  <c r="AL139" i="30"/>
  <c r="AK139" i="30"/>
  <c r="AJ139" i="30"/>
  <c r="AI139" i="30"/>
  <c r="AH139" i="30"/>
  <c r="AG139" i="30"/>
  <c r="AF139" i="30"/>
  <c r="AE139" i="30"/>
  <c r="AD139" i="30"/>
  <c r="AC139" i="30"/>
  <c r="AB139" i="30"/>
  <c r="AA139" i="30"/>
  <c r="Z139" i="30"/>
  <c r="Y139" i="30"/>
  <c r="X139" i="30"/>
  <c r="W139" i="30"/>
  <c r="V139" i="30"/>
  <c r="U139" i="30"/>
  <c r="F139" i="30"/>
  <c r="AY137" i="30"/>
  <c r="AX137" i="30"/>
  <c r="AW137" i="30"/>
  <c r="AV137" i="30"/>
  <c r="AU137" i="30"/>
  <c r="AT137" i="30"/>
  <c r="AS137" i="30"/>
  <c r="AR137" i="30"/>
  <c r="AQ137" i="30"/>
  <c r="AP137" i="30"/>
  <c r="AO137" i="30"/>
  <c r="AN137" i="30"/>
  <c r="AM137" i="30"/>
  <c r="AL137" i="30"/>
  <c r="AK137" i="30"/>
  <c r="AJ137" i="30"/>
  <c r="AI137" i="30"/>
  <c r="AH137" i="30"/>
  <c r="AG137" i="30"/>
  <c r="AF137" i="30"/>
  <c r="AE137" i="30"/>
  <c r="AD137" i="30"/>
  <c r="AC137" i="30"/>
  <c r="AB137" i="30"/>
  <c r="AA137" i="30"/>
  <c r="Z137" i="30"/>
  <c r="Y137" i="30"/>
  <c r="X137" i="30"/>
  <c r="W137" i="30"/>
  <c r="V137" i="30"/>
  <c r="U137" i="30"/>
  <c r="AZ137" i="30" s="1"/>
  <c r="BB137" i="30" s="1"/>
  <c r="G137" i="30"/>
  <c r="AY136" i="30"/>
  <c r="AX136" i="30"/>
  <c r="AW136" i="30"/>
  <c r="AV136" i="30"/>
  <c r="AU136" i="30"/>
  <c r="AT136" i="30"/>
  <c r="AS136" i="30"/>
  <c r="AR136" i="30"/>
  <c r="AQ136" i="30"/>
  <c r="AP136" i="30"/>
  <c r="AO136" i="30"/>
  <c r="AN136" i="30"/>
  <c r="AM136" i="30"/>
  <c r="AL136" i="30"/>
  <c r="AK136" i="30"/>
  <c r="AJ136" i="30"/>
  <c r="AI136" i="30"/>
  <c r="AH136" i="30"/>
  <c r="AG136" i="30"/>
  <c r="AF136" i="30"/>
  <c r="AE136" i="30"/>
  <c r="AD136" i="30"/>
  <c r="AC136" i="30"/>
  <c r="AB136" i="30"/>
  <c r="AA136" i="30"/>
  <c r="Z136" i="30"/>
  <c r="Y136" i="30"/>
  <c r="X136" i="30"/>
  <c r="W136" i="30"/>
  <c r="V136" i="30"/>
  <c r="AZ136" i="30" s="1"/>
  <c r="BB136" i="30" s="1"/>
  <c r="U136" i="30"/>
  <c r="F136" i="30"/>
  <c r="AY134" i="30"/>
  <c r="AX134" i="30"/>
  <c r="AW134" i="30"/>
  <c r="AV134" i="30"/>
  <c r="AU134" i="30"/>
  <c r="AT134" i="30"/>
  <c r="AS134" i="30"/>
  <c r="AR134" i="30"/>
  <c r="AQ134" i="30"/>
  <c r="AP134" i="30"/>
  <c r="AO134" i="30"/>
  <c r="AN134" i="30"/>
  <c r="AM134" i="30"/>
  <c r="AL134" i="30"/>
  <c r="AK134" i="30"/>
  <c r="AJ134" i="30"/>
  <c r="AI134" i="30"/>
  <c r="AH134" i="30"/>
  <c r="AG134" i="30"/>
  <c r="AF134" i="30"/>
  <c r="AE134" i="30"/>
  <c r="AD134" i="30"/>
  <c r="AC134" i="30"/>
  <c r="AB134" i="30"/>
  <c r="AA134" i="30"/>
  <c r="Z134" i="30"/>
  <c r="Y134" i="30"/>
  <c r="X134" i="30"/>
  <c r="W134" i="30"/>
  <c r="V134" i="30"/>
  <c r="U134" i="30"/>
  <c r="G134" i="30"/>
  <c r="AY133" i="30"/>
  <c r="AX133" i="30"/>
  <c r="AW133" i="30"/>
  <c r="AV133" i="30"/>
  <c r="AU133" i="30"/>
  <c r="AT133" i="30"/>
  <c r="AS133" i="30"/>
  <c r="AR133" i="30"/>
  <c r="AQ133" i="30"/>
  <c r="AP133" i="30"/>
  <c r="AO133" i="30"/>
  <c r="AN133" i="30"/>
  <c r="AM133" i="30"/>
  <c r="AL133" i="30"/>
  <c r="AK133" i="30"/>
  <c r="AJ133" i="30"/>
  <c r="AI133" i="30"/>
  <c r="AH133" i="30"/>
  <c r="AG133" i="30"/>
  <c r="AF133" i="30"/>
  <c r="AE133" i="30"/>
  <c r="AD133" i="30"/>
  <c r="AC133" i="30"/>
  <c r="AB133" i="30"/>
  <c r="AA133" i="30"/>
  <c r="Z133" i="30"/>
  <c r="Y133" i="30"/>
  <c r="X133" i="30"/>
  <c r="AZ133" i="30" s="1"/>
  <c r="BB133" i="30" s="1"/>
  <c r="W133" i="30"/>
  <c r="V133" i="30"/>
  <c r="U133" i="30"/>
  <c r="F133" i="30"/>
  <c r="AY131" i="30"/>
  <c r="AX131" i="30"/>
  <c r="AW131" i="30"/>
  <c r="AV131" i="30"/>
  <c r="AU131" i="30"/>
  <c r="AT131" i="30"/>
  <c r="AS131" i="30"/>
  <c r="AR131" i="30"/>
  <c r="AQ131" i="30"/>
  <c r="AP131" i="30"/>
  <c r="AO131" i="30"/>
  <c r="AN131" i="30"/>
  <c r="AM131" i="30"/>
  <c r="AL131" i="30"/>
  <c r="AK131" i="30"/>
  <c r="AJ131" i="30"/>
  <c r="AI131" i="30"/>
  <c r="AH131" i="30"/>
  <c r="AG131" i="30"/>
  <c r="AF131" i="30"/>
  <c r="AE131" i="30"/>
  <c r="AD131" i="30"/>
  <c r="AC131" i="30"/>
  <c r="AB131" i="30"/>
  <c r="AA131" i="30"/>
  <c r="Z131" i="30"/>
  <c r="Y131" i="30"/>
  <c r="X131" i="30"/>
  <c r="W131" i="30"/>
  <c r="V131" i="30"/>
  <c r="AZ131" i="30" s="1"/>
  <c r="BB131" i="30" s="1"/>
  <c r="U131" i="30"/>
  <c r="G131" i="30"/>
  <c r="AY130" i="30"/>
  <c r="AX130" i="30"/>
  <c r="AW130" i="30"/>
  <c r="AV130" i="30"/>
  <c r="AU130" i="30"/>
  <c r="AT130" i="30"/>
  <c r="AS130" i="30"/>
  <c r="AR130" i="30"/>
  <c r="AQ130" i="30"/>
  <c r="AP130" i="30"/>
  <c r="AO130" i="30"/>
  <c r="AN130" i="30"/>
  <c r="AM130" i="30"/>
  <c r="AL130" i="30"/>
  <c r="AK130" i="30"/>
  <c r="AJ130" i="30"/>
  <c r="AI130" i="30"/>
  <c r="AH130" i="30"/>
  <c r="AG130" i="30"/>
  <c r="AF130" i="30"/>
  <c r="AE130" i="30"/>
  <c r="AD130" i="30"/>
  <c r="AC130" i="30"/>
  <c r="AB130" i="30"/>
  <c r="AA130" i="30"/>
  <c r="Z130" i="30"/>
  <c r="Y130" i="30"/>
  <c r="X130" i="30"/>
  <c r="W130" i="30"/>
  <c r="V130" i="30"/>
  <c r="U130" i="30"/>
  <c r="F130" i="30"/>
  <c r="AY128" i="30"/>
  <c r="AX128" i="30"/>
  <c r="AW128" i="30"/>
  <c r="AV128" i="30"/>
  <c r="AU128" i="30"/>
  <c r="AT128" i="30"/>
  <c r="AS128" i="30"/>
  <c r="AR128" i="30"/>
  <c r="AQ128" i="30"/>
  <c r="AP128" i="30"/>
  <c r="AO128" i="30"/>
  <c r="AN128" i="30"/>
  <c r="AM128" i="30"/>
  <c r="AL128" i="30"/>
  <c r="AK128" i="30"/>
  <c r="AJ128" i="30"/>
  <c r="AI128" i="30"/>
  <c r="AH128" i="30"/>
  <c r="AG128" i="30"/>
  <c r="AF128" i="30"/>
  <c r="AE128" i="30"/>
  <c r="AD128" i="30"/>
  <c r="AC128" i="30"/>
  <c r="AB128" i="30"/>
  <c r="AZ128" i="30" s="1"/>
  <c r="BB128" i="30" s="1"/>
  <c r="AA128" i="30"/>
  <c r="Z128" i="30"/>
  <c r="Y128" i="30"/>
  <c r="X128" i="30"/>
  <c r="W128" i="30"/>
  <c r="V128" i="30"/>
  <c r="U128" i="30"/>
  <c r="G128" i="30"/>
  <c r="AY127" i="30"/>
  <c r="AX127" i="30"/>
  <c r="AW127" i="30"/>
  <c r="AV127" i="30"/>
  <c r="AU127" i="30"/>
  <c r="AT127" i="30"/>
  <c r="AS127" i="30"/>
  <c r="AR127" i="30"/>
  <c r="AQ127" i="30"/>
  <c r="AP127" i="30"/>
  <c r="AO127" i="30"/>
  <c r="AN127" i="30"/>
  <c r="AM127" i="30"/>
  <c r="AL127" i="30"/>
  <c r="AK127" i="30"/>
  <c r="AJ127" i="30"/>
  <c r="AI127" i="30"/>
  <c r="AH127" i="30"/>
  <c r="AG127" i="30"/>
  <c r="AF127" i="30"/>
  <c r="AE127" i="30"/>
  <c r="AD127" i="30"/>
  <c r="AC127" i="30"/>
  <c r="AB127" i="30"/>
  <c r="AA127" i="30"/>
  <c r="Z127" i="30"/>
  <c r="Y127" i="30"/>
  <c r="X127" i="30"/>
  <c r="W127" i="30"/>
  <c r="V127" i="30"/>
  <c r="U127" i="30"/>
  <c r="AZ127" i="30" s="1"/>
  <c r="BB127" i="30" s="1"/>
  <c r="F127" i="30"/>
  <c r="AY125" i="30"/>
  <c r="AX125" i="30"/>
  <c r="AW125" i="30"/>
  <c r="AV125" i="30"/>
  <c r="AU125" i="30"/>
  <c r="AT125" i="30"/>
  <c r="AS125" i="30"/>
  <c r="AR125" i="30"/>
  <c r="AQ125" i="30"/>
  <c r="AP125" i="30"/>
  <c r="AO125" i="30"/>
  <c r="AN125" i="30"/>
  <c r="AM125" i="30"/>
  <c r="AL125" i="30"/>
  <c r="AK125" i="30"/>
  <c r="AJ125" i="30"/>
  <c r="AI125" i="30"/>
  <c r="AH125" i="30"/>
  <c r="AG125" i="30"/>
  <c r="AF125" i="30"/>
  <c r="AE125" i="30"/>
  <c r="AD125" i="30"/>
  <c r="AC125" i="30"/>
  <c r="AB125" i="30"/>
  <c r="AA125" i="30"/>
  <c r="Z125" i="30"/>
  <c r="Y125" i="30"/>
  <c r="X125" i="30"/>
  <c r="W125" i="30"/>
  <c r="V125" i="30"/>
  <c r="U125" i="30"/>
  <c r="AZ125" i="30" s="1"/>
  <c r="BB125" i="30" s="1"/>
  <c r="G125" i="30"/>
  <c r="AY124" i="30"/>
  <c r="AX124" i="30"/>
  <c r="AW124" i="30"/>
  <c r="AV124" i="30"/>
  <c r="AU124" i="30"/>
  <c r="AT124" i="30"/>
  <c r="AS124" i="30"/>
  <c r="AR124" i="30"/>
  <c r="AQ124" i="30"/>
  <c r="AP124" i="30"/>
  <c r="AO124" i="30"/>
  <c r="AN124" i="30"/>
  <c r="AM124" i="30"/>
  <c r="AL124" i="30"/>
  <c r="AK124" i="30"/>
  <c r="AJ124" i="30"/>
  <c r="AI124" i="30"/>
  <c r="AH124" i="30"/>
  <c r="AG124" i="30"/>
  <c r="AF124" i="30"/>
  <c r="AE124" i="30"/>
  <c r="AD124" i="30"/>
  <c r="AC124" i="30"/>
  <c r="AB124" i="30"/>
  <c r="AA124" i="30"/>
  <c r="Z124" i="30"/>
  <c r="Y124" i="30"/>
  <c r="X124" i="30"/>
  <c r="W124" i="30"/>
  <c r="V124" i="30"/>
  <c r="AZ124" i="30" s="1"/>
  <c r="BB124" i="30" s="1"/>
  <c r="U124" i="30"/>
  <c r="F124" i="30"/>
  <c r="AY122" i="30"/>
  <c r="AX122" i="30"/>
  <c r="AW122" i="30"/>
  <c r="AV122" i="30"/>
  <c r="AU122" i="30"/>
  <c r="AT122" i="30"/>
  <c r="AS122" i="30"/>
  <c r="AR122" i="30"/>
  <c r="AQ122" i="30"/>
  <c r="AP122" i="30"/>
  <c r="AO122" i="30"/>
  <c r="AN122" i="30"/>
  <c r="AM122" i="30"/>
  <c r="AL122" i="30"/>
  <c r="AK122" i="30"/>
  <c r="AJ122" i="30"/>
  <c r="AI122" i="30"/>
  <c r="AH122" i="30"/>
  <c r="AG122" i="30"/>
  <c r="AF122" i="30"/>
  <c r="AE122" i="30"/>
  <c r="AD122" i="30"/>
  <c r="AC122" i="30"/>
  <c r="AB122" i="30"/>
  <c r="AZ122" i="30" s="1"/>
  <c r="BB122" i="30" s="1"/>
  <c r="AA122" i="30"/>
  <c r="Z122" i="30"/>
  <c r="Y122" i="30"/>
  <c r="X122" i="30"/>
  <c r="W122" i="30"/>
  <c r="V122" i="30"/>
  <c r="U122" i="30"/>
  <c r="G122" i="30"/>
  <c r="AY121" i="30"/>
  <c r="AX121" i="30"/>
  <c r="AW121" i="30"/>
  <c r="AV121" i="30"/>
  <c r="AU121" i="30"/>
  <c r="AT121" i="30"/>
  <c r="AS121" i="30"/>
  <c r="AR121" i="30"/>
  <c r="AQ121" i="30"/>
  <c r="AP121" i="30"/>
  <c r="AO121" i="30"/>
  <c r="AN121" i="30"/>
  <c r="AM121" i="30"/>
  <c r="AL121" i="30"/>
  <c r="AK121" i="30"/>
  <c r="AJ121" i="30"/>
  <c r="AI121" i="30"/>
  <c r="AH121" i="30"/>
  <c r="AG121" i="30"/>
  <c r="AF121" i="30"/>
  <c r="AE121" i="30"/>
  <c r="AD121" i="30"/>
  <c r="AC121" i="30"/>
  <c r="AB121" i="30"/>
  <c r="AA121" i="30"/>
  <c r="Z121" i="30"/>
  <c r="Y121" i="30"/>
  <c r="X121" i="30"/>
  <c r="W121" i="30"/>
  <c r="V121" i="30"/>
  <c r="U121" i="30"/>
  <c r="AZ121" i="30" s="1"/>
  <c r="BB121" i="30" s="1"/>
  <c r="F121" i="30"/>
  <c r="AY119" i="30"/>
  <c r="AX119" i="30"/>
  <c r="AW119" i="30"/>
  <c r="AV119" i="30"/>
  <c r="AU119" i="30"/>
  <c r="AT119" i="30"/>
  <c r="AS119" i="30"/>
  <c r="AR119" i="30"/>
  <c r="AQ119" i="30"/>
  <c r="AP119" i="30"/>
  <c r="AO119" i="30"/>
  <c r="AN119" i="30"/>
  <c r="AM119" i="30"/>
  <c r="AL119" i="30"/>
  <c r="AK119" i="30"/>
  <c r="AJ119" i="30"/>
  <c r="AI119" i="30"/>
  <c r="AH119" i="30"/>
  <c r="AG119" i="30"/>
  <c r="AF119" i="30"/>
  <c r="AE119" i="30"/>
  <c r="AD119" i="30"/>
  <c r="AC119" i="30"/>
  <c r="AB119" i="30"/>
  <c r="AA119" i="30"/>
  <c r="Z119" i="30"/>
  <c r="Y119" i="30"/>
  <c r="X119" i="30"/>
  <c r="AZ119" i="30" s="1"/>
  <c r="BB119" i="30" s="1"/>
  <c r="W119" i="30"/>
  <c r="V119" i="30"/>
  <c r="U119" i="30"/>
  <c r="G119" i="30"/>
  <c r="AY118" i="30"/>
  <c r="AX118" i="30"/>
  <c r="AW118" i="30"/>
  <c r="AV118" i="30"/>
  <c r="AU118" i="30"/>
  <c r="AT118" i="30"/>
  <c r="AS118" i="30"/>
  <c r="AR118" i="30"/>
  <c r="AQ118" i="30"/>
  <c r="AP118" i="30"/>
  <c r="AO118" i="30"/>
  <c r="AN118" i="30"/>
  <c r="AM118" i="30"/>
  <c r="AL118" i="30"/>
  <c r="AK118" i="30"/>
  <c r="AJ118" i="30"/>
  <c r="AI118" i="30"/>
  <c r="AH118" i="30"/>
  <c r="AG118" i="30"/>
  <c r="AF118" i="30"/>
  <c r="AE118" i="30"/>
  <c r="AD118" i="30"/>
  <c r="AC118" i="30"/>
  <c r="AB118" i="30"/>
  <c r="AA118" i="30"/>
  <c r="Z118" i="30"/>
  <c r="Y118" i="30"/>
  <c r="X118" i="30"/>
  <c r="W118" i="30"/>
  <c r="V118" i="30"/>
  <c r="U118" i="30"/>
  <c r="AZ118" i="30" s="1"/>
  <c r="BB118" i="30" s="1"/>
  <c r="F118" i="30"/>
  <c r="AY116" i="30"/>
  <c r="AX116" i="30"/>
  <c r="AW116" i="30"/>
  <c r="AV116" i="30"/>
  <c r="AU116" i="30"/>
  <c r="AT116" i="30"/>
  <c r="AS116" i="30"/>
  <c r="AR116" i="30"/>
  <c r="AQ116" i="30"/>
  <c r="AP116" i="30"/>
  <c r="AO116" i="30"/>
  <c r="AN116" i="30"/>
  <c r="AM116" i="30"/>
  <c r="AL116" i="30"/>
  <c r="AK116" i="30"/>
  <c r="AJ116" i="30"/>
  <c r="AI116" i="30"/>
  <c r="AH116" i="30"/>
  <c r="AG116" i="30"/>
  <c r="AF116" i="30"/>
  <c r="AE116" i="30"/>
  <c r="AD116" i="30"/>
  <c r="AC116" i="30"/>
  <c r="AB116" i="30"/>
  <c r="AA116" i="30"/>
  <c r="Z116" i="30"/>
  <c r="Y116" i="30"/>
  <c r="X116" i="30"/>
  <c r="W116" i="30"/>
  <c r="V116" i="30"/>
  <c r="U116" i="30"/>
  <c r="AZ116" i="30" s="1"/>
  <c r="BB116" i="30" s="1"/>
  <c r="G116" i="30"/>
  <c r="AY115" i="30"/>
  <c r="AX115" i="30"/>
  <c r="AW115" i="30"/>
  <c r="AV115" i="30"/>
  <c r="AU115" i="30"/>
  <c r="AT115" i="30"/>
  <c r="AS115" i="30"/>
  <c r="AR115" i="30"/>
  <c r="AQ115" i="30"/>
  <c r="AP115" i="30"/>
  <c r="AO115" i="30"/>
  <c r="AN115" i="30"/>
  <c r="AM115" i="30"/>
  <c r="AL115" i="30"/>
  <c r="AK115" i="30"/>
  <c r="AJ115" i="30"/>
  <c r="AI115" i="30"/>
  <c r="AH115" i="30"/>
  <c r="AG115" i="30"/>
  <c r="AF115" i="30"/>
  <c r="AE115" i="30"/>
  <c r="AD115" i="30"/>
  <c r="AC115" i="30"/>
  <c r="AB115" i="30"/>
  <c r="AA115" i="30"/>
  <c r="Z115" i="30"/>
  <c r="Y115" i="30"/>
  <c r="X115" i="30"/>
  <c r="W115" i="30"/>
  <c r="V115" i="30"/>
  <c r="U115" i="30"/>
  <c r="F115" i="30"/>
  <c r="AY113" i="30"/>
  <c r="AX113" i="30"/>
  <c r="AW113" i="30"/>
  <c r="AV113" i="30"/>
  <c r="AU113" i="30"/>
  <c r="AT113" i="30"/>
  <c r="AS113" i="30"/>
  <c r="AR113" i="30"/>
  <c r="AQ113" i="30"/>
  <c r="AP113" i="30"/>
  <c r="AO113" i="30"/>
  <c r="AN113" i="30"/>
  <c r="AM113" i="30"/>
  <c r="AL113" i="30"/>
  <c r="AK113" i="30"/>
  <c r="AJ113" i="30"/>
  <c r="AI113" i="30"/>
  <c r="AH113" i="30"/>
  <c r="AG113" i="30"/>
  <c r="AF113" i="30"/>
  <c r="AE113" i="30"/>
  <c r="AD113" i="30"/>
  <c r="AC113" i="30"/>
  <c r="AB113" i="30"/>
  <c r="AA113" i="30"/>
  <c r="Z113" i="30"/>
  <c r="Y113" i="30"/>
  <c r="X113" i="30"/>
  <c r="W113" i="30"/>
  <c r="V113" i="30"/>
  <c r="U113" i="30"/>
  <c r="AZ113" i="30" s="1"/>
  <c r="BB113" i="30" s="1"/>
  <c r="G113" i="30"/>
  <c r="AY112" i="30"/>
  <c r="AX112" i="30"/>
  <c r="AW112" i="30"/>
  <c r="AV112" i="30"/>
  <c r="AU112" i="30"/>
  <c r="AT112" i="30"/>
  <c r="AS112" i="30"/>
  <c r="AR112" i="30"/>
  <c r="AQ112" i="30"/>
  <c r="AP112" i="30"/>
  <c r="AO112" i="30"/>
  <c r="AN112" i="30"/>
  <c r="AM112" i="30"/>
  <c r="AL112" i="30"/>
  <c r="AK112" i="30"/>
  <c r="AJ112" i="30"/>
  <c r="AI112" i="30"/>
  <c r="AH112" i="30"/>
  <c r="AG112" i="30"/>
  <c r="AF112" i="30"/>
  <c r="AE112" i="30"/>
  <c r="AD112" i="30"/>
  <c r="AC112" i="30"/>
  <c r="AB112" i="30"/>
  <c r="AA112" i="30"/>
  <c r="AZ112" i="30" s="1"/>
  <c r="BB112" i="30" s="1"/>
  <c r="Z112" i="30"/>
  <c r="Y112" i="30"/>
  <c r="X112" i="30"/>
  <c r="W112" i="30"/>
  <c r="V112" i="30"/>
  <c r="U112" i="30"/>
  <c r="F112" i="30"/>
  <c r="AY110" i="30"/>
  <c r="AX110" i="30"/>
  <c r="AW110" i="30"/>
  <c r="AV110" i="30"/>
  <c r="AU110" i="30"/>
  <c r="AT110" i="30"/>
  <c r="AS110" i="30"/>
  <c r="AR110" i="30"/>
  <c r="AQ110" i="30"/>
  <c r="AP110" i="30"/>
  <c r="AO110" i="30"/>
  <c r="AN110" i="30"/>
  <c r="AM110" i="30"/>
  <c r="AL110" i="30"/>
  <c r="AK110" i="30"/>
  <c r="AJ110" i="30"/>
  <c r="AI110" i="30"/>
  <c r="AH110" i="30"/>
  <c r="AG110" i="30"/>
  <c r="AF110" i="30"/>
  <c r="AE110" i="30"/>
  <c r="AD110" i="30"/>
  <c r="AC110" i="30"/>
  <c r="AB110" i="30"/>
  <c r="AA110" i="30"/>
  <c r="Z110" i="30"/>
  <c r="Y110" i="30"/>
  <c r="X110" i="30"/>
  <c r="W110" i="30"/>
  <c r="V110" i="30"/>
  <c r="U110" i="30"/>
  <c r="AZ110" i="30" s="1"/>
  <c r="BB110" i="30" s="1"/>
  <c r="G110" i="30"/>
  <c r="AY109" i="30"/>
  <c r="AX109" i="30"/>
  <c r="AW109" i="30"/>
  <c r="AV109" i="30"/>
  <c r="AU109" i="30"/>
  <c r="AT109" i="30"/>
  <c r="AS109" i="30"/>
  <c r="AR109" i="30"/>
  <c r="AQ109" i="30"/>
  <c r="AP109" i="30"/>
  <c r="AO109" i="30"/>
  <c r="AN109" i="30"/>
  <c r="AM109" i="30"/>
  <c r="AL109" i="30"/>
  <c r="AK109" i="30"/>
  <c r="AJ109" i="30"/>
  <c r="AI109" i="30"/>
  <c r="AH109" i="30"/>
  <c r="AG109" i="30"/>
  <c r="AF109" i="30"/>
  <c r="AE109" i="30"/>
  <c r="AD109" i="30"/>
  <c r="AC109" i="30"/>
  <c r="AB109" i="30"/>
  <c r="AA109" i="30"/>
  <c r="Z109" i="30"/>
  <c r="Y109" i="30"/>
  <c r="X109" i="30"/>
  <c r="W109" i="30"/>
  <c r="AZ109" i="30" s="1"/>
  <c r="BB109" i="30" s="1"/>
  <c r="V109" i="30"/>
  <c r="U109" i="30"/>
  <c r="F109" i="30"/>
  <c r="AY107" i="30"/>
  <c r="AX107" i="30"/>
  <c r="AW107" i="30"/>
  <c r="AV107" i="30"/>
  <c r="AU107" i="30"/>
  <c r="AT107" i="30"/>
  <c r="AS107" i="30"/>
  <c r="AR107" i="30"/>
  <c r="AQ107" i="30"/>
  <c r="AP107" i="30"/>
  <c r="AO107" i="30"/>
  <c r="AN107" i="30"/>
  <c r="AM107" i="30"/>
  <c r="AL107" i="30"/>
  <c r="AK107" i="30"/>
  <c r="AJ107" i="30"/>
  <c r="AI107" i="30"/>
  <c r="AH107" i="30"/>
  <c r="AG107" i="30"/>
  <c r="AF107" i="30"/>
  <c r="AE107" i="30"/>
  <c r="AD107" i="30"/>
  <c r="AC107" i="30"/>
  <c r="AB107" i="30"/>
  <c r="AA107" i="30"/>
  <c r="Z107" i="30"/>
  <c r="Y107" i="30"/>
  <c r="X107" i="30"/>
  <c r="W107" i="30"/>
  <c r="V107" i="30"/>
  <c r="U107" i="30"/>
  <c r="AZ107" i="30" s="1"/>
  <c r="BB107" i="30" s="1"/>
  <c r="G107" i="30"/>
  <c r="AY106" i="30"/>
  <c r="AX106" i="30"/>
  <c r="AW106" i="30"/>
  <c r="AV106" i="30"/>
  <c r="AU106" i="30"/>
  <c r="AT106" i="30"/>
  <c r="AS106" i="30"/>
  <c r="AR106" i="30"/>
  <c r="AQ106" i="30"/>
  <c r="AP106" i="30"/>
  <c r="AO106" i="30"/>
  <c r="AN106" i="30"/>
  <c r="AM106" i="30"/>
  <c r="AL106" i="30"/>
  <c r="AK106" i="30"/>
  <c r="AJ106" i="30"/>
  <c r="AI106" i="30"/>
  <c r="AH106" i="30"/>
  <c r="AG106" i="30"/>
  <c r="AF106" i="30"/>
  <c r="AE106" i="30"/>
  <c r="AD106" i="30"/>
  <c r="AC106" i="30"/>
  <c r="AB106" i="30"/>
  <c r="AZ106" i="30" s="1"/>
  <c r="BB106" i="30" s="1"/>
  <c r="AA106" i="30"/>
  <c r="Z106" i="30"/>
  <c r="Y106" i="30"/>
  <c r="X106" i="30"/>
  <c r="W106" i="30"/>
  <c r="V106" i="30"/>
  <c r="U106" i="30"/>
  <c r="F106" i="30"/>
  <c r="AY104" i="30"/>
  <c r="AX104" i="30"/>
  <c r="AW104" i="30"/>
  <c r="AV104" i="30"/>
  <c r="AU104" i="30"/>
  <c r="AT104" i="30"/>
  <c r="AS104" i="30"/>
  <c r="AR104" i="30"/>
  <c r="AQ104" i="30"/>
  <c r="AP104" i="30"/>
  <c r="AO104" i="30"/>
  <c r="AN104" i="30"/>
  <c r="AM104" i="30"/>
  <c r="AL104" i="30"/>
  <c r="AK104" i="30"/>
  <c r="AJ104" i="30"/>
  <c r="AI104" i="30"/>
  <c r="AH104" i="30"/>
  <c r="AG104" i="30"/>
  <c r="AF104" i="30"/>
  <c r="AE104" i="30"/>
  <c r="AD104" i="30"/>
  <c r="AC104" i="30"/>
  <c r="AB104" i="30"/>
  <c r="AA104" i="30"/>
  <c r="Z104" i="30"/>
  <c r="Y104" i="30"/>
  <c r="X104" i="30"/>
  <c r="W104" i="30"/>
  <c r="AZ104" i="30" s="1"/>
  <c r="BB104" i="30" s="1"/>
  <c r="V104" i="30"/>
  <c r="U104" i="30"/>
  <c r="G104" i="30"/>
  <c r="AY103" i="30"/>
  <c r="AX103" i="30"/>
  <c r="AW103" i="30"/>
  <c r="AV103" i="30"/>
  <c r="AU103" i="30"/>
  <c r="AT103" i="30"/>
  <c r="AS103" i="30"/>
  <c r="AR103" i="30"/>
  <c r="AQ103" i="30"/>
  <c r="AP103" i="30"/>
  <c r="AO103" i="30"/>
  <c r="AN103" i="30"/>
  <c r="AM103" i="30"/>
  <c r="AL103" i="30"/>
  <c r="AK103" i="30"/>
  <c r="AJ103" i="30"/>
  <c r="AI103" i="30"/>
  <c r="AH103" i="30"/>
  <c r="AG103" i="30"/>
  <c r="AF103" i="30"/>
  <c r="AE103" i="30"/>
  <c r="AD103" i="30"/>
  <c r="AC103" i="30"/>
  <c r="AB103" i="30"/>
  <c r="AA103" i="30"/>
  <c r="Z103" i="30"/>
  <c r="Y103" i="30"/>
  <c r="X103" i="30"/>
  <c r="W103" i="30"/>
  <c r="V103" i="30"/>
  <c r="U103" i="30"/>
  <c r="AZ103" i="30" s="1"/>
  <c r="BB103" i="30" s="1"/>
  <c r="F103" i="30"/>
  <c r="AY101" i="30"/>
  <c r="AX101" i="30"/>
  <c r="AW101" i="30"/>
  <c r="AV101" i="30"/>
  <c r="AU101" i="30"/>
  <c r="AT101" i="30"/>
  <c r="AS101" i="30"/>
  <c r="AR101" i="30"/>
  <c r="AQ101" i="30"/>
  <c r="AP101" i="30"/>
  <c r="AO101" i="30"/>
  <c r="AN101" i="30"/>
  <c r="AM101" i="30"/>
  <c r="AL101" i="30"/>
  <c r="AK101" i="30"/>
  <c r="AJ101" i="30"/>
  <c r="AI101" i="30"/>
  <c r="AH101" i="30"/>
  <c r="AG101" i="30"/>
  <c r="AF101" i="30"/>
  <c r="AE101" i="30"/>
  <c r="AD101" i="30"/>
  <c r="AC101" i="30"/>
  <c r="AB101" i="30"/>
  <c r="AZ101" i="30" s="1"/>
  <c r="BB101" i="30" s="1"/>
  <c r="AA101" i="30"/>
  <c r="Z101" i="30"/>
  <c r="Y101" i="30"/>
  <c r="X101" i="30"/>
  <c r="W101" i="30"/>
  <c r="V101" i="30"/>
  <c r="U101" i="30"/>
  <c r="G101" i="30"/>
  <c r="AY100" i="30"/>
  <c r="AX100" i="30"/>
  <c r="AW100" i="30"/>
  <c r="AV100" i="30"/>
  <c r="AU100" i="30"/>
  <c r="AT100" i="30"/>
  <c r="AS100" i="30"/>
  <c r="AR100" i="30"/>
  <c r="AQ100" i="30"/>
  <c r="AP100" i="30"/>
  <c r="AO100" i="30"/>
  <c r="AN100" i="30"/>
  <c r="AM100" i="30"/>
  <c r="AL100" i="30"/>
  <c r="AK100" i="30"/>
  <c r="AJ100" i="30"/>
  <c r="AI100" i="30"/>
  <c r="AH100" i="30"/>
  <c r="AG100" i="30"/>
  <c r="AF100" i="30"/>
  <c r="AE100" i="30"/>
  <c r="AD100" i="30"/>
  <c r="AC100" i="30"/>
  <c r="AB100" i="30"/>
  <c r="AZ100" i="30" s="1"/>
  <c r="BB100" i="30" s="1"/>
  <c r="AA100" i="30"/>
  <c r="Z100" i="30"/>
  <c r="Y100" i="30"/>
  <c r="X100" i="30"/>
  <c r="W100" i="30"/>
  <c r="V100" i="30"/>
  <c r="U100" i="30"/>
  <c r="F100" i="30"/>
  <c r="AY98" i="30"/>
  <c r="AX98" i="30"/>
  <c r="AW98" i="30"/>
  <c r="AV98" i="30"/>
  <c r="AU98" i="30"/>
  <c r="AT98" i="30"/>
  <c r="AS98" i="30"/>
  <c r="AR98" i="30"/>
  <c r="AQ98" i="30"/>
  <c r="AP98" i="30"/>
  <c r="AO98" i="30"/>
  <c r="AN98" i="30"/>
  <c r="AM98" i="30"/>
  <c r="AL98" i="30"/>
  <c r="AK98" i="30"/>
  <c r="AJ98" i="30"/>
  <c r="AI98" i="30"/>
  <c r="AH98" i="30"/>
  <c r="AG98" i="30"/>
  <c r="AF98" i="30"/>
  <c r="AE98" i="30"/>
  <c r="AD98" i="30"/>
  <c r="AC98" i="30"/>
  <c r="AB98" i="30"/>
  <c r="AA98" i="30"/>
  <c r="Z98" i="30"/>
  <c r="Y98" i="30"/>
  <c r="X98" i="30"/>
  <c r="W98" i="30"/>
  <c r="AZ98" i="30" s="1"/>
  <c r="BB98" i="30" s="1"/>
  <c r="V98" i="30"/>
  <c r="U98" i="30"/>
  <c r="G98" i="30"/>
  <c r="AY97" i="30"/>
  <c r="AX97" i="30"/>
  <c r="AW97" i="30"/>
  <c r="AV97" i="30"/>
  <c r="AU97" i="30"/>
  <c r="AT97" i="30"/>
  <c r="AS97" i="30"/>
  <c r="AR97" i="30"/>
  <c r="AQ97" i="30"/>
  <c r="AP97" i="30"/>
  <c r="AO97" i="30"/>
  <c r="AN97" i="30"/>
  <c r="AM97" i="30"/>
  <c r="AL97" i="30"/>
  <c r="AK97" i="30"/>
  <c r="AJ97" i="30"/>
  <c r="AI97" i="30"/>
  <c r="AH97" i="30"/>
  <c r="AG97" i="30"/>
  <c r="AF97" i="30"/>
  <c r="AE97" i="30"/>
  <c r="AD97" i="30"/>
  <c r="AC97" i="30"/>
  <c r="AB97" i="30"/>
  <c r="AA97" i="30"/>
  <c r="Z97" i="30"/>
  <c r="Y97" i="30"/>
  <c r="X97" i="30"/>
  <c r="W97" i="30"/>
  <c r="V97" i="30"/>
  <c r="U97" i="30"/>
  <c r="AZ97" i="30" s="1"/>
  <c r="BB97" i="30" s="1"/>
  <c r="F97" i="30"/>
  <c r="AY95" i="30"/>
  <c r="AX95" i="30"/>
  <c r="AW95" i="30"/>
  <c r="AV95" i="30"/>
  <c r="AU95" i="30"/>
  <c r="AT95" i="30"/>
  <c r="AS95" i="30"/>
  <c r="AR95" i="30"/>
  <c r="AQ95" i="30"/>
  <c r="AP95" i="30"/>
  <c r="AO95" i="30"/>
  <c r="AN95" i="30"/>
  <c r="AM95" i="30"/>
  <c r="AL95" i="30"/>
  <c r="AK95" i="30"/>
  <c r="AJ95" i="30"/>
  <c r="AI95" i="30"/>
  <c r="AH95" i="30"/>
  <c r="AG95" i="30"/>
  <c r="AF95" i="30"/>
  <c r="AE95" i="30"/>
  <c r="AD95" i="30"/>
  <c r="AC95" i="30"/>
  <c r="AB95" i="30"/>
  <c r="AA95" i="30"/>
  <c r="AZ95" i="30" s="1"/>
  <c r="BB95" i="30" s="1"/>
  <c r="Z95" i="30"/>
  <c r="Y95" i="30"/>
  <c r="X95" i="30"/>
  <c r="W95" i="30"/>
  <c r="V95" i="30"/>
  <c r="U95" i="30"/>
  <c r="G95" i="30"/>
  <c r="AY94" i="30"/>
  <c r="AX94" i="30"/>
  <c r="AW94" i="30"/>
  <c r="AV94" i="30"/>
  <c r="AU94" i="30"/>
  <c r="AT94" i="30"/>
  <c r="AS94" i="30"/>
  <c r="AR94" i="30"/>
  <c r="AQ94" i="30"/>
  <c r="AP94" i="30"/>
  <c r="AO94" i="30"/>
  <c r="AN94" i="30"/>
  <c r="AM94" i="30"/>
  <c r="AL94" i="30"/>
  <c r="AK94" i="30"/>
  <c r="AJ94" i="30"/>
  <c r="AI94" i="30"/>
  <c r="AH94" i="30"/>
  <c r="AG94" i="30"/>
  <c r="AF94" i="30"/>
  <c r="AE94" i="30"/>
  <c r="AD94" i="30"/>
  <c r="AC94" i="30"/>
  <c r="AB94" i="30"/>
  <c r="AA94" i="30"/>
  <c r="Z94" i="30"/>
  <c r="Y94" i="30"/>
  <c r="X94" i="30"/>
  <c r="W94" i="30"/>
  <c r="V94" i="30"/>
  <c r="U94" i="30"/>
  <c r="AZ94" i="30" s="1"/>
  <c r="BB94" i="30" s="1"/>
  <c r="F94" i="30"/>
  <c r="AY92" i="30"/>
  <c r="AX92" i="30"/>
  <c r="AW92" i="30"/>
  <c r="AV92" i="30"/>
  <c r="AU92" i="30"/>
  <c r="AT92" i="30"/>
  <c r="AS92" i="30"/>
  <c r="AR92" i="30"/>
  <c r="AQ92" i="30"/>
  <c r="AP92" i="30"/>
  <c r="AO92" i="30"/>
  <c r="AN92" i="30"/>
  <c r="AM92" i="30"/>
  <c r="AL92" i="30"/>
  <c r="AK92" i="30"/>
  <c r="AJ92" i="30"/>
  <c r="AI92" i="30"/>
  <c r="AH92" i="30"/>
  <c r="AG92" i="30"/>
  <c r="AF92" i="30"/>
  <c r="AE92" i="30"/>
  <c r="AD92" i="30"/>
  <c r="AC92" i="30"/>
  <c r="AB92" i="30"/>
  <c r="AA92" i="30"/>
  <c r="Z92" i="30"/>
  <c r="Y92" i="30"/>
  <c r="X92" i="30"/>
  <c r="W92" i="30"/>
  <c r="V92" i="30"/>
  <c r="U92" i="30"/>
  <c r="AZ92" i="30" s="1"/>
  <c r="BB92" i="30" s="1"/>
  <c r="G92" i="30"/>
  <c r="AY91" i="30"/>
  <c r="AX91" i="30"/>
  <c r="AW91" i="30"/>
  <c r="AV91" i="30"/>
  <c r="AU91" i="30"/>
  <c r="AT91" i="30"/>
  <c r="AS91" i="30"/>
  <c r="AR91" i="30"/>
  <c r="AQ91" i="30"/>
  <c r="AP91" i="30"/>
  <c r="AO91" i="30"/>
  <c r="AN91" i="30"/>
  <c r="AM91" i="30"/>
  <c r="AL91" i="30"/>
  <c r="AK91" i="30"/>
  <c r="AJ91" i="30"/>
  <c r="AI91" i="30"/>
  <c r="AH91" i="30"/>
  <c r="AG91" i="30"/>
  <c r="AF91" i="30"/>
  <c r="AE91" i="30"/>
  <c r="AD91" i="30"/>
  <c r="AC91" i="30"/>
  <c r="AB91" i="30"/>
  <c r="AA91" i="30"/>
  <c r="Z91" i="30"/>
  <c r="Y91" i="30"/>
  <c r="X91" i="30"/>
  <c r="W91" i="30"/>
  <c r="V91" i="30"/>
  <c r="U91" i="30"/>
  <c r="F91" i="30"/>
  <c r="AY89" i="30"/>
  <c r="AX89" i="30"/>
  <c r="AW89" i="30"/>
  <c r="AV89" i="30"/>
  <c r="AU89" i="30"/>
  <c r="AT89" i="30"/>
  <c r="AS89" i="30"/>
  <c r="AR89" i="30"/>
  <c r="AQ89" i="30"/>
  <c r="AP89" i="30"/>
  <c r="AO89" i="30"/>
  <c r="AN89" i="30"/>
  <c r="AM89" i="30"/>
  <c r="AL89" i="30"/>
  <c r="AK89" i="30"/>
  <c r="AJ89" i="30"/>
  <c r="AI89" i="30"/>
  <c r="AH89" i="30"/>
  <c r="AG89" i="30"/>
  <c r="AF89" i="30"/>
  <c r="AE89" i="30"/>
  <c r="AD89" i="30"/>
  <c r="AC89" i="30"/>
  <c r="AB89" i="30"/>
  <c r="AZ89" i="30" s="1"/>
  <c r="BB89" i="30" s="1"/>
  <c r="AA89" i="30"/>
  <c r="Z89" i="30"/>
  <c r="Y89" i="30"/>
  <c r="X89" i="30"/>
  <c r="W89" i="30"/>
  <c r="V89" i="30"/>
  <c r="U89" i="30"/>
  <c r="G89" i="30"/>
  <c r="AY88" i="30"/>
  <c r="AX88" i="30"/>
  <c r="AW88" i="30"/>
  <c r="AV88" i="30"/>
  <c r="AU88" i="30"/>
  <c r="AT88" i="30"/>
  <c r="AS88" i="30"/>
  <c r="AR88" i="30"/>
  <c r="AQ88" i="30"/>
  <c r="AP88" i="30"/>
  <c r="AO88" i="30"/>
  <c r="AN88" i="30"/>
  <c r="AM88" i="30"/>
  <c r="AL88" i="30"/>
  <c r="AK88" i="30"/>
  <c r="AJ88" i="30"/>
  <c r="AI88" i="30"/>
  <c r="AH88" i="30"/>
  <c r="AG88" i="30"/>
  <c r="AF88" i="30"/>
  <c r="AE88" i="30"/>
  <c r="AD88" i="30"/>
  <c r="AC88" i="30"/>
  <c r="AB88" i="30"/>
  <c r="AA88" i="30"/>
  <c r="Z88" i="30"/>
  <c r="Y88" i="30"/>
  <c r="X88" i="30"/>
  <c r="W88" i="30"/>
  <c r="V88" i="30"/>
  <c r="U88" i="30"/>
  <c r="AZ88" i="30" s="1"/>
  <c r="BB88" i="30" s="1"/>
  <c r="F88" i="30"/>
  <c r="AY86" i="30"/>
  <c r="AX86" i="30"/>
  <c r="AW86" i="30"/>
  <c r="AV86" i="30"/>
  <c r="AU86" i="30"/>
  <c r="AT86" i="30"/>
  <c r="AS86" i="30"/>
  <c r="AR86" i="30"/>
  <c r="AQ86" i="30"/>
  <c r="AP86" i="30"/>
  <c r="AO86" i="30"/>
  <c r="AN86" i="30"/>
  <c r="AM86" i="30"/>
  <c r="AL86" i="30"/>
  <c r="AK86" i="30"/>
  <c r="AJ86" i="30"/>
  <c r="AI86" i="30"/>
  <c r="AH86" i="30"/>
  <c r="AG86" i="30"/>
  <c r="AF86" i="30"/>
  <c r="AE86" i="30"/>
  <c r="AD86" i="30"/>
  <c r="AC86" i="30"/>
  <c r="AB86" i="30"/>
  <c r="AA86" i="30"/>
  <c r="Z86" i="30"/>
  <c r="Y86" i="30"/>
  <c r="X86" i="30"/>
  <c r="W86" i="30"/>
  <c r="V86" i="30"/>
  <c r="U86" i="30"/>
  <c r="G86" i="30"/>
  <c r="AY85" i="30"/>
  <c r="AX85" i="30"/>
  <c r="AW85" i="30"/>
  <c r="AV85" i="30"/>
  <c r="AU85" i="30"/>
  <c r="AT85" i="30"/>
  <c r="AS85" i="30"/>
  <c r="AR85" i="30"/>
  <c r="AQ85" i="30"/>
  <c r="AP85" i="30"/>
  <c r="AO85" i="30"/>
  <c r="AN85" i="30"/>
  <c r="AM85" i="30"/>
  <c r="AL85" i="30"/>
  <c r="AK85" i="30"/>
  <c r="AJ85" i="30"/>
  <c r="AI85" i="30"/>
  <c r="AH85" i="30"/>
  <c r="AG85" i="30"/>
  <c r="AF85" i="30"/>
  <c r="AE85" i="30"/>
  <c r="AD85" i="30"/>
  <c r="AC85" i="30"/>
  <c r="AB85" i="30"/>
  <c r="AA85" i="30"/>
  <c r="Z85" i="30"/>
  <c r="Y85" i="30"/>
  <c r="X85" i="30"/>
  <c r="W85" i="30"/>
  <c r="V85" i="30"/>
  <c r="U85" i="30"/>
  <c r="AZ85" i="30" s="1"/>
  <c r="BB85" i="30" s="1"/>
  <c r="F85" i="30"/>
  <c r="AY83" i="30"/>
  <c r="AX83" i="30"/>
  <c r="AW83" i="30"/>
  <c r="AV83" i="30"/>
  <c r="AU83" i="30"/>
  <c r="AT83" i="30"/>
  <c r="AS83" i="30"/>
  <c r="AR83" i="30"/>
  <c r="AQ83" i="30"/>
  <c r="AP83" i="30"/>
  <c r="AO83" i="30"/>
  <c r="AN83" i="30"/>
  <c r="AM83" i="30"/>
  <c r="AL83" i="30"/>
  <c r="AK83" i="30"/>
  <c r="AJ83" i="30"/>
  <c r="AI83" i="30"/>
  <c r="AH83" i="30"/>
  <c r="AG83" i="30"/>
  <c r="AF83" i="30"/>
  <c r="AE83" i="30"/>
  <c r="AD83" i="30"/>
  <c r="AC83" i="30"/>
  <c r="AB83" i="30"/>
  <c r="AA83" i="30"/>
  <c r="Z83" i="30"/>
  <c r="Y83" i="30"/>
  <c r="X83" i="30"/>
  <c r="W83" i="30"/>
  <c r="V83" i="30"/>
  <c r="U83" i="30"/>
  <c r="AZ83" i="30" s="1"/>
  <c r="BB83" i="30" s="1"/>
  <c r="G83" i="30"/>
  <c r="AY82" i="30"/>
  <c r="AX82" i="30"/>
  <c r="AW82" i="30"/>
  <c r="AV82" i="30"/>
  <c r="AU82" i="30"/>
  <c r="AT82" i="30"/>
  <c r="AS82" i="30"/>
  <c r="AR82" i="30"/>
  <c r="AQ82" i="30"/>
  <c r="AP82" i="30"/>
  <c r="AO82" i="30"/>
  <c r="AN82" i="30"/>
  <c r="AM82" i="30"/>
  <c r="AL82" i="30"/>
  <c r="AK82" i="30"/>
  <c r="AJ82" i="30"/>
  <c r="AI82" i="30"/>
  <c r="AH82" i="30"/>
  <c r="AG82" i="30"/>
  <c r="AF82" i="30"/>
  <c r="AE82" i="30"/>
  <c r="AD82" i="30"/>
  <c r="AC82" i="30"/>
  <c r="AB82" i="30"/>
  <c r="AA82" i="30"/>
  <c r="Z82" i="30"/>
  <c r="Y82" i="30"/>
  <c r="X82" i="30"/>
  <c r="W82" i="30"/>
  <c r="AZ82" i="30" s="1"/>
  <c r="BB82" i="30" s="1"/>
  <c r="V82" i="30"/>
  <c r="U82" i="30"/>
  <c r="F82" i="30"/>
  <c r="AY80" i="30"/>
  <c r="AX80" i="30"/>
  <c r="AW80" i="30"/>
  <c r="AV80" i="30"/>
  <c r="AU80" i="30"/>
  <c r="AT80" i="30"/>
  <c r="AS80" i="30"/>
  <c r="AR80" i="30"/>
  <c r="AQ80" i="30"/>
  <c r="AP80" i="30"/>
  <c r="AO80" i="30"/>
  <c r="AN80" i="30"/>
  <c r="AM80" i="30"/>
  <c r="AL80" i="30"/>
  <c r="AK80" i="30"/>
  <c r="AJ80" i="30"/>
  <c r="AI80" i="30"/>
  <c r="AH80" i="30"/>
  <c r="AG80" i="30"/>
  <c r="AF80" i="30"/>
  <c r="AE80" i="30"/>
  <c r="AD80" i="30"/>
  <c r="AC80" i="30"/>
  <c r="AB80" i="30"/>
  <c r="AA80" i="30"/>
  <c r="Z80" i="30"/>
  <c r="Y80" i="30"/>
  <c r="X80" i="30"/>
  <c r="W80" i="30"/>
  <c r="V80" i="30"/>
  <c r="U80" i="30"/>
  <c r="AZ80" i="30" s="1"/>
  <c r="BB80" i="30" s="1"/>
  <c r="G80" i="30"/>
  <c r="AY79" i="30"/>
  <c r="AX79" i="30"/>
  <c r="AW79" i="30"/>
  <c r="AV79" i="30"/>
  <c r="AU79" i="30"/>
  <c r="AT79" i="30"/>
  <c r="AS79" i="30"/>
  <c r="AR79" i="30"/>
  <c r="AQ79" i="30"/>
  <c r="AP79" i="30"/>
  <c r="AO79" i="30"/>
  <c r="AN79" i="30"/>
  <c r="AM79" i="30"/>
  <c r="AL79" i="30"/>
  <c r="AK79" i="30"/>
  <c r="AJ79" i="30"/>
  <c r="AI79" i="30"/>
  <c r="AH79" i="30"/>
  <c r="AG79" i="30"/>
  <c r="AF79" i="30"/>
  <c r="AE79" i="30"/>
  <c r="AD79" i="30"/>
  <c r="AC79" i="30"/>
  <c r="AB79" i="30"/>
  <c r="AA79" i="30"/>
  <c r="AZ79" i="30" s="1"/>
  <c r="BB79" i="30" s="1"/>
  <c r="Z79" i="30"/>
  <c r="Y79" i="30"/>
  <c r="X79" i="30"/>
  <c r="W79" i="30"/>
  <c r="V79" i="30"/>
  <c r="U79" i="30"/>
  <c r="F79" i="30"/>
  <c r="AY77" i="30"/>
  <c r="AX77" i="30"/>
  <c r="AW77" i="30"/>
  <c r="AV77" i="30"/>
  <c r="AU77" i="30"/>
  <c r="AT77" i="30"/>
  <c r="AS77" i="30"/>
  <c r="AR77" i="30"/>
  <c r="AQ77" i="30"/>
  <c r="AP77" i="30"/>
  <c r="AO77" i="30"/>
  <c r="AN77" i="30"/>
  <c r="AM77" i="30"/>
  <c r="AL77" i="30"/>
  <c r="AK77" i="30"/>
  <c r="AJ77" i="30"/>
  <c r="AI77" i="30"/>
  <c r="AH77" i="30"/>
  <c r="AG77" i="30"/>
  <c r="AF77" i="30"/>
  <c r="AE77" i="30"/>
  <c r="AD77" i="30"/>
  <c r="AC77" i="30"/>
  <c r="AB77" i="30"/>
  <c r="AA77" i="30"/>
  <c r="Z77" i="30"/>
  <c r="Y77" i="30"/>
  <c r="X77" i="30"/>
  <c r="W77" i="30"/>
  <c r="V77" i="30"/>
  <c r="U77" i="30"/>
  <c r="AZ77" i="30" s="1"/>
  <c r="BB77" i="30" s="1"/>
  <c r="G77" i="30"/>
  <c r="AY76" i="30"/>
  <c r="AX76" i="30"/>
  <c r="AW76" i="30"/>
  <c r="AV76" i="30"/>
  <c r="AU76" i="30"/>
  <c r="AT76" i="30"/>
  <c r="AS76" i="30"/>
  <c r="AR76" i="30"/>
  <c r="AQ76" i="30"/>
  <c r="AP76" i="30"/>
  <c r="AO76" i="30"/>
  <c r="AN76" i="30"/>
  <c r="AM76" i="30"/>
  <c r="AL76" i="30"/>
  <c r="AK76" i="30"/>
  <c r="AJ76" i="30"/>
  <c r="AI76" i="30"/>
  <c r="AH76" i="30"/>
  <c r="AG76" i="30"/>
  <c r="AF76" i="30"/>
  <c r="AE76" i="30"/>
  <c r="AD76" i="30"/>
  <c r="AC76" i="30"/>
  <c r="AB76" i="30"/>
  <c r="AA76" i="30"/>
  <c r="Z76" i="30"/>
  <c r="Y76" i="30"/>
  <c r="X76" i="30"/>
  <c r="W76" i="30"/>
  <c r="AZ76" i="30" s="1"/>
  <c r="BB76" i="30" s="1"/>
  <c r="V76" i="30"/>
  <c r="U76" i="30"/>
  <c r="F76" i="30"/>
  <c r="AY74" i="30"/>
  <c r="AX74" i="30"/>
  <c r="AW74" i="30"/>
  <c r="AV74" i="30"/>
  <c r="AU74" i="30"/>
  <c r="AT74" i="30"/>
  <c r="AS74" i="30"/>
  <c r="AR74" i="30"/>
  <c r="AQ74" i="30"/>
  <c r="AP74" i="30"/>
  <c r="AO74" i="30"/>
  <c r="AN74" i="30"/>
  <c r="AM74" i="30"/>
  <c r="AL74" i="30"/>
  <c r="AK74" i="30"/>
  <c r="AJ74" i="30"/>
  <c r="AI74" i="30"/>
  <c r="AH74" i="30"/>
  <c r="AG74" i="30"/>
  <c r="AF74" i="30"/>
  <c r="AE74" i="30"/>
  <c r="AD74" i="30"/>
  <c r="AC74" i="30"/>
  <c r="AB74" i="30"/>
  <c r="AA74" i="30"/>
  <c r="Z74" i="30"/>
  <c r="Y74" i="30"/>
  <c r="X74" i="30"/>
  <c r="W74" i="30"/>
  <c r="V74" i="30"/>
  <c r="U74" i="30"/>
  <c r="AZ74" i="30" s="1"/>
  <c r="BB74" i="30" s="1"/>
  <c r="G74" i="30"/>
  <c r="AY73" i="30"/>
  <c r="AX73" i="30"/>
  <c r="AW73" i="30"/>
  <c r="AV73" i="30"/>
  <c r="AU73" i="30"/>
  <c r="AT73" i="30"/>
  <c r="AS73" i="30"/>
  <c r="AR73" i="30"/>
  <c r="AQ73" i="30"/>
  <c r="AP73" i="30"/>
  <c r="AO73" i="30"/>
  <c r="AN73" i="30"/>
  <c r="AM73" i="30"/>
  <c r="AL73" i="30"/>
  <c r="AK73" i="30"/>
  <c r="AJ73" i="30"/>
  <c r="AI73" i="30"/>
  <c r="AH73" i="30"/>
  <c r="AG73" i="30"/>
  <c r="AF73" i="30"/>
  <c r="AE73" i="30"/>
  <c r="AD73" i="30"/>
  <c r="AC73" i="30"/>
  <c r="AB73" i="30"/>
  <c r="AZ73" i="30" s="1"/>
  <c r="BB73" i="30" s="1"/>
  <c r="AA73" i="30"/>
  <c r="Z73" i="30"/>
  <c r="Y73" i="30"/>
  <c r="X73" i="30"/>
  <c r="W73" i="30"/>
  <c r="V73" i="30"/>
  <c r="U73" i="30"/>
  <c r="F73" i="30"/>
  <c r="AY71" i="30"/>
  <c r="AX71" i="30"/>
  <c r="AW71" i="30"/>
  <c r="AV71" i="30"/>
  <c r="AU71" i="30"/>
  <c r="AT71" i="30"/>
  <c r="AS71" i="30"/>
  <c r="AR71" i="30"/>
  <c r="AQ71" i="30"/>
  <c r="AP71" i="30"/>
  <c r="AO71" i="30"/>
  <c r="AN71" i="30"/>
  <c r="AM71" i="30"/>
  <c r="AL71" i="30"/>
  <c r="AK71" i="30"/>
  <c r="AJ71" i="30"/>
  <c r="AI71" i="30"/>
  <c r="AH71" i="30"/>
  <c r="AG71" i="30"/>
  <c r="AF71" i="30"/>
  <c r="AE71" i="30"/>
  <c r="AD71" i="30"/>
  <c r="AC71" i="30"/>
  <c r="AB71" i="30"/>
  <c r="AA71" i="30"/>
  <c r="Z71" i="30"/>
  <c r="Y71" i="30"/>
  <c r="X71" i="30"/>
  <c r="W71" i="30"/>
  <c r="V71" i="30"/>
  <c r="AZ71" i="30" s="1"/>
  <c r="BB71" i="30" s="1"/>
  <c r="U71" i="30"/>
  <c r="G71" i="30"/>
  <c r="AY70" i="30"/>
  <c r="AX70" i="30"/>
  <c r="AW70" i="30"/>
  <c r="AV70" i="30"/>
  <c r="AU70" i="30"/>
  <c r="AT70" i="30"/>
  <c r="AS70" i="30"/>
  <c r="AR70" i="30"/>
  <c r="AQ70" i="30"/>
  <c r="AP70" i="30"/>
  <c r="AO70" i="30"/>
  <c r="AN70" i="30"/>
  <c r="AM70" i="30"/>
  <c r="AL70" i="30"/>
  <c r="AK70" i="30"/>
  <c r="AJ70" i="30"/>
  <c r="AI70" i="30"/>
  <c r="AH70" i="30"/>
  <c r="AG70" i="30"/>
  <c r="AF70" i="30"/>
  <c r="AE70" i="30"/>
  <c r="AD70" i="30"/>
  <c r="AC70" i="30"/>
  <c r="AB70" i="30"/>
  <c r="AA70" i="30"/>
  <c r="Z70" i="30"/>
  <c r="Y70" i="30"/>
  <c r="X70" i="30"/>
  <c r="W70" i="30"/>
  <c r="V70" i="30"/>
  <c r="U70" i="30"/>
  <c r="AZ70" i="30" s="1"/>
  <c r="BB70" i="30" s="1"/>
  <c r="F70" i="30"/>
  <c r="AY68" i="30"/>
  <c r="AX68" i="30"/>
  <c r="AW68" i="30"/>
  <c r="AV68" i="30"/>
  <c r="AU68" i="30"/>
  <c r="AT68" i="30"/>
  <c r="AS68" i="30"/>
  <c r="AR68" i="30"/>
  <c r="AQ68" i="30"/>
  <c r="AP68" i="30"/>
  <c r="AO68" i="30"/>
  <c r="AN68" i="30"/>
  <c r="AM68" i="30"/>
  <c r="AL68" i="30"/>
  <c r="AK68" i="30"/>
  <c r="AJ68" i="30"/>
  <c r="AI68" i="30"/>
  <c r="AH68" i="30"/>
  <c r="AG68" i="30"/>
  <c r="AF68" i="30"/>
  <c r="AE68" i="30"/>
  <c r="AD68" i="30"/>
  <c r="AC68" i="30"/>
  <c r="AB68" i="30"/>
  <c r="AA68" i="30"/>
  <c r="AZ68" i="30" s="1"/>
  <c r="BB68" i="30" s="1"/>
  <c r="Z68" i="30"/>
  <c r="Y68" i="30"/>
  <c r="X68" i="30"/>
  <c r="W68" i="30"/>
  <c r="V68" i="30"/>
  <c r="U68" i="30"/>
  <c r="G68" i="30"/>
  <c r="BB67" i="30"/>
  <c r="AY67" i="30"/>
  <c r="AX67" i="30"/>
  <c r="AW67" i="30"/>
  <c r="AV67" i="30"/>
  <c r="AU67" i="30"/>
  <c r="AT67" i="30"/>
  <c r="AS67" i="30"/>
  <c r="AR67" i="30"/>
  <c r="AQ67" i="30"/>
  <c r="AP67" i="30"/>
  <c r="AO67" i="30"/>
  <c r="AN67" i="30"/>
  <c r="AM67" i="30"/>
  <c r="AL67" i="30"/>
  <c r="AK67" i="30"/>
  <c r="AJ67" i="30"/>
  <c r="AI67" i="30"/>
  <c r="AH67" i="30"/>
  <c r="AG67" i="30"/>
  <c r="AF67" i="30"/>
  <c r="AE67" i="30"/>
  <c r="AD67" i="30"/>
  <c r="AC67" i="30"/>
  <c r="AB67" i="30"/>
  <c r="AA67" i="30"/>
  <c r="Z67" i="30"/>
  <c r="Y67" i="30"/>
  <c r="X67" i="30"/>
  <c r="W67" i="30"/>
  <c r="V67" i="30"/>
  <c r="U67" i="30"/>
  <c r="AZ67" i="30" s="1"/>
  <c r="F67" i="30"/>
  <c r="AY65" i="30"/>
  <c r="AX65" i="30"/>
  <c r="AW65" i="30"/>
  <c r="AV65" i="30"/>
  <c r="AU65" i="30"/>
  <c r="AT65" i="30"/>
  <c r="AS65" i="30"/>
  <c r="AR65" i="30"/>
  <c r="AQ65" i="30"/>
  <c r="AP65" i="30"/>
  <c r="AO65" i="30"/>
  <c r="AN65" i="30"/>
  <c r="AM65" i="30"/>
  <c r="AL65" i="30"/>
  <c r="AK65" i="30"/>
  <c r="AJ65" i="30"/>
  <c r="AI65" i="30"/>
  <c r="AH65" i="30"/>
  <c r="AG65" i="30"/>
  <c r="AF65" i="30"/>
  <c r="AE65" i="30"/>
  <c r="AD65" i="30"/>
  <c r="AC65" i="30"/>
  <c r="AB65" i="30"/>
  <c r="AA65" i="30"/>
  <c r="Z65" i="30"/>
  <c r="Y65" i="30"/>
  <c r="X65" i="30"/>
  <c r="AZ65" i="30" s="1"/>
  <c r="BB65" i="30" s="1"/>
  <c r="W65" i="30"/>
  <c r="V65" i="30"/>
  <c r="U65" i="30"/>
  <c r="G65" i="30"/>
  <c r="AY64" i="30"/>
  <c r="AX64" i="30"/>
  <c r="AW64" i="30"/>
  <c r="AV64" i="30"/>
  <c r="AU64" i="30"/>
  <c r="AT64" i="30"/>
  <c r="AS64" i="30"/>
  <c r="AR64" i="30"/>
  <c r="AQ64" i="30"/>
  <c r="AP64" i="30"/>
  <c r="AO64" i="30"/>
  <c r="AN64" i="30"/>
  <c r="AM64" i="30"/>
  <c r="AL64" i="30"/>
  <c r="AK64" i="30"/>
  <c r="AJ64" i="30"/>
  <c r="AI64" i="30"/>
  <c r="AH64" i="30"/>
  <c r="AG64" i="30"/>
  <c r="AF64" i="30"/>
  <c r="AE64" i="30"/>
  <c r="AD64" i="30"/>
  <c r="AC64" i="30"/>
  <c r="AB64" i="30"/>
  <c r="AA64" i="30"/>
  <c r="Z64" i="30"/>
  <c r="Y64" i="30"/>
  <c r="X64" i="30"/>
  <c r="W64" i="30"/>
  <c r="V64" i="30"/>
  <c r="U64" i="30"/>
  <c r="AZ64" i="30" s="1"/>
  <c r="BB64" i="30" s="1"/>
  <c r="F64" i="30"/>
  <c r="AY62" i="30"/>
  <c r="AX62" i="30"/>
  <c r="AW62" i="30"/>
  <c r="AV62" i="30"/>
  <c r="AU62" i="30"/>
  <c r="AT62" i="30"/>
  <c r="AS62" i="30"/>
  <c r="AR62" i="30"/>
  <c r="AQ62" i="30"/>
  <c r="AP62" i="30"/>
  <c r="AO62" i="30"/>
  <c r="AN62" i="30"/>
  <c r="AM62" i="30"/>
  <c r="AL62" i="30"/>
  <c r="AK62" i="30"/>
  <c r="AJ62" i="30"/>
  <c r="AI62" i="30"/>
  <c r="AH62" i="30"/>
  <c r="AG62" i="30"/>
  <c r="AF62" i="30"/>
  <c r="AE62" i="30"/>
  <c r="AD62" i="30"/>
  <c r="AC62" i="30"/>
  <c r="AB62" i="30"/>
  <c r="AA62" i="30"/>
  <c r="Z62" i="30"/>
  <c r="Y62" i="30"/>
  <c r="X62" i="30"/>
  <c r="W62" i="30"/>
  <c r="V62" i="30"/>
  <c r="U62" i="30"/>
  <c r="G62" i="30"/>
  <c r="AY61" i="30"/>
  <c r="AX61" i="30"/>
  <c r="AW61" i="30"/>
  <c r="AV61" i="30"/>
  <c r="AU61" i="30"/>
  <c r="AT61" i="30"/>
  <c r="AS61" i="30"/>
  <c r="AR61" i="30"/>
  <c r="AQ61" i="30"/>
  <c r="AP61" i="30"/>
  <c r="AO61" i="30"/>
  <c r="AN61" i="30"/>
  <c r="AM61" i="30"/>
  <c r="AL61" i="30"/>
  <c r="AK61" i="30"/>
  <c r="AJ61" i="30"/>
  <c r="AI61" i="30"/>
  <c r="AH61" i="30"/>
  <c r="AG61" i="30"/>
  <c r="AF61" i="30"/>
  <c r="AE61" i="30"/>
  <c r="AD61" i="30"/>
  <c r="AC61" i="30"/>
  <c r="AB61" i="30"/>
  <c r="AA61" i="30"/>
  <c r="Z61" i="30"/>
  <c r="Y61" i="30"/>
  <c r="X61" i="30"/>
  <c r="W61" i="30"/>
  <c r="V61" i="30"/>
  <c r="U61" i="30"/>
  <c r="AZ61" i="30" s="1"/>
  <c r="BB61" i="30" s="1"/>
  <c r="F61" i="30"/>
  <c r="AY59" i="30"/>
  <c r="AX59" i="30"/>
  <c r="AW59" i="30"/>
  <c r="AV59" i="30"/>
  <c r="AU59" i="30"/>
  <c r="AT59" i="30"/>
  <c r="AS59" i="30"/>
  <c r="AR59" i="30"/>
  <c r="AQ59" i="30"/>
  <c r="AP59" i="30"/>
  <c r="AO59" i="30"/>
  <c r="AN59" i="30"/>
  <c r="AM59" i="30"/>
  <c r="AL59" i="30"/>
  <c r="AK59" i="30"/>
  <c r="AJ59" i="30"/>
  <c r="AI59" i="30"/>
  <c r="AH59" i="30"/>
  <c r="AG59" i="30"/>
  <c r="AF59" i="30"/>
  <c r="AE59" i="30"/>
  <c r="AD59" i="30"/>
  <c r="AC59" i="30"/>
  <c r="AB59" i="30"/>
  <c r="AA59" i="30"/>
  <c r="Z59" i="30"/>
  <c r="Y59" i="30"/>
  <c r="X59" i="30"/>
  <c r="W59" i="30"/>
  <c r="V59" i="30"/>
  <c r="U59" i="30"/>
  <c r="AZ59" i="30" s="1"/>
  <c r="BB59" i="30" s="1"/>
  <c r="G59" i="30"/>
  <c r="AY58" i="30"/>
  <c r="AX58" i="30"/>
  <c r="AW58" i="30"/>
  <c r="AV58" i="30"/>
  <c r="AU58" i="30"/>
  <c r="AT58" i="30"/>
  <c r="AS58" i="30"/>
  <c r="AR58" i="30"/>
  <c r="AQ58" i="30"/>
  <c r="AP58" i="30"/>
  <c r="AO58" i="30"/>
  <c r="AN58" i="30"/>
  <c r="AM58" i="30"/>
  <c r="AL58" i="30"/>
  <c r="AK58" i="30"/>
  <c r="AJ58" i="30"/>
  <c r="AI58" i="30"/>
  <c r="AH58" i="30"/>
  <c r="AG58" i="30"/>
  <c r="AF58" i="30"/>
  <c r="AE58" i="30"/>
  <c r="AD58" i="30"/>
  <c r="AC58" i="30"/>
  <c r="AB58" i="30"/>
  <c r="AA58" i="30"/>
  <c r="Z58" i="30"/>
  <c r="Y58" i="30"/>
  <c r="X58" i="30"/>
  <c r="W58" i="30"/>
  <c r="V58" i="30"/>
  <c r="U58" i="30"/>
  <c r="AZ58" i="30" s="1"/>
  <c r="BB58" i="30" s="1"/>
  <c r="F58" i="30"/>
  <c r="AY56" i="30"/>
  <c r="AX56" i="30"/>
  <c r="AW56" i="30"/>
  <c r="AV56" i="30"/>
  <c r="AU56" i="30"/>
  <c r="AT56" i="30"/>
  <c r="AS56" i="30"/>
  <c r="AR56" i="30"/>
  <c r="AQ56" i="30"/>
  <c r="AP56" i="30"/>
  <c r="AO56" i="30"/>
  <c r="AN56" i="30"/>
  <c r="AM56" i="30"/>
  <c r="AL56" i="30"/>
  <c r="AK56" i="30"/>
  <c r="AJ56" i="30"/>
  <c r="AI56" i="30"/>
  <c r="AH56" i="30"/>
  <c r="AG56" i="30"/>
  <c r="AF56" i="30"/>
  <c r="AE56" i="30"/>
  <c r="AD56" i="30"/>
  <c r="AC56" i="30"/>
  <c r="AB56" i="30"/>
  <c r="AZ56" i="30" s="1"/>
  <c r="BB56" i="30" s="1"/>
  <c r="AA56" i="30"/>
  <c r="Z56" i="30"/>
  <c r="Y56" i="30"/>
  <c r="X56" i="30"/>
  <c r="W56" i="30"/>
  <c r="V56" i="30"/>
  <c r="U56" i="30"/>
  <c r="G56" i="30"/>
  <c r="AY55" i="30"/>
  <c r="AX55" i="30"/>
  <c r="AW55" i="30"/>
  <c r="AV55" i="30"/>
  <c r="AU55" i="30"/>
  <c r="AT55" i="30"/>
  <c r="AS55" i="30"/>
  <c r="AR55" i="30"/>
  <c r="AQ55" i="30"/>
  <c r="AP55" i="30"/>
  <c r="AO55" i="30"/>
  <c r="AN55" i="30"/>
  <c r="AM55" i="30"/>
  <c r="AL55" i="30"/>
  <c r="AK55" i="30"/>
  <c r="AJ55" i="30"/>
  <c r="AI55" i="30"/>
  <c r="AH55" i="30"/>
  <c r="AG55" i="30"/>
  <c r="AF55" i="30"/>
  <c r="AE55" i="30"/>
  <c r="AD55" i="30"/>
  <c r="AC55" i="30"/>
  <c r="AB55" i="30"/>
  <c r="AA55" i="30"/>
  <c r="Z55" i="30"/>
  <c r="Y55" i="30"/>
  <c r="X55" i="30"/>
  <c r="W55" i="30"/>
  <c r="V55" i="30"/>
  <c r="U55" i="30"/>
  <c r="AZ55" i="30" s="1"/>
  <c r="BB55" i="30" s="1"/>
  <c r="F55" i="30"/>
  <c r="AY53" i="30"/>
  <c r="AX53" i="30"/>
  <c r="AW53" i="30"/>
  <c r="AV53" i="30"/>
  <c r="AU53" i="30"/>
  <c r="AT53" i="30"/>
  <c r="AS53" i="30"/>
  <c r="AR53" i="30"/>
  <c r="AQ53" i="30"/>
  <c r="AP53" i="30"/>
  <c r="AO53" i="30"/>
  <c r="AN53" i="30"/>
  <c r="AM53" i="30"/>
  <c r="AL53" i="30"/>
  <c r="AK53" i="30"/>
  <c r="AJ53" i="30"/>
  <c r="AI53" i="30"/>
  <c r="AH53" i="30"/>
  <c r="AG53" i="30"/>
  <c r="AF53" i="30"/>
  <c r="AE53" i="30"/>
  <c r="AD53" i="30"/>
  <c r="AC53" i="30"/>
  <c r="AB53" i="30"/>
  <c r="AA53" i="30"/>
  <c r="Z53" i="30"/>
  <c r="Y53" i="30"/>
  <c r="X53" i="30"/>
  <c r="W53" i="30"/>
  <c r="V53" i="30"/>
  <c r="U53" i="30"/>
  <c r="AZ53" i="30" s="1"/>
  <c r="BB53" i="30" s="1"/>
  <c r="G53" i="30"/>
  <c r="AY52" i="30"/>
  <c r="AX52" i="30"/>
  <c r="AW52" i="30"/>
  <c r="AV52" i="30"/>
  <c r="AU52" i="30"/>
  <c r="AT52" i="30"/>
  <c r="AS52" i="30"/>
  <c r="AR52" i="30"/>
  <c r="AQ52" i="30"/>
  <c r="AP52" i="30"/>
  <c r="AO52" i="30"/>
  <c r="AN52" i="30"/>
  <c r="AM52" i="30"/>
  <c r="AL52" i="30"/>
  <c r="AK52" i="30"/>
  <c r="AJ52" i="30"/>
  <c r="AI52" i="30"/>
  <c r="AH52" i="30"/>
  <c r="AG52" i="30"/>
  <c r="AF52" i="30"/>
  <c r="AE52" i="30"/>
  <c r="AD52" i="30"/>
  <c r="AC52" i="30"/>
  <c r="AB52" i="30"/>
  <c r="AA52" i="30"/>
  <c r="Z52" i="30"/>
  <c r="Y52" i="30"/>
  <c r="X52" i="30"/>
  <c r="W52" i="30"/>
  <c r="V52" i="30"/>
  <c r="AZ52" i="30" s="1"/>
  <c r="BB52" i="30" s="1"/>
  <c r="U52" i="30"/>
  <c r="F52" i="30"/>
  <c r="AY50" i="30"/>
  <c r="AX50" i="30"/>
  <c r="AW50" i="30"/>
  <c r="AV50" i="30"/>
  <c r="AU50" i="30"/>
  <c r="AT50" i="30"/>
  <c r="AS50" i="30"/>
  <c r="AR50" i="30"/>
  <c r="AQ50" i="30"/>
  <c r="AP50" i="30"/>
  <c r="AO50" i="30"/>
  <c r="AN50" i="30"/>
  <c r="AM50" i="30"/>
  <c r="AL50" i="30"/>
  <c r="AK50" i="30"/>
  <c r="AJ50" i="30"/>
  <c r="AI50" i="30"/>
  <c r="AH50" i="30"/>
  <c r="AG50" i="30"/>
  <c r="AF50" i="30"/>
  <c r="AE50" i="30"/>
  <c r="AD50" i="30"/>
  <c r="AC50" i="30"/>
  <c r="AB50" i="30"/>
  <c r="AA50" i="30"/>
  <c r="Z50" i="30"/>
  <c r="Y50" i="30"/>
  <c r="X50" i="30"/>
  <c r="W50" i="30"/>
  <c r="V50" i="30"/>
  <c r="U50" i="30"/>
  <c r="AZ50" i="30" s="1"/>
  <c r="BB50" i="30" s="1"/>
  <c r="G50" i="30"/>
  <c r="AY49" i="30"/>
  <c r="AX49" i="30"/>
  <c r="AW49" i="30"/>
  <c r="AV49" i="30"/>
  <c r="AU49" i="30"/>
  <c r="AT49" i="30"/>
  <c r="AS49" i="30"/>
  <c r="AR49" i="30"/>
  <c r="AQ49" i="30"/>
  <c r="AP49" i="30"/>
  <c r="AO49" i="30"/>
  <c r="AN49" i="30"/>
  <c r="AM49" i="30"/>
  <c r="AL49" i="30"/>
  <c r="AK49" i="30"/>
  <c r="AJ49" i="30"/>
  <c r="AI49" i="30"/>
  <c r="AH49" i="30"/>
  <c r="AG49" i="30"/>
  <c r="AF49" i="30"/>
  <c r="AE49" i="30"/>
  <c r="AD49" i="30"/>
  <c r="AC49" i="30"/>
  <c r="AB49" i="30"/>
  <c r="AA49" i="30"/>
  <c r="Z49" i="30"/>
  <c r="Y49" i="30"/>
  <c r="X49" i="30"/>
  <c r="W49" i="30"/>
  <c r="AZ49" i="30" s="1"/>
  <c r="BB49" i="30" s="1"/>
  <c r="V49" i="30"/>
  <c r="U49" i="30"/>
  <c r="F49" i="30"/>
  <c r="AY47" i="30"/>
  <c r="AX47" i="30"/>
  <c r="AW47" i="30"/>
  <c r="AV47" i="30"/>
  <c r="AU47" i="30"/>
  <c r="AT47" i="30"/>
  <c r="AS47" i="30"/>
  <c r="AR47" i="30"/>
  <c r="AQ47" i="30"/>
  <c r="AP47" i="30"/>
  <c r="AO47" i="30"/>
  <c r="AN47" i="30"/>
  <c r="AM47" i="30"/>
  <c r="AL47" i="30"/>
  <c r="AK47" i="30"/>
  <c r="AJ47" i="30"/>
  <c r="AI47" i="30"/>
  <c r="AH47" i="30"/>
  <c r="AG47" i="30"/>
  <c r="AF47" i="30"/>
  <c r="AE47" i="30"/>
  <c r="AD47" i="30"/>
  <c r="AC47" i="30"/>
  <c r="AB47" i="30"/>
  <c r="AA47" i="30"/>
  <c r="Z47" i="30"/>
  <c r="Y47" i="30"/>
  <c r="X47" i="30"/>
  <c r="W47" i="30"/>
  <c r="V47" i="30"/>
  <c r="AZ47" i="30" s="1"/>
  <c r="BB47" i="30" s="1"/>
  <c r="U47" i="30"/>
  <c r="G47" i="30"/>
  <c r="AY46" i="30"/>
  <c r="AX46" i="30"/>
  <c r="AW46" i="30"/>
  <c r="AV46" i="30"/>
  <c r="AU46" i="30"/>
  <c r="AT46" i="30"/>
  <c r="AS46" i="30"/>
  <c r="AR46" i="30"/>
  <c r="AQ46" i="30"/>
  <c r="AP46" i="30"/>
  <c r="AO46" i="30"/>
  <c r="AN46" i="30"/>
  <c r="AM46" i="30"/>
  <c r="AL46" i="30"/>
  <c r="AK46" i="30"/>
  <c r="AJ46" i="30"/>
  <c r="AI46" i="30"/>
  <c r="AH46" i="30"/>
  <c r="AG46" i="30"/>
  <c r="AF46" i="30"/>
  <c r="AE46" i="30"/>
  <c r="AD46" i="30"/>
  <c r="AC46" i="30"/>
  <c r="AB46" i="30"/>
  <c r="AA46" i="30"/>
  <c r="AZ46" i="30" s="1"/>
  <c r="BB46" i="30" s="1"/>
  <c r="Z46" i="30"/>
  <c r="Y46" i="30"/>
  <c r="X46" i="30"/>
  <c r="W46" i="30"/>
  <c r="V46" i="30"/>
  <c r="U46" i="30"/>
  <c r="F46" i="30"/>
  <c r="AY44" i="30"/>
  <c r="AX44" i="30"/>
  <c r="AW44" i="30"/>
  <c r="AV44" i="30"/>
  <c r="AU44" i="30"/>
  <c r="AT44" i="30"/>
  <c r="AS44" i="30"/>
  <c r="AR44" i="30"/>
  <c r="AQ44" i="30"/>
  <c r="AP44" i="30"/>
  <c r="AO44" i="30"/>
  <c r="AN44" i="30"/>
  <c r="AM44" i="30"/>
  <c r="AL44" i="30"/>
  <c r="AK44" i="30"/>
  <c r="AJ44" i="30"/>
  <c r="AI44" i="30"/>
  <c r="AH44" i="30"/>
  <c r="AG44" i="30"/>
  <c r="AF44" i="30"/>
  <c r="AE44" i="30"/>
  <c r="AD44" i="30"/>
  <c r="AC44" i="30"/>
  <c r="AB44" i="30"/>
  <c r="AA44" i="30"/>
  <c r="Z44" i="30"/>
  <c r="Y44" i="30"/>
  <c r="X44" i="30"/>
  <c r="W44" i="30"/>
  <c r="V44" i="30"/>
  <c r="U44" i="30"/>
  <c r="AZ44" i="30" s="1"/>
  <c r="BB44" i="30" s="1"/>
  <c r="G44" i="30"/>
  <c r="AY43" i="30"/>
  <c r="AX43" i="30"/>
  <c r="AW43" i="30"/>
  <c r="AV43" i="30"/>
  <c r="AU43" i="30"/>
  <c r="AT43" i="30"/>
  <c r="AS43" i="30"/>
  <c r="AR43" i="30"/>
  <c r="AQ43" i="30"/>
  <c r="AP43" i="30"/>
  <c r="AO43" i="30"/>
  <c r="AN43" i="30"/>
  <c r="AM43" i="30"/>
  <c r="AL43" i="30"/>
  <c r="AK43" i="30"/>
  <c r="AJ43" i="30"/>
  <c r="AI43" i="30"/>
  <c r="AH43" i="30"/>
  <c r="AG43" i="30"/>
  <c r="AF43" i="30"/>
  <c r="AE43" i="30"/>
  <c r="AD43" i="30"/>
  <c r="AC43" i="30"/>
  <c r="AB43" i="30"/>
  <c r="AA43" i="30"/>
  <c r="Z43" i="30"/>
  <c r="Y43" i="30"/>
  <c r="X43" i="30"/>
  <c r="W43" i="30"/>
  <c r="V43" i="30"/>
  <c r="U43" i="30"/>
  <c r="F43" i="30"/>
  <c r="AY41" i="30"/>
  <c r="AX41" i="30"/>
  <c r="AW41" i="30"/>
  <c r="AV41" i="30"/>
  <c r="AU41" i="30"/>
  <c r="AT41" i="30"/>
  <c r="AS41" i="30"/>
  <c r="AR41" i="30"/>
  <c r="AQ41" i="30"/>
  <c r="AP41" i="30"/>
  <c r="AO41" i="30"/>
  <c r="AN41" i="30"/>
  <c r="AM41" i="30"/>
  <c r="AL41" i="30"/>
  <c r="AK41" i="30"/>
  <c r="AJ41" i="30"/>
  <c r="AI41" i="30"/>
  <c r="AH41" i="30"/>
  <c r="AG41" i="30"/>
  <c r="AF41" i="30"/>
  <c r="AE41" i="30"/>
  <c r="AD41" i="30"/>
  <c r="AC41" i="30"/>
  <c r="AB41" i="30"/>
  <c r="AA41" i="30"/>
  <c r="Z41" i="30"/>
  <c r="Y41" i="30"/>
  <c r="X41" i="30"/>
  <c r="W41" i="30"/>
  <c r="V41" i="30"/>
  <c r="U41" i="30"/>
  <c r="AZ41" i="30" s="1"/>
  <c r="BB41" i="30" s="1"/>
  <c r="G41" i="30"/>
  <c r="AY40" i="30"/>
  <c r="AX40" i="30"/>
  <c r="AW40" i="30"/>
  <c r="AV40" i="30"/>
  <c r="AU40" i="30"/>
  <c r="AT40" i="30"/>
  <c r="AS40" i="30"/>
  <c r="AR40" i="30"/>
  <c r="AQ40" i="30"/>
  <c r="AP40" i="30"/>
  <c r="AO40" i="30"/>
  <c r="AN40" i="30"/>
  <c r="AM40" i="30"/>
  <c r="AL40" i="30"/>
  <c r="AK40" i="30"/>
  <c r="AJ40" i="30"/>
  <c r="AI40" i="30"/>
  <c r="AH40" i="30"/>
  <c r="AG40" i="30"/>
  <c r="AF40" i="30"/>
  <c r="AE40" i="30"/>
  <c r="AD40" i="30"/>
  <c r="AC40" i="30"/>
  <c r="AB40" i="30"/>
  <c r="AZ40" i="30" s="1"/>
  <c r="BB40" i="30" s="1"/>
  <c r="AA40" i="30"/>
  <c r="Z40" i="30"/>
  <c r="Y40" i="30"/>
  <c r="X40" i="30"/>
  <c r="W40" i="30"/>
  <c r="V40" i="30"/>
  <c r="U40" i="30"/>
  <c r="F40" i="30"/>
  <c r="AY38" i="30"/>
  <c r="AX38" i="30"/>
  <c r="AW38" i="30"/>
  <c r="AV38" i="30"/>
  <c r="AU38" i="30"/>
  <c r="AT38" i="30"/>
  <c r="AS38" i="30"/>
  <c r="AR38" i="30"/>
  <c r="AQ38" i="30"/>
  <c r="AP38" i="30"/>
  <c r="AO38" i="30"/>
  <c r="AN38" i="30"/>
  <c r="AM38" i="30"/>
  <c r="AL38" i="30"/>
  <c r="AK38" i="30"/>
  <c r="AJ38" i="30"/>
  <c r="AI38" i="30"/>
  <c r="AH38" i="30"/>
  <c r="AG38" i="30"/>
  <c r="AF38" i="30"/>
  <c r="AE38" i="30"/>
  <c r="AD38" i="30"/>
  <c r="AC38" i="30"/>
  <c r="AB38" i="30"/>
  <c r="AA38" i="30"/>
  <c r="Z38" i="30"/>
  <c r="Y38" i="30"/>
  <c r="X38" i="30"/>
  <c r="W38" i="30"/>
  <c r="V38" i="30"/>
  <c r="U38" i="30"/>
  <c r="G38" i="30"/>
  <c r="AY37" i="30"/>
  <c r="AX37" i="30"/>
  <c r="AW37" i="30"/>
  <c r="AV37" i="30"/>
  <c r="AU37" i="30"/>
  <c r="AT37" i="30"/>
  <c r="AS37" i="30"/>
  <c r="AR37" i="30"/>
  <c r="AQ37" i="30"/>
  <c r="AP37" i="30"/>
  <c r="AO37" i="30"/>
  <c r="AN37" i="30"/>
  <c r="AM37" i="30"/>
  <c r="AL37" i="30"/>
  <c r="AK37" i="30"/>
  <c r="AJ37" i="30"/>
  <c r="AI37" i="30"/>
  <c r="AH37" i="30"/>
  <c r="AG37" i="30"/>
  <c r="AF37" i="30"/>
  <c r="AE37" i="30"/>
  <c r="AD37" i="30"/>
  <c r="AC37" i="30"/>
  <c r="AB37" i="30"/>
  <c r="AA37" i="30"/>
  <c r="Z37" i="30"/>
  <c r="Y37" i="30"/>
  <c r="X37" i="30"/>
  <c r="W37" i="30"/>
  <c r="V37" i="30"/>
  <c r="U37" i="30"/>
  <c r="AZ37" i="30" s="1"/>
  <c r="BB37" i="30" s="1"/>
  <c r="F37" i="30"/>
  <c r="AY35" i="30"/>
  <c r="AX35" i="30"/>
  <c r="AW35" i="30"/>
  <c r="AV35" i="30"/>
  <c r="AU35" i="30"/>
  <c r="AT35" i="30"/>
  <c r="AS35" i="30"/>
  <c r="AR35" i="30"/>
  <c r="AQ35" i="30"/>
  <c r="AP35" i="30"/>
  <c r="AO35" i="30"/>
  <c r="AN35" i="30"/>
  <c r="AM35" i="30"/>
  <c r="AL35" i="30"/>
  <c r="AK35" i="30"/>
  <c r="AJ35" i="30"/>
  <c r="AI35" i="30"/>
  <c r="AH35" i="30"/>
  <c r="AG35" i="30"/>
  <c r="AF35" i="30"/>
  <c r="AE35" i="30"/>
  <c r="AD35" i="30"/>
  <c r="AC35" i="30"/>
  <c r="AB35" i="30"/>
  <c r="AA35" i="30"/>
  <c r="AZ35" i="30" s="1"/>
  <c r="BB35" i="30" s="1"/>
  <c r="Z35" i="30"/>
  <c r="Y35" i="30"/>
  <c r="X35" i="30"/>
  <c r="W35" i="30"/>
  <c r="V35" i="30"/>
  <c r="U35" i="30"/>
  <c r="G35" i="30"/>
  <c r="AY34" i="30"/>
  <c r="AX34" i="30"/>
  <c r="AW34" i="30"/>
  <c r="AV34" i="30"/>
  <c r="AU34" i="30"/>
  <c r="AT34" i="30"/>
  <c r="AS34" i="30"/>
  <c r="AR34" i="30"/>
  <c r="AQ34" i="30"/>
  <c r="AP34" i="30"/>
  <c r="AO34" i="30"/>
  <c r="AN34" i="30"/>
  <c r="AM34" i="30"/>
  <c r="AL34" i="30"/>
  <c r="AK34" i="30"/>
  <c r="AJ34" i="30"/>
  <c r="AI34" i="30"/>
  <c r="AH34" i="30"/>
  <c r="AG34" i="30"/>
  <c r="AF34" i="30"/>
  <c r="AE34" i="30"/>
  <c r="AD34" i="30"/>
  <c r="AC34" i="30"/>
  <c r="AB34" i="30"/>
  <c r="AA34" i="30"/>
  <c r="Z34" i="30"/>
  <c r="Y34" i="30"/>
  <c r="X34" i="30"/>
  <c r="W34" i="30"/>
  <c r="V34" i="30"/>
  <c r="U34" i="30"/>
  <c r="AZ34" i="30" s="1"/>
  <c r="BB34" i="30" s="1"/>
  <c r="F34" i="30"/>
  <c r="AY32" i="30"/>
  <c r="AX32" i="30"/>
  <c r="AW32" i="30"/>
  <c r="AV32" i="30"/>
  <c r="AU32" i="30"/>
  <c r="AT32" i="30"/>
  <c r="AS32" i="30"/>
  <c r="AR32" i="30"/>
  <c r="AQ32" i="30"/>
  <c r="AP32" i="30"/>
  <c r="AO32" i="30"/>
  <c r="AN32" i="30"/>
  <c r="AM32" i="30"/>
  <c r="AL32" i="30"/>
  <c r="AK32" i="30"/>
  <c r="AJ32" i="30"/>
  <c r="AI32" i="30"/>
  <c r="AH32" i="30"/>
  <c r="AG32" i="30"/>
  <c r="AF32" i="30"/>
  <c r="AE32" i="30"/>
  <c r="AD32" i="30"/>
  <c r="AC32" i="30"/>
  <c r="AB32" i="30"/>
  <c r="AA32" i="30"/>
  <c r="Z32" i="30"/>
  <c r="Y32" i="30"/>
  <c r="X32" i="30"/>
  <c r="W32" i="30"/>
  <c r="AZ32" i="30" s="1"/>
  <c r="BB32" i="30" s="1"/>
  <c r="V32" i="30"/>
  <c r="U32" i="30"/>
  <c r="G32" i="30"/>
  <c r="AY31" i="30"/>
  <c r="AX31" i="30"/>
  <c r="AW31" i="30"/>
  <c r="AV31" i="30"/>
  <c r="AU31" i="30"/>
  <c r="AT31" i="30"/>
  <c r="AS31" i="30"/>
  <c r="AR31" i="30"/>
  <c r="AQ31" i="30"/>
  <c r="AP31" i="30"/>
  <c r="AO31" i="30"/>
  <c r="AN31" i="30"/>
  <c r="AM31" i="30"/>
  <c r="AL31" i="30"/>
  <c r="AK31" i="30"/>
  <c r="AJ31" i="30"/>
  <c r="AI31" i="30"/>
  <c r="AH31" i="30"/>
  <c r="AG31" i="30"/>
  <c r="AF31" i="30"/>
  <c r="AE31" i="30"/>
  <c r="AD31" i="30"/>
  <c r="AC31" i="30"/>
  <c r="AB31" i="30"/>
  <c r="AA31" i="30"/>
  <c r="Z31" i="30"/>
  <c r="Y31" i="30"/>
  <c r="X31" i="30"/>
  <c r="W31" i="30"/>
  <c r="V31" i="30"/>
  <c r="U31" i="30"/>
  <c r="AZ31" i="30" s="1"/>
  <c r="BB31" i="30" s="1"/>
  <c r="F31" i="30"/>
  <c r="AY29" i="30"/>
  <c r="AX29" i="30"/>
  <c r="AW29" i="30"/>
  <c r="AV29" i="30"/>
  <c r="AU29" i="30"/>
  <c r="AT29" i="30"/>
  <c r="AS29" i="30"/>
  <c r="AR29" i="30"/>
  <c r="AQ29" i="30"/>
  <c r="AP29" i="30"/>
  <c r="AO29" i="30"/>
  <c r="AN29" i="30"/>
  <c r="AM29" i="30"/>
  <c r="AL29" i="30"/>
  <c r="AK29" i="30"/>
  <c r="AJ29" i="30"/>
  <c r="AI29" i="30"/>
  <c r="AH29" i="30"/>
  <c r="AG29" i="30"/>
  <c r="AF29" i="30"/>
  <c r="AE29" i="30"/>
  <c r="AD29" i="30"/>
  <c r="AC29" i="30"/>
  <c r="AB29" i="30"/>
  <c r="AZ29" i="30" s="1"/>
  <c r="BB29" i="30" s="1"/>
  <c r="AA29" i="30"/>
  <c r="Z29" i="30"/>
  <c r="Y29" i="30"/>
  <c r="X29" i="30"/>
  <c r="W29" i="30"/>
  <c r="V29" i="30"/>
  <c r="U29" i="30"/>
  <c r="G29" i="30"/>
  <c r="AY28" i="30"/>
  <c r="AX28" i="30"/>
  <c r="AW28" i="30"/>
  <c r="AV28" i="30"/>
  <c r="AU28" i="30"/>
  <c r="AT28" i="30"/>
  <c r="AS28" i="30"/>
  <c r="AR28" i="30"/>
  <c r="AQ28" i="30"/>
  <c r="AP28" i="30"/>
  <c r="AO28" i="30"/>
  <c r="AN28" i="30"/>
  <c r="AM28" i="30"/>
  <c r="AL28" i="30"/>
  <c r="AK28" i="30"/>
  <c r="AJ28" i="30"/>
  <c r="AI28" i="30"/>
  <c r="AH28" i="30"/>
  <c r="AG28" i="30"/>
  <c r="AF28" i="30"/>
  <c r="AE28" i="30"/>
  <c r="AD28" i="30"/>
  <c r="AC28" i="30"/>
  <c r="AB28" i="30"/>
  <c r="AA28" i="30"/>
  <c r="Z28" i="30"/>
  <c r="Y28" i="30"/>
  <c r="X28" i="30"/>
  <c r="W28" i="30"/>
  <c r="V28" i="30"/>
  <c r="AZ28" i="30" s="1"/>
  <c r="BB28" i="30" s="1"/>
  <c r="U28" i="30"/>
  <c r="F28" i="30"/>
  <c r="AY26" i="30"/>
  <c r="AX26" i="30"/>
  <c r="AW26" i="30"/>
  <c r="AV26" i="30"/>
  <c r="AU26" i="30"/>
  <c r="AT26" i="30"/>
  <c r="AS26" i="30"/>
  <c r="AR26" i="30"/>
  <c r="AQ26" i="30"/>
  <c r="AP26" i="30"/>
  <c r="AO26" i="30"/>
  <c r="AN26" i="30"/>
  <c r="AM26" i="30"/>
  <c r="AL26" i="30"/>
  <c r="AK26" i="30"/>
  <c r="AJ26" i="30"/>
  <c r="AI26" i="30"/>
  <c r="AH26" i="30"/>
  <c r="AG26" i="30"/>
  <c r="AF26" i="30"/>
  <c r="AE26" i="30"/>
  <c r="AD26" i="30"/>
  <c r="AC26" i="30"/>
  <c r="AB26" i="30"/>
  <c r="AA26" i="30"/>
  <c r="Z26" i="30"/>
  <c r="Y26" i="30"/>
  <c r="X26" i="30"/>
  <c r="W26" i="30"/>
  <c r="V26" i="30"/>
  <c r="U26" i="30"/>
  <c r="AZ26" i="30" s="1"/>
  <c r="BB26" i="30" s="1"/>
  <c r="G26" i="30"/>
  <c r="AY25" i="30"/>
  <c r="AX25" i="30"/>
  <c r="AW25" i="30"/>
  <c r="AV25" i="30"/>
  <c r="AU25" i="30"/>
  <c r="AT25" i="30"/>
  <c r="AS25" i="30"/>
  <c r="AR25" i="30"/>
  <c r="AQ25" i="30"/>
  <c r="AP25" i="30"/>
  <c r="AO25" i="30"/>
  <c r="AN25" i="30"/>
  <c r="AM25" i="30"/>
  <c r="AL25" i="30"/>
  <c r="AK25" i="30"/>
  <c r="AJ25" i="30"/>
  <c r="AI25" i="30"/>
  <c r="AH25" i="30"/>
  <c r="AG25" i="30"/>
  <c r="AF25" i="30"/>
  <c r="AE25" i="30"/>
  <c r="AD25" i="30"/>
  <c r="AC25" i="30"/>
  <c r="AB25" i="30"/>
  <c r="AA25" i="30"/>
  <c r="Z25" i="30"/>
  <c r="Y25" i="30"/>
  <c r="X25" i="30"/>
  <c r="W25" i="30"/>
  <c r="V25" i="30"/>
  <c r="U25" i="30"/>
  <c r="AZ25" i="30" s="1"/>
  <c r="BB25" i="30" s="1"/>
  <c r="F25" i="30"/>
  <c r="B25" i="30"/>
  <c r="B28" i="30" s="1"/>
  <c r="B31" i="30" s="1"/>
  <c r="B34" i="30" s="1"/>
  <c r="B37" i="30" s="1"/>
  <c r="B40" i="30" s="1"/>
  <c r="B43" i="30" s="1"/>
  <c r="B46" i="30" s="1"/>
  <c r="B49" i="30" s="1"/>
  <c r="B52" i="30" s="1"/>
  <c r="B55" i="30" s="1"/>
  <c r="B58" i="30" s="1"/>
  <c r="B61" i="30" s="1"/>
  <c r="B64" i="30" s="1"/>
  <c r="B67" i="30" s="1"/>
  <c r="B70" i="30" s="1"/>
  <c r="B73" i="30" s="1"/>
  <c r="B76" i="30" s="1"/>
  <c r="B79" i="30" s="1"/>
  <c r="B82" i="30" s="1"/>
  <c r="B85" i="30" s="1"/>
  <c r="B88" i="30" s="1"/>
  <c r="B91" i="30" s="1"/>
  <c r="B94" i="30" s="1"/>
  <c r="B97" i="30" s="1"/>
  <c r="B100" i="30" s="1"/>
  <c r="B103" i="30" s="1"/>
  <c r="B106" i="30" s="1"/>
  <c r="B109" i="30" s="1"/>
  <c r="B112" i="30" s="1"/>
  <c r="B115" i="30" s="1"/>
  <c r="B118" i="30" s="1"/>
  <c r="B121" i="30" s="1"/>
  <c r="B124" i="30" s="1"/>
  <c r="B127" i="30" s="1"/>
  <c r="B130" i="30" s="1"/>
  <c r="B133" i="30" s="1"/>
  <c r="B136" i="30" s="1"/>
  <c r="B139" i="30" s="1"/>
  <c r="B142" i="30" s="1"/>
  <c r="B145" i="30" s="1"/>
  <c r="B148" i="30" s="1"/>
  <c r="B151" i="30" s="1"/>
  <c r="B154" i="30" s="1"/>
  <c r="B157" i="30" s="1"/>
  <c r="B160" i="30" s="1"/>
  <c r="B163" i="30" s="1"/>
  <c r="B166" i="30" s="1"/>
  <c r="B169" i="30" s="1"/>
  <c r="AY23" i="30"/>
  <c r="AX23" i="30"/>
  <c r="AW23" i="30"/>
  <c r="AV23" i="30"/>
  <c r="AU23" i="30"/>
  <c r="AT23" i="30"/>
  <c r="AS23" i="30"/>
  <c r="AR23" i="30"/>
  <c r="AQ23" i="30"/>
  <c r="AP23" i="30"/>
  <c r="AO23" i="30"/>
  <c r="AN23" i="30"/>
  <c r="AM23" i="30"/>
  <c r="AL23" i="30"/>
  <c r="AK23" i="30"/>
  <c r="AJ23" i="30"/>
  <c r="AI23" i="30"/>
  <c r="AH23" i="30"/>
  <c r="AG23" i="30"/>
  <c r="AF23" i="30"/>
  <c r="AE23" i="30"/>
  <c r="AD23" i="30"/>
  <c r="AC23" i="30"/>
  <c r="AB23" i="30"/>
  <c r="AZ23" i="30" s="1"/>
  <c r="BB23" i="30" s="1"/>
  <c r="AA23" i="30"/>
  <c r="Z23" i="30"/>
  <c r="Y23" i="30"/>
  <c r="X23" i="30"/>
  <c r="W23" i="30"/>
  <c r="V23" i="30"/>
  <c r="U23" i="30"/>
  <c r="G23" i="30"/>
  <c r="AX175" i="30" s="1"/>
  <c r="AY22" i="30"/>
  <c r="AX22" i="30"/>
  <c r="AW22" i="30"/>
  <c r="AV22" i="30"/>
  <c r="AU22" i="30"/>
  <c r="AT22" i="30"/>
  <c r="AS22" i="30"/>
  <c r="AR22" i="30"/>
  <c r="AQ22" i="30"/>
  <c r="AP22" i="30"/>
  <c r="AO22" i="30"/>
  <c r="AN22" i="30"/>
  <c r="AM22" i="30"/>
  <c r="AL22" i="30"/>
  <c r="AK22" i="30"/>
  <c r="AJ22" i="30"/>
  <c r="AI22" i="30"/>
  <c r="AH22" i="30"/>
  <c r="AG22" i="30"/>
  <c r="AF22" i="30"/>
  <c r="AE22" i="30"/>
  <c r="AD22" i="30"/>
  <c r="AC22" i="30"/>
  <c r="AB22" i="30"/>
  <c r="AA22" i="30"/>
  <c r="Z22" i="30"/>
  <c r="Y22" i="30"/>
  <c r="X22" i="30"/>
  <c r="W22" i="30"/>
  <c r="V22" i="30"/>
  <c r="U22" i="30"/>
  <c r="AZ22" i="30" s="1"/>
  <c r="BB22" i="30" s="1"/>
  <c r="F22" i="30"/>
  <c r="AX174" i="30" s="1"/>
  <c r="AO19" i="30"/>
  <c r="AO20" i="30" s="1"/>
  <c r="AI19" i="30"/>
  <c r="AI20" i="30" s="1"/>
  <c r="AF19" i="30"/>
  <c r="AF20" i="30" s="1"/>
  <c r="W19" i="30"/>
  <c r="W20" i="30" s="1"/>
  <c r="AY18" i="30"/>
  <c r="AY19" i="30" s="1"/>
  <c r="AY20" i="30" s="1"/>
  <c r="AX18" i="30"/>
  <c r="AX19" i="30" s="1"/>
  <c r="AX20" i="30" s="1"/>
  <c r="AW18" i="30"/>
  <c r="AW19" i="30" s="1"/>
  <c r="AW20" i="30" s="1"/>
  <c r="AZ16" i="30"/>
  <c r="AD2" i="30"/>
  <c r="AV19" i="30" s="1"/>
  <c r="AV20" i="30" s="1"/>
  <c r="D47" i="29"/>
  <c r="X46" i="29"/>
  <c r="Z46" i="29" s="1"/>
  <c r="T46" i="29"/>
  <c r="R46" i="29"/>
  <c r="P46" i="29"/>
  <c r="N46" i="29"/>
  <c r="L46" i="29"/>
  <c r="L47" i="29" s="1"/>
  <c r="T45" i="29"/>
  <c r="R45" i="29"/>
  <c r="X45" i="29" s="1"/>
  <c r="P45" i="29"/>
  <c r="N45" i="29"/>
  <c r="L45" i="29"/>
  <c r="D44" i="29"/>
  <c r="T43" i="29"/>
  <c r="R43" i="29"/>
  <c r="X43" i="29" s="1"/>
  <c r="Z43" i="29" s="1"/>
  <c r="P43" i="29"/>
  <c r="N43" i="29"/>
  <c r="L43" i="29"/>
  <c r="X42" i="29"/>
  <c r="Z42" i="29" s="1"/>
  <c r="T42" i="29"/>
  <c r="R42" i="29"/>
  <c r="P42" i="29"/>
  <c r="N42" i="29"/>
  <c r="L42" i="29"/>
  <c r="L44" i="29" s="1"/>
  <c r="L41" i="29"/>
  <c r="D41" i="29"/>
  <c r="T40" i="29"/>
  <c r="R40" i="29"/>
  <c r="X40" i="29" s="1"/>
  <c r="Z40" i="29" s="1"/>
  <c r="P40" i="29"/>
  <c r="N40" i="29"/>
  <c r="L40" i="29"/>
  <c r="P39" i="29"/>
  <c r="T39" i="29" s="1"/>
  <c r="N39" i="29"/>
  <c r="R39" i="29" s="1"/>
  <c r="L39" i="29"/>
  <c r="D38" i="29"/>
  <c r="D37" i="29"/>
  <c r="D36" i="29"/>
  <c r="D35" i="29"/>
  <c r="D34" i="29"/>
  <c r="D33" i="29"/>
  <c r="D32" i="29"/>
  <c r="D31" i="29"/>
  <c r="D30" i="29"/>
  <c r="D29" i="29"/>
  <c r="D28" i="29"/>
  <c r="D27" i="29"/>
  <c r="D26" i="29"/>
  <c r="D25" i="29"/>
  <c r="D24" i="29"/>
  <c r="D23" i="29"/>
  <c r="X22" i="29"/>
  <c r="Z22" i="29" s="1"/>
  <c r="T22" i="29"/>
  <c r="R22" i="29"/>
  <c r="P22" i="29"/>
  <c r="N22" i="29"/>
  <c r="L22" i="29"/>
  <c r="D22" i="29"/>
  <c r="X21" i="29"/>
  <c r="Z21" i="29" s="1"/>
  <c r="T21" i="29"/>
  <c r="R21" i="29"/>
  <c r="P21" i="29"/>
  <c r="N21" i="29"/>
  <c r="L21" i="29"/>
  <c r="D21" i="29"/>
  <c r="X20" i="29"/>
  <c r="Z20" i="29" s="1"/>
  <c r="T20" i="29"/>
  <c r="R20" i="29"/>
  <c r="P20" i="29"/>
  <c r="N20" i="29"/>
  <c r="L20" i="29"/>
  <c r="D20" i="29"/>
  <c r="X19" i="29"/>
  <c r="Z19" i="29" s="1"/>
  <c r="T19" i="29"/>
  <c r="R19" i="29"/>
  <c r="P19" i="29"/>
  <c r="N19" i="29"/>
  <c r="L19" i="29"/>
  <c r="D19" i="29"/>
  <c r="X18" i="29"/>
  <c r="Z18" i="29" s="1"/>
  <c r="T18" i="29"/>
  <c r="R18" i="29"/>
  <c r="P18" i="29"/>
  <c r="N18" i="29"/>
  <c r="L18" i="29"/>
  <c r="D18" i="29"/>
  <c r="X17" i="29"/>
  <c r="Z17" i="29" s="1"/>
  <c r="T17" i="29"/>
  <c r="R17" i="29"/>
  <c r="P17" i="29"/>
  <c r="N17" i="29"/>
  <c r="L17" i="29"/>
  <c r="D17" i="29"/>
  <c r="X16" i="29"/>
  <c r="Z16" i="29" s="1"/>
  <c r="T16" i="29"/>
  <c r="R16" i="29"/>
  <c r="P16" i="29"/>
  <c r="N16" i="29"/>
  <c r="L16" i="29"/>
  <c r="D16" i="29"/>
  <c r="X15" i="29"/>
  <c r="Z15" i="29" s="1"/>
  <c r="R15" i="29"/>
  <c r="P15" i="29"/>
  <c r="T15" i="29" s="1"/>
  <c r="N15" i="29"/>
  <c r="L15" i="29"/>
  <c r="D15" i="29"/>
  <c r="R14" i="29"/>
  <c r="X14" i="29" s="1"/>
  <c r="P14" i="29"/>
  <c r="T14" i="29" s="1"/>
  <c r="N14" i="29"/>
  <c r="L14" i="29"/>
  <c r="D14" i="29"/>
  <c r="P13" i="29"/>
  <c r="T13" i="29" s="1"/>
  <c r="N13" i="29"/>
  <c r="R13" i="29" s="1"/>
  <c r="X13" i="29" s="1"/>
  <c r="AR61" i="28" s="1"/>
  <c r="L13" i="29"/>
  <c r="D13" i="29"/>
  <c r="P12" i="29"/>
  <c r="T12" i="29" s="1"/>
  <c r="N12" i="29"/>
  <c r="R12" i="29" s="1"/>
  <c r="X12" i="29" s="1"/>
  <c r="AK64" i="28" s="1"/>
  <c r="L12" i="29"/>
  <c r="D12" i="29"/>
  <c r="R11" i="29"/>
  <c r="X11" i="29" s="1"/>
  <c r="P11" i="29"/>
  <c r="T11" i="29" s="1"/>
  <c r="N11" i="29"/>
  <c r="L11" i="29"/>
  <c r="D11" i="29"/>
  <c r="P10" i="29"/>
  <c r="T10" i="29" s="1"/>
  <c r="N10" i="29"/>
  <c r="L10" i="29"/>
  <c r="D10" i="29"/>
  <c r="P9" i="29"/>
  <c r="T9" i="29" s="1"/>
  <c r="N9" i="29"/>
  <c r="R9" i="29" s="1"/>
  <c r="X9" i="29" s="1"/>
  <c r="Z9" i="29" s="1"/>
  <c r="L9" i="29"/>
  <c r="D9" i="29"/>
  <c r="P8" i="29"/>
  <c r="T8" i="29" s="1"/>
  <c r="N8" i="29"/>
  <c r="R8" i="29" s="1"/>
  <c r="X8" i="29" s="1"/>
  <c r="Z8" i="29" s="1"/>
  <c r="L8" i="29"/>
  <c r="D8" i="29"/>
  <c r="X7" i="29"/>
  <c r="Z7" i="29" s="1"/>
  <c r="R7" i="29"/>
  <c r="P7" i="29"/>
  <c r="T7" i="29" s="1"/>
  <c r="N7" i="29"/>
  <c r="L7" i="29"/>
  <c r="D7" i="29"/>
  <c r="T6" i="29"/>
  <c r="R6" i="29"/>
  <c r="X6" i="29" s="1"/>
  <c r="P6" i="29"/>
  <c r="N6" i="29"/>
  <c r="L6" i="29"/>
  <c r="D6" i="29"/>
  <c r="AY68" i="28"/>
  <c r="AX68" i="28"/>
  <c r="AW68" i="28"/>
  <c r="AV68" i="28"/>
  <c r="AT68" i="28"/>
  <c r="AS68" i="28"/>
  <c r="AQ68" i="28"/>
  <c r="AP68" i="28"/>
  <c r="AO68" i="28"/>
  <c r="AM68" i="28"/>
  <c r="AL68" i="28"/>
  <c r="AJ68" i="28"/>
  <c r="AI68" i="28"/>
  <c r="AH68" i="28"/>
  <c r="AF68" i="28"/>
  <c r="AE68" i="28"/>
  <c r="AC68" i="28"/>
  <c r="AB68" i="28"/>
  <c r="AA68" i="28"/>
  <c r="Y68" i="28"/>
  <c r="X68" i="28"/>
  <c r="V68" i="28"/>
  <c r="U68" i="28"/>
  <c r="G68" i="28"/>
  <c r="AY67" i="28"/>
  <c r="AX67" i="28"/>
  <c r="AW67" i="28"/>
  <c r="AV67" i="28"/>
  <c r="AT67" i="28"/>
  <c r="AS67" i="28"/>
  <c r="AQ67" i="28"/>
  <c r="AP67" i="28"/>
  <c r="AO67" i="28"/>
  <c r="AM67" i="28"/>
  <c r="AL67" i="28"/>
  <c r="AJ67" i="28"/>
  <c r="AI67" i="28"/>
  <c r="AH67" i="28"/>
  <c r="AF67" i="28"/>
  <c r="AE67" i="28"/>
  <c r="AC67" i="28"/>
  <c r="AB67" i="28"/>
  <c r="AA67" i="28"/>
  <c r="Y67" i="28"/>
  <c r="X67" i="28"/>
  <c r="V67" i="28"/>
  <c r="U67" i="28"/>
  <c r="F67" i="28"/>
  <c r="AY65" i="28"/>
  <c r="AX65" i="28"/>
  <c r="AW65" i="28"/>
  <c r="AV65" i="28"/>
  <c r="AU65" i="28"/>
  <c r="AT65" i="28"/>
  <c r="AS65" i="28"/>
  <c r="AO65" i="28"/>
  <c r="AN65" i="28"/>
  <c r="AM65" i="28"/>
  <c r="AL65" i="28"/>
  <c r="AH65" i="28"/>
  <c r="AG65" i="28"/>
  <c r="AF65" i="28"/>
  <c r="AE65" i="28"/>
  <c r="AA65" i="28"/>
  <c r="Z65" i="28"/>
  <c r="Y65" i="28"/>
  <c r="X65" i="28"/>
  <c r="G65" i="28"/>
  <c r="AY64" i="28"/>
  <c r="AX64" i="28"/>
  <c r="AW64" i="28"/>
  <c r="AV64" i="28"/>
  <c r="AU64" i="28"/>
  <c r="AT64" i="28"/>
  <c r="AS64" i="28"/>
  <c r="AQ64" i="28"/>
  <c r="AP64" i="28"/>
  <c r="AO64" i="28"/>
  <c r="AN64" i="28"/>
  <c r="AM64" i="28"/>
  <c r="AL64" i="28"/>
  <c r="AH64" i="28"/>
  <c r="AG64" i="28"/>
  <c r="AF64" i="28"/>
  <c r="AE64" i="28"/>
  <c r="AD64" i="28"/>
  <c r="AC64" i="28"/>
  <c r="AA64" i="28"/>
  <c r="Z64" i="28"/>
  <c r="Y64" i="28"/>
  <c r="X64" i="28"/>
  <c r="W64" i="28"/>
  <c r="V64" i="28"/>
  <c r="U64" i="28"/>
  <c r="F64" i="28"/>
  <c r="AY62" i="28"/>
  <c r="AX62" i="28"/>
  <c r="AW62" i="28"/>
  <c r="AU62" i="28"/>
  <c r="AT62" i="28"/>
  <c r="AS62" i="28"/>
  <c r="AN62" i="28"/>
  <c r="AM62" i="28"/>
  <c r="AL62" i="28"/>
  <c r="AG62" i="28"/>
  <c r="AF62" i="28"/>
  <c r="AE62" i="28"/>
  <c r="Z62" i="28"/>
  <c r="Y62" i="28"/>
  <c r="X62" i="28"/>
  <c r="G62" i="28"/>
  <c r="AY61" i="28"/>
  <c r="AX61" i="28"/>
  <c r="AW61" i="28"/>
  <c r="AV61" i="28"/>
  <c r="AU61" i="28"/>
  <c r="AT61" i="28"/>
  <c r="AS61" i="28"/>
  <c r="AN61" i="28"/>
  <c r="AM61" i="28"/>
  <c r="AL61" i="28"/>
  <c r="AJ61" i="28"/>
  <c r="AI61" i="28"/>
  <c r="AG61" i="28"/>
  <c r="AF61" i="28"/>
  <c r="AE61" i="28"/>
  <c r="AD61" i="28"/>
  <c r="AB61" i="28"/>
  <c r="AA61" i="28"/>
  <c r="Z61" i="28"/>
  <c r="Y61" i="28"/>
  <c r="X61" i="28"/>
  <c r="V61" i="28"/>
  <c r="F61" i="28"/>
  <c r="AY59" i="28"/>
  <c r="AX59" i="28"/>
  <c r="AW59" i="28"/>
  <c r="AV59" i="28"/>
  <c r="AT59" i="28"/>
  <c r="AS59" i="28"/>
  <c r="AR59" i="28"/>
  <c r="AQ59" i="28"/>
  <c r="AO59" i="28"/>
  <c r="AM59" i="28"/>
  <c r="AL59" i="28"/>
  <c r="AK59" i="28"/>
  <c r="AJ59" i="28"/>
  <c r="AH59" i="28"/>
  <c r="AF59" i="28"/>
  <c r="AE59" i="28"/>
  <c r="AD59" i="28"/>
  <c r="AC59" i="28"/>
  <c r="AA59" i="28"/>
  <c r="Y59" i="28"/>
  <c r="X59" i="28"/>
  <c r="W59" i="28"/>
  <c r="V59" i="28"/>
  <c r="G59" i="28"/>
  <c r="AY58" i="28"/>
  <c r="AX58" i="28"/>
  <c r="AW58" i="28"/>
  <c r="AV58" i="28"/>
  <c r="AT58" i="28"/>
  <c r="AS58" i="28"/>
  <c r="AR58" i="28"/>
  <c r="AQ58" i="28"/>
  <c r="AO58" i="28"/>
  <c r="AM58" i="28"/>
  <c r="AL58" i="28"/>
  <c r="AK58" i="28"/>
  <c r="AJ58" i="28"/>
  <c r="AH58" i="28"/>
  <c r="AF58" i="28"/>
  <c r="AE58" i="28"/>
  <c r="AD58" i="28"/>
  <c r="AC58" i="28"/>
  <c r="AA58" i="28"/>
  <c r="Y58" i="28"/>
  <c r="X58" i="28"/>
  <c r="W58" i="28"/>
  <c r="V58" i="28"/>
  <c r="F58" i="28"/>
  <c r="AY56" i="28"/>
  <c r="AX56" i="28"/>
  <c r="AW56" i="28"/>
  <c r="AV56" i="28"/>
  <c r="AU56" i="28"/>
  <c r="AS56" i="28"/>
  <c r="AR56" i="28"/>
  <c r="AP56" i="28"/>
  <c r="AO56" i="28"/>
  <c r="AN56" i="28"/>
  <c r="AL56" i="28"/>
  <c r="AK56" i="28"/>
  <c r="AI56" i="28"/>
  <c r="AH56" i="28"/>
  <c r="AG56" i="28"/>
  <c r="AE56" i="28"/>
  <c r="AD56" i="28"/>
  <c r="AB56" i="28"/>
  <c r="AA56" i="28"/>
  <c r="Z56" i="28"/>
  <c r="X56" i="28"/>
  <c r="W56" i="28"/>
  <c r="U56" i="28"/>
  <c r="G56" i="28"/>
  <c r="AY55" i="28"/>
  <c r="AX55" i="28"/>
  <c r="AW55" i="28"/>
  <c r="AV55" i="28"/>
  <c r="AU55" i="28"/>
  <c r="AT55" i="28"/>
  <c r="AS55" i="28"/>
  <c r="AR55" i="28"/>
  <c r="AP55" i="28"/>
  <c r="AO55" i="28"/>
  <c r="AN55" i="28"/>
  <c r="AL55" i="28"/>
  <c r="AK55" i="28"/>
  <c r="AJ55" i="28"/>
  <c r="AI55" i="28"/>
  <c r="AH55" i="28"/>
  <c r="AG55" i="28"/>
  <c r="AF55" i="28"/>
  <c r="AE55" i="28"/>
  <c r="AD55" i="28"/>
  <c r="AC55" i="28"/>
  <c r="AB55" i="28"/>
  <c r="AA55" i="28"/>
  <c r="Z55" i="28"/>
  <c r="Y55" i="28"/>
  <c r="X55" i="28"/>
  <c r="W55" i="28"/>
  <c r="V55" i="28"/>
  <c r="U55" i="28"/>
  <c r="F55" i="28"/>
  <c r="AY53" i="28"/>
  <c r="AX53" i="28"/>
  <c r="AW53" i="28"/>
  <c r="AU53" i="28"/>
  <c r="AT53" i="28"/>
  <c r="AR53" i="28"/>
  <c r="AQ53" i="28"/>
  <c r="AP53" i="28"/>
  <c r="AN53" i="28"/>
  <c r="AM53" i="28"/>
  <c r="AK53" i="28"/>
  <c r="AJ53" i="28"/>
  <c r="AI53" i="28"/>
  <c r="AG53" i="28"/>
  <c r="AF53" i="28"/>
  <c r="AD53" i="28"/>
  <c r="AC53" i="28"/>
  <c r="AB53" i="28"/>
  <c r="Z53" i="28"/>
  <c r="Y53" i="28"/>
  <c r="W53" i="28"/>
  <c r="V53" i="28"/>
  <c r="U53" i="28"/>
  <c r="G53" i="28"/>
  <c r="AY52" i="28"/>
  <c r="AX52" i="28"/>
  <c r="AW52" i="28"/>
  <c r="AU52" i="28"/>
  <c r="AT52" i="28"/>
  <c r="AS52" i="28"/>
  <c r="AR52" i="28"/>
  <c r="AQ52" i="28"/>
  <c r="AP52" i="28"/>
  <c r="AO52" i="28"/>
  <c r="AN52" i="28"/>
  <c r="AM52" i="28"/>
  <c r="AL52" i="28"/>
  <c r="AK52" i="28"/>
  <c r="AJ52" i="28"/>
  <c r="AI52" i="28"/>
  <c r="AH52" i="28"/>
  <c r="AG52" i="28"/>
  <c r="AF52" i="28"/>
  <c r="AE52" i="28"/>
  <c r="AD52" i="28"/>
  <c r="AC52" i="28"/>
  <c r="AB52" i="28"/>
  <c r="AA52" i="28"/>
  <c r="Z52" i="28"/>
  <c r="Y52" i="28"/>
  <c r="W52" i="28"/>
  <c r="V52" i="28"/>
  <c r="U52" i="28"/>
  <c r="F52" i="28"/>
  <c r="AY50" i="28"/>
  <c r="AX50" i="28"/>
  <c r="AW50" i="28"/>
  <c r="AV50" i="28"/>
  <c r="AU50" i="28"/>
  <c r="AR50" i="28"/>
  <c r="AQ50" i="28"/>
  <c r="AP50" i="28"/>
  <c r="AO50" i="28"/>
  <c r="AN50" i="28"/>
  <c r="AK50" i="28"/>
  <c r="AJ50" i="28"/>
  <c r="AI50" i="28"/>
  <c r="AH50" i="28"/>
  <c r="AG50" i="28"/>
  <c r="AD50" i="28"/>
  <c r="AC50" i="28"/>
  <c r="AB50" i="28"/>
  <c r="AA50" i="28"/>
  <c r="Z50" i="28"/>
  <c r="W50" i="28"/>
  <c r="V50" i="28"/>
  <c r="U50" i="28"/>
  <c r="G50" i="28"/>
  <c r="AY49" i="28"/>
  <c r="AX49" i="28"/>
  <c r="AW49" i="28"/>
  <c r="AV49" i="28"/>
  <c r="AU49" i="28"/>
  <c r="AT49" i="28"/>
  <c r="AR49" i="28"/>
  <c r="AQ49" i="28"/>
  <c r="AP49" i="28"/>
  <c r="AO49" i="28"/>
  <c r="AN49" i="28"/>
  <c r="AM49" i="28"/>
  <c r="AL49" i="28"/>
  <c r="AK49" i="28"/>
  <c r="AJ49" i="28"/>
  <c r="AI49" i="28"/>
  <c r="AH49" i="28"/>
  <c r="AG49" i="28"/>
  <c r="AF49" i="28"/>
  <c r="AE49" i="28"/>
  <c r="AD49" i="28"/>
  <c r="AC49" i="28"/>
  <c r="AB49" i="28"/>
  <c r="AA49" i="28"/>
  <c r="Z49" i="28"/>
  <c r="X49" i="28"/>
  <c r="W49" i="28"/>
  <c r="V49" i="28"/>
  <c r="U49" i="28"/>
  <c r="F49" i="28"/>
  <c r="AY47" i="28"/>
  <c r="AX47" i="28"/>
  <c r="AW47" i="28"/>
  <c r="AU47" i="28"/>
  <c r="AS47" i="28"/>
  <c r="AP47" i="28"/>
  <c r="AO47" i="28"/>
  <c r="AL47" i="28"/>
  <c r="AK47" i="28"/>
  <c r="AI47" i="28"/>
  <c r="AG47" i="28"/>
  <c r="AD47" i="28"/>
  <c r="AC47" i="28"/>
  <c r="Z47" i="28"/>
  <c r="Y47" i="28"/>
  <c r="X47" i="28"/>
  <c r="W47" i="28"/>
  <c r="V47" i="28"/>
  <c r="U47" i="28"/>
  <c r="G47" i="28"/>
  <c r="AY46" i="28"/>
  <c r="AX46" i="28"/>
  <c r="AW46" i="28"/>
  <c r="AV46" i="28"/>
  <c r="AU46" i="28"/>
  <c r="AT46" i="28"/>
  <c r="AS46" i="28"/>
  <c r="AR46" i="28"/>
  <c r="AQ46" i="28"/>
  <c r="AP46" i="28"/>
  <c r="AO46" i="28"/>
  <c r="AN46" i="28"/>
  <c r="AM46" i="28"/>
  <c r="AL46" i="28"/>
  <c r="AK46" i="28"/>
  <c r="AJ46" i="28"/>
  <c r="AI46" i="28"/>
  <c r="AG46" i="28"/>
  <c r="AF46" i="28"/>
  <c r="AE46" i="28"/>
  <c r="AD46" i="28"/>
  <c r="AC46" i="28"/>
  <c r="AB46" i="28"/>
  <c r="AA46" i="28"/>
  <c r="Z46" i="28"/>
  <c r="Y46" i="28"/>
  <c r="X46" i="28"/>
  <c r="W46" i="28"/>
  <c r="V46" i="28"/>
  <c r="U46" i="28"/>
  <c r="F46" i="28"/>
  <c r="AY44" i="28"/>
  <c r="AX44" i="28"/>
  <c r="AW44" i="28"/>
  <c r="AV44" i="28"/>
  <c r="AT44" i="28"/>
  <c r="AR44" i="28"/>
  <c r="AQ44" i="28"/>
  <c r="AO44" i="28"/>
  <c r="AN44" i="28"/>
  <c r="AK44" i="28"/>
  <c r="AJ44" i="28"/>
  <c r="AG44" i="28"/>
  <c r="AF44" i="28"/>
  <c r="AD44" i="28"/>
  <c r="AC44" i="28"/>
  <c r="AA44" i="28"/>
  <c r="Y44" i="28"/>
  <c r="W44" i="28"/>
  <c r="V44" i="28"/>
  <c r="G44" i="28"/>
  <c r="AY43" i="28"/>
  <c r="AX43" i="28"/>
  <c r="AW43" i="28"/>
  <c r="AV43" i="28"/>
  <c r="AT43" i="28"/>
  <c r="AS43" i="28"/>
  <c r="AR43" i="28"/>
  <c r="AQ43" i="28"/>
  <c r="AP43" i="28"/>
  <c r="AO43" i="28"/>
  <c r="AN43" i="28"/>
  <c r="AL43" i="28"/>
  <c r="AK43" i="28"/>
  <c r="AJ43" i="28"/>
  <c r="AI43" i="28"/>
  <c r="AH43" i="28"/>
  <c r="AG43" i="28"/>
  <c r="AF43" i="28"/>
  <c r="AD43" i="28"/>
  <c r="AC43" i="28"/>
  <c r="AB43" i="28"/>
  <c r="AA43" i="28"/>
  <c r="Z43" i="28"/>
  <c r="Y43" i="28"/>
  <c r="X43" i="28"/>
  <c r="W43" i="28"/>
  <c r="V43" i="28"/>
  <c r="U43" i="28"/>
  <c r="F43" i="28"/>
  <c r="AY41" i="28"/>
  <c r="AX41" i="28"/>
  <c r="AW41" i="28"/>
  <c r="AV41" i="28"/>
  <c r="AU41" i="28"/>
  <c r="AS41" i="28"/>
  <c r="AQ41" i="28"/>
  <c r="AP41" i="28"/>
  <c r="AM41" i="28"/>
  <c r="AL41" i="28"/>
  <c r="AJ41" i="28"/>
  <c r="AH41" i="28"/>
  <c r="AG41" i="28"/>
  <c r="AE41" i="28"/>
  <c r="AD41" i="28"/>
  <c r="AC41" i="28"/>
  <c r="AB41" i="28"/>
  <c r="Z41" i="28"/>
  <c r="X41" i="28"/>
  <c r="U41" i="28"/>
  <c r="G41"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AZ40" i="28" s="1"/>
  <c r="BB40" i="28" s="1"/>
  <c r="F40" i="28"/>
  <c r="AY38" i="28"/>
  <c r="AX38" i="28"/>
  <c r="AW38" i="28"/>
  <c r="AV38" i="28"/>
  <c r="AU38" i="28"/>
  <c r="AT38" i="28"/>
  <c r="AS38" i="28"/>
  <c r="AR38" i="28"/>
  <c r="AQ38" i="28"/>
  <c r="AP38" i="28"/>
  <c r="AN38" i="28"/>
  <c r="AM38" i="28"/>
  <c r="AL38" i="28"/>
  <c r="AK38" i="28"/>
  <c r="AJ38" i="28"/>
  <c r="AI38" i="28"/>
  <c r="AH38" i="28"/>
  <c r="AF38" i="28"/>
  <c r="AE38" i="28"/>
  <c r="AD38" i="28"/>
  <c r="AB38" i="28"/>
  <c r="AA38" i="28"/>
  <c r="Z38" i="28"/>
  <c r="X38" i="28"/>
  <c r="V38" i="28"/>
  <c r="G38" i="28"/>
  <c r="AY37" i="28"/>
  <c r="AX37" i="28"/>
  <c r="AW37" i="28"/>
  <c r="AV37" i="28"/>
  <c r="AU37" i="28"/>
  <c r="AT37" i="28"/>
  <c r="AS37" i="28"/>
  <c r="AR37" i="28"/>
  <c r="AQ37" i="28"/>
  <c r="AP37" i="28"/>
  <c r="AO37" i="28"/>
  <c r="AN37" i="28"/>
  <c r="AM37" i="28"/>
  <c r="AL37" i="28"/>
  <c r="AK37" i="28"/>
  <c r="AJ37" i="28"/>
  <c r="AI37" i="28"/>
  <c r="AH37" i="28"/>
  <c r="AG37" i="28"/>
  <c r="AF37" i="28"/>
  <c r="AE37" i="28"/>
  <c r="AD37" i="28"/>
  <c r="AC37" i="28"/>
  <c r="AB37" i="28"/>
  <c r="AA37" i="28"/>
  <c r="Z37" i="28"/>
  <c r="Y37" i="28"/>
  <c r="X37" i="28"/>
  <c r="W37" i="28"/>
  <c r="V37" i="28"/>
  <c r="AZ37" i="28" s="1"/>
  <c r="BB37" i="28" s="1"/>
  <c r="U37" i="28"/>
  <c r="F37" i="28"/>
  <c r="AY35" i="28"/>
  <c r="AX35" i="28"/>
  <c r="AW35" i="28"/>
  <c r="AV35" i="28"/>
  <c r="AU35" i="28"/>
  <c r="AT35" i="28"/>
  <c r="AS35" i="28"/>
  <c r="AR35" i="28"/>
  <c r="AQ35" i="28"/>
  <c r="AP35" i="28"/>
  <c r="AO35" i="28"/>
  <c r="AN35" i="28"/>
  <c r="AM35" i="28"/>
  <c r="AL35" i="28"/>
  <c r="AJ35" i="28"/>
  <c r="AI35" i="28"/>
  <c r="AH35" i="28"/>
  <c r="AG35" i="28"/>
  <c r="AF35" i="28"/>
  <c r="AE35" i="28"/>
  <c r="AD35" i="28"/>
  <c r="AC35" i="28"/>
  <c r="AB35" i="28"/>
  <c r="AA35" i="28"/>
  <c r="Z35" i="28"/>
  <c r="Y35" i="28"/>
  <c r="W35" i="28"/>
  <c r="U35" i="28"/>
  <c r="G35" i="28"/>
  <c r="AY34" i="28"/>
  <c r="AX34" i="28"/>
  <c r="AW34" i="28"/>
  <c r="AV34" i="28"/>
  <c r="AU34" i="28"/>
  <c r="AT34" i="28"/>
  <c r="AS34" i="28"/>
  <c r="AR34" i="28"/>
  <c r="AQ34" i="28"/>
  <c r="AP34" i="28"/>
  <c r="AO34" i="28"/>
  <c r="AN34" i="28"/>
  <c r="AM34" i="28"/>
  <c r="AL34" i="28"/>
  <c r="AK34" i="28"/>
  <c r="AJ34" i="28"/>
  <c r="AI34" i="28"/>
  <c r="AH34" i="28"/>
  <c r="AG34" i="28"/>
  <c r="AF34" i="28"/>
  <c r="AE34" i="28"/>
  <c r="AD34" i="28"/>
  <c r="AC34" i="28"/>
  <c r="AB34" i="28"/>
  <c r="AA34" i="28"/>
  <c r="Z34" i="28"/>
  <c r="Y34" i="28"/>
  <c r="X34" i="28"/>
  <c r="W34" i="28"/>
  <c r="V34" i="28"/>
  <c r="U34" i="28"/>
  <c r="AZ34" i="28" s="1"/>
  <c r="BB34" i="28" s="1"/>
  <c r="F34" i="28"/>
  <c r="AY32" i="28"/>
  <c r="AX32" i="28"/>
  <c r="AW32" i="28"/>
  <c r="AU32" i="28"/>
  <c r="AT32" i="28"/>
  <c r="AS32" i="28"/>
  <c r="AQ32" i="28"/>
  <c r="AP32" i="28"/>
  <c r="AN32" i="28"/>
  <c r="AM32" i="28"/>
  <c r="AK32" i="28"/>
  <c r="AI32" i="28"/>
  <c r="AG32" i="28"/>
  <c r="AF32" i="28"/>
  <c r="AE32" i="28"/>
  <c r="AB32" i="28"/>
  <c r="AA32" i="28"/>
  <c r="Y32" i="28"/>
  <c r="W32" i="28"/>
  <c r="U32" i="28"/>
  <c r="G32" i="28"/>
  <c r="AY31" i="28"/>
  <c r="AX31" i="28"/>
  <c r="AW31" i="28"/>
  <c r="AV31" i="28"/>
  <c r="AU31" i="28"/>
  <c r="AT31" i="28"/>
  <c r="AS31" i="28"/>
  <c r="AR31" i="28"/>
  <c r="AQ31" i="28"/>
  <c r="AP31" i="28"/>
  <c r="AO31" i="28"/>
  <c r="AN31" i="28"/>
  <c r="AM31" i="28"/>
  <c r="AL31" i="28"/>
  <c r="AK31" i="28"/>
  <c r="AJ31" i="28"/>
  <c r="AI31" i="28"/>
  <c r="AH31" i="28"/>
  <c r="AG31" i="28"/>
  <c r="AF31" i="28"/>
  <c r="AE31" i="28"/>
  <c r="AD31" i="28"/>
  <c r="AC31" i="28"/>
  <c r="AB31" i="28"/>
  <c r="AA31" i="28"/>
  <c r="Z31" i="28"/>
  <c r="Y31" i="28"/>
  <c r="X31" i="28"/>
  <c r="AZ31" i="28" s="1"/>
  <c r="BB31" i="28" s="1"/>
  <c r="W31" i="28"/>
  <c r="V31" i="28"/>
  <c r="U31" i="28"/>
  <c r="F31" i="28"/>
  <c r="AY29" i="28"/>
  <c r="AX29" i="28"/>
  <c r="AW29" i="28"/>
  <c r="AU29" i="28"/>
  <c r="AT29" i="28"/>
  <c r="AR29" i="28"/>
  <c r="AP29" i="28"/>
  <c r="AO29" i="28"/>
  <c r="AM29" i="28"/>
  <c r="AL29" i="28"/>
  <c r="AK29" i="28"/>
  <c r="AI29" i="28"/>
  <c r="AH29" i="28"/>
  <c r="AG29" i="28"/>
  <c r="AE29" i="28"/>
  <c r="AD29" i="28"/>
  <c r="AC29" i="28"/>
  <c r="Z29" i="28"/>
  <c r="Y29" i="28"/>
  <c r="W29" i="28"/>
  <c r="V29" i="28"/>
  <c r="G29" i="28"/>
  <c r="AY28" i="28"/>
  <c r="AX28" i="28"/>
  <c r="AW28" i="28"/>
  <c r="AV28" i="28"/>
  <c r="AU28" i="28"/>
  <c r="AT28" i="28"/>
  <c r="AS28" i="28"/>
  <c r="AR28" i="28"/>
  <c r="AQ28" i="28"/>
  <c r="AP28" i="28"/>
  <c r="AO28" i="28"/>
  <c r="AN28" i="28"/>
  <c r="AM28" i="28"/>
  <c r="AL28" i="28"/>
  <c r="AK28" i="28"/>
  <c r="AJ28" i="28"/>
  <c r="AI28" i="28"/>
  <c r="AH28" i="28"/>
  <c r="AG28" i="28"/>
  <c r="AF28" i="28"/>
  <c r="AE28" i="28"/>
  <c r="AD28" i="28"/>
  <c r="AC28" i="28"/>
  <c r="AB28" i="28"/>
  <c r="AA28" i="28"/>
  <c r="Z28" i="28"/>
  <c r="Y28" i="28"/>
  <c r="X28" i="28"/>
  <c r="W28" i="28"/>
  <c r="V28" i="28"/>
  <c r="U28" i="28"/>
  <c r="AZ28" i="28" s="1"/>
  <c r="BB28" i="28" s="1"/>
  <c r="F28" i="28"/>
  <c r="AY26" i="28"/>
  <c r="AX26" i="28"/>
  <c r="AW26" i="28"/>
  <c r="AV26" i="28"/>
  <c r="AU26" i="28"/>
  <c r="AT26" i="28"/>
  <c r="AS26" i="28"/>
  <c r="AR26" i="28"/>
  <c r="AQ26" i="28"/>
  <c r="AP26" i="28"/>
  <c r="AO26" i="28"/>
  <c r="AN26" i="28"/>
  <c r="AM26" i="28"/>
  <c r="AL26" i="28"/>
  <c r="AK26" i="28"/>
  <c r="AJ26" i="28"/>
  <c r="AI26" i="28"/>
  <c r="AH26" i="28"/>
  <c r="AG26" i="28"/>
  <c r="AF26" i="28"/>
  <c r="AE26" i="28"/>
  <c r="AD26" i="28"/>
  <c r="AC26" i="28"/>
  <c r="AB26" i="28"/>
  <c r="AA26" i="28"/>
  <c r="Z26" i="28"/>
  <c r="Y26" i="28"/>
  <c r="X26" i="28"/>
  <c r="AZ26" i="28" s="1"/>
  <c r="BB26" i="28" s="1"/>
  <c r="W26" i="28"/>
  <c r="V26" i="28"/>
  <c r="U26" i="28"/>
  <c r="G26" i="28"/>
  <c r="AY25" i="28"/>
  <c r="AX25" i="28"/>
  <c r="AW25" i="28"/>
  <c r="AV25" i="28"/>
  <c r="AU25" i="28"/>
  <c r="AT25" i="28"/>
  <c r="AS25" i="28"/>
  <c r="AR25" i="28"/>
  <c r="AQ25" i="28"/>
  <c r="AP25" i="28"/>
  <c r="AO25" i="28"/>
  <c r="AN25" i="28"/>
  <c r="AM25" i="28"/>
  <c r="AL25" i="28"/>
  <c r="AK25" i="28"/>
  <c r="AJ25" i="28"/>
  <c r="AI25" i="28"/>
  <c r="AH25" i="28"/>
  <c r="AG25" i="28"/>
  <c r="AF25" i="28"/>
  <c r="AE25" i="28"/>
  <c r="AD25" i="28"/>
  <c r="AC25" i="28"/>
  <c r="AB25" i="28"/>
  <c r="AA25" i="28"/>
  <c r="Z25" i="28"/>
  <c r="Y25" i="28"/>
  <c r="X25" i="28"/>
  <c r="W25" i="28"/>
  <c r="V25" i="28"/>
  <c r="U25" i="28"/>
  <c r="AZ25" i="28" s="1"/>
  <c r="BB25" i="28" s="1"/>
  <c r="F25" i="28"/>
  <c r="B25" i="28"/>
  <c r="B28" i="28" s="1"/>
  <c r="B31" i="28" s="1"/>
  <c r="B34" i="28" s="1"/>
  <c r="B37" i="28" s="1"/>
  <c r="B40" i="28" s="1"/>
  <c r="B43" i="28" s="1"/>
  <c r="B46" i="28" s="1"/>
  <c r="B49" i="28" s="1"/>
  <c r="B52" i="28" s="1"/>
  <c r="B55" i="28" s="1"/>
  <c r="B58" i="28" s="1"/>
  <c r="B61" i="28" s="1"/>
  <c r="B64" i="28" s="1"/>
  <c r="B67" i="28" s="1"/>
  <c r="AY23" i="28"/>
  <c r="AX23" i="28"/>
  <c r="AW23" i="28"/>
  <c r="AV23" i="28"/>
  <c r="AU23" i="28"/>
  <c r="AT23" i="28"/>
  <c r="AS23" i="28"/>
  <c r="AR23" i="28"/>
  <c r="AQ23" i="28"/>
  <c r="AP23" i="28"/>
  <c r="AO23" i="28"/>
  <c r="AN23" i="28"/>
  <c r="AM23" i="28"/>
  <c r="AL23" i="28"/>
  <c r="AK23" i="28"/>
  <c r="AJ23" i="28"/>
  <c r="AI23" i="28"/>
  <c r="AH23" i="28"/>
  <c r="AG23" i="28"/>
  <c r="AF23" i="28"/>
  <c r="AE23" i="28"/>
  <c r="AD23" i="28"/>
  <c r="AC23" i="28"/>
  <c r="AB23" i="28"/>
  <c r="AA23" i="28"/>
  <c r="Z23" i="28"/>
  <c r="Y23" i="28"/>
  <c r="X23" i="28"/>
  <c r="W23" i="28"/>
  <c r="V23" i="28"/>
  <c r="U23" i="28"/>
  <c r="AZ23" i="28" s="1"/>
  <c r="BB23" i="28" s="1"/>
  <c r="G23" i="28"/>
  <c r="AY22" i="28"/>
  <c r="AX22" i="28"/>
  <c r="AW22" i="28"/>
  <c r="AV22" i="28"/>
  <c r="AU22" i="28"/>
  <c r="AT22" i="28"/>
  <c r="AS22" i="28"/>
  <c r="AR22" i="28"/>
  <c r="AQ22" i="28"/>
  <c r="AP22" i="28"/>
  <c r="AO22" i="28"/>
  <c r="AN22" i="28"/>
  <c r="AM22" i="28"/>
  <c r="AL22" i="28"/>
  <c r="AK22" i="28"/>
  <c r="AJ22" i="28"/>
  <c r="AI22" i="28"/>
  <c r="AH22" i="28"/>
  <c r="AG22" i="28"/>
  <c r="AF22" i="28"/>
  <c r="AE22" i="28"/>
  <c r="AD22" i="28"/>
  <c r="AC22" i="28"/>
  <c r="AB22" i="28"/>
  <c r="AA22" i="28"/>
  <c r="Z22" i="28"/>
  <c r="Y22" i="28"/>
  <c r="X22" i="28"/>
  <c r="W22" i="28"/>
  <c r="V22" i="28"/>
  <c r="U22" i="28"/>
  <c r="AZ22" i="28" s="1"/>
  <c r="BB22" i="28" s="1"/>
  <c r="F22" i="28"/>
  <c r="AY18" i="28"/>
  <c r="AY19" i="28" s="1"/>
  <c r="AY20" i="28" s="1"/>
  <c r="AX18" i="28"/>
  <c r="AX19" i="28" s="1"/>
  <c r="AX20" i="28" s="1"/>
  <c r="AW18" i="28"/>
  <c r="AW19" i="28" s="1"/>
  <c r="AW20" i="28" s="1"/>
  <c r="AZ16" i="28"/>
  <c r="AD2" i="28"/>
  <c r="AV19" i="28" s="1"/>
  <c r="AV20" i="28" s="1"/>
  <c r="AB19" i="31" l="1"/>
  <c r="AB20" i="31" s="1"/>
  <c r="AJ19" i="31"/>
  <c r="AJ20" i="31" s="1"/>
  <c r="AR19" i="31"/>
  <c r="AR20" i="31" s="1"/>
  <c r="U19" i="30"/>
  <c r="U20" i="30" s="1"/>
  <c r="AN19" i="30"/>
  <c r="AN20" i="30" s="1"/>
  <c r="Z19" i="30"/>
  <c r="Z20" i="30" s="1"/>
  <c r="AR19" i="30"/>
  <c r="AR20" i="30" s="1"/>
  <c r="AA19" i="30"/>
  <c r="AA20" i="30" s="1"/>
  <c r="AS19" i="30"/>
  <c r="AS20" i="30" s="1"/>
  <c r="AE19" i="30"/>
  <c r="AE20" i="30" s="1"/>
  <c r="AJ19" i="30"/>
  <c r="AJ20" i="30" s="1"/>
  <c r="AT19" i="28"/>
  <c r="AT20" i="28" s="1"/>
  <c r="V19" i="28"/>
  <c r="V20" i="28" s="1"/>
  <c r="AD19" i="28"/>
  <c r="AD20" i="28" s="1"/>
  <c r="AL19" i="28"/>
  <c r="AL20" i="28" s="1"/>
  <c r="W19" i="28"/>
  <c r="W20" i="28" s="1"/>
  <c r="AN19" i="28"/>
  <c r="AN20" i="28" s="1"/>
  <c r="Z19" i="28"/>
  <c r="Z20" i="28" s="1"/>
  <c r="AH19" i="28"/>
  <c r="AH20" i="28" s="1"/>
  <c r="AA19" i="28"/>
  <c r="AA20" i="28" s="1"/>
  <c r="AI19" i="28"/>
  <c r="AI20" i="28" s="1"/>
  <c r="AQ19" i="28"/>
  <c r="AQ20" i="28" s="1"/>
  <c r="AY72" i="28"/>
  <c r="AA72" i="28"/>
  <c r="AX72" i="28"/>
  <c r="AW72" i="28"/>
  <c r="AF72" i="28"/>
  <c r="AT72" i="28"/>
  <c r="AL72" i="28"/>
  <c r="W61" i="28"/>
  <c r="AP61" i="28"/>
  <c r="AI64" i="28"/>
  <c r="Y19" i="28"/>
  <c r="Y20" i="28" s="1"/>
  <c r="AO19" i="28"/>
  <c r="AO20" i="28" s="1"/>
  <c r="AP19" i="28"/>
  <c r="AP20" i="28" s="1"/>
  <c r="AB19" i="28"/>
  <c r="AB20" i="28" s="1"/>
  <c r="AJ19" i="28"/>
  <c r="AJ20" i="28" s="1"/>
  <c r="AR19" i="28"/>
  <c r="AR20" i="28" s="1"/>
  <c r="AQ61" i="28"/>
  <c r="Z14" i="29"/>
  <c r="AH46" i="28"/>
  <c r="AH72" i="28" s="1"/>
  <c r="AU43" i="28"/>
  <c r="AE43" i="28"/>
  <c r="AE72" i="28" s="1"/>
  <c r="AF19" i="28"/>
  <c r="AF20" i="28" s="1"/>
  <c r="U19" i="28"/>
  <c r="U20" i="28" s="1"/>
  <c r="AC19" i="28"/>
  <c r="AC20" i="28" s="1"/>
  <c r="AK19" i="28"/>
  <c r="AK20" i="28" s="1"/>
  <c r="AS19" i="28"/>
  <c r="AS20" i="28" s="1"/>
  <c r="AY73" i="28"/>
  <c r="AX73" i="28"/>
  <c r="AW73" i="28"/>
  <c r="AH61" i="28"/>
  <c r="V72" i="28"/>
  <c r="X39" i="29"/>
  <c r="X47" i="29"/>
  <c r="Z47" i="29" s="1"/>
  <c r="Z45" i="29"/>
  <c r="Y72" i="28"/>
  <c r="AK61" i="28"/>
  <c r="AC61" i="28"/>
  <c r="U61" i="28"/>
  <c r="AZ61" i="28" s="1"/>
  <c r="BB61" i="28" s="1"/>
  <c r="Z13" i="29"/>
  <c r="AO61" i="28"/>
  <c r="AO72" i="28" s="1"/>
  <c r="AE19" i="28"/>
  <c r="AE20" i="28" s="1"/>
  <c r="AC72" i="28"/>
  <c r="AM55" i="28"/>
  <c r="AZ55" i="28" s="1"/>
  <c r="BB55" i="28" s="1"/>
  <c r="Z6" i="29"/>
  <c r="AQ55" i="28"/>
  <c r="AQ72" i="28" s="1"/>
  <c r="AS49" i="28"/>
  <c r="AM43" i="28"/>
  <c r="AM72" i="28" s="1"/>
  <c r="Y49" i="28"/>
  <c r="AZ49" i="28" s="1"/>
  <c r="BB49" i="28" s="1"/>
  <c r="Z11" i="29"/>
  <c r="AV52" i="28"/>
  <c r="AV72" i="28" s="1"/>
  <c r="X52" i="28"/>
  <c r="X72" i="28" s="1"/>
  <c r="AU19" i="28"/>
  <c r="AU20" i="28" s="1"/>
  <c r="BC8" i="28"/>
  <c r="AG19" i="28"/>
  <c r="AG20" i="28" s="1"/>
  <c r="AJ47" i="28"/>
  <c r="AF47" i="28"/>
  <c r="AM19" i="28"/>
  <c r="AM20" i="28" s="1"/>
  <c r="X19" i="28"/>
  <c r="X20" i="28" s="1"/>
  <c r="AS72" i="28"/>
  <c r="Z12" i="29"/>
  <c r="AR64" i="28"/>
  <c r="AJ64" i="28"/>
  <c r="AJ72" i="28" s="1"/>
  <c r="AB64" i="28"/>
  <c r="AZ64" i="28" s="1"/>
  <c r="BB64" i="28" s="1"/>
  <c r="AR47" i="28"/>
  <c r="AB47" i="28"/>
  <c r="AN47" i="28"/>
  <c r="X44" i="29"/>
  <c r="Z44" i="29" s="1"/>
  <c r="AC19" i="30"/>
  <c r="AC20" i="30" s="1"/>
  <c r="AM19" i="30"/>
  <c r="AM20" i="30" s="1"/>
  <c r="AZ38" i="30"/>
  <c r="BB38" i="30" s="1"/>
  <c r="AZ115" i="30"/>
  <c r="BB115" i="30" s="1"/>
  <c r="AZ143" i="30"/>
  <c r="BB143" i="30" s="1"/>
  <c r="AZ167" i="30"/>
  <c r="BB167" i="30" s="1"/>
  <c r="AZ170" i="30"/>
  <c r="BB170" i="30" s="1"/>
  <c r="Z174" i="30"/>
  <c r="AZ26" i="31"/>
  <c r="BB26" i="31" s="1"/>
  <c r="AZ64" i="31"/>
  <c r="BB64" i="31" s="1"/>
  <c r="W72" i="31"/>
  <c r="AW175" i="30"/>
  <c r="AO175" i="30"/>
  <c r="AG175" i="30"/>
  <c r="Y175" i="30"/>
  <c r="AV175" i="30"/>
  <c r="AN175" i="30"/>
  <c r="AF175" i="30"/>
  <c r="X175" i="30"/>
  <c r="AU175" i="30"/>
  <c r="AM175" i="30"/>
  <c r="AE175" i="30"/>
  <c r="W175" i="30"/>
  <c r="AT175" i="30"/>
  <c r="AL175" i="30"/>
  <c r="AD175" i="30"/>
  <c r="V175" i="30"/>
  <c r="AS175" i="30"/>
  <c r="AK175" i="30"/>
  <c r="AC175" i="30"/>
  <c r="U175" i="30"/>
  <c r="AR175" i="30"/>
  <c r="AJ175" i="30"/>
  <c r="AB175" i="30"/>
  <c r="AY175" i="30"/>
  <c r="AQ175" i="30"/>
  <c r="AI175" i="30"/>
  <c r="AA175" i="30"/>
  <c r="AB174" i="30"/>
  <c r="AE72" i="31"/>
  <c r="R10" i="29"/>
  <c r="X10" i="29" s="1"/>
  <c r="AH174" i="30"/>
  <c r="AM72" i="31"/>
  <c r="AT19" i="30"/>
  <c r="AT20" i="30" s="1"/>
  <c r="AL19" i="30"/>
  <c r="AL20" i="30" s="1"/>
  <c r="AD19" i="30"/>
  <c r="AD20" i="30" s="1"/>
  <c r="V19" i="30"/>
  <c r="V20" i="30" s="1"/>
  <c r="X19" i="30"/>
  <c r="X20" i="30" s="1"/>
  <c r="AG19" i="30"/>
  <c r="AG20" i="30" s="1"/>
  <c r="AP19" i="30"/>
  <c r="AP20" i="30" s="1"/>
  <c r="AZ62" i="30"/>
  <c r="BB62" i="30" s="1"/>
  <c r="AZ130" i="30"/>
  <c r="BB130" i="30" s="1"/>
  <c r="AZ139" i="30"/>
  <c r="BB139" i="30" s="1"/>
  <c r="AZ149" i="30"/>
  <c r="BB149" i="30" s="1"/>
  <c r="AP174" i="30"/>
  <c r="AZ38" i="31"/>
  <c r="BB38" i="31" s="1"/>
  <c r="AZ40" i="31"/>
  <c r="BB40" i="31" s="1"/>
  <c r="BC8" i="30"/>
  <c r="Y19" i="30"/>
  <c r="Y20" i="30" s="1"/>
  <c r="AH19" i="30"/>
  <c r="AH20" i="30" s="1"/>
  <c r="AQ19" i="30"/>
  <c r="AQ20" i="30" s="1"/>
  <c r="AZ148" i="30"/>
  <c r="BB148" i="30" s="1"/>
  <c r="AZ43" i="31"/>
  <c r="BB43" i="31" s="1"/>
  <c r="W73" i="31"/>
  <c r="AZ91" i="30"/>
  <c r="BB91" i="30" s="1"/>
  <c r="AZ151" i="30"/>
  <c r="BB151" i="30" s="1"/>
  <c r="AZ163" i="30"/>
  <c r="BB163" i="30" s="1"/>
  <c r="Z175" i="30"/>
  <c r="AT72" i="31"/>
  <c r="AZ50" i="31"/>
  <c r="BB50" i="31" s="1"/>
  <c r="AE73" i="31"/>
  <c r="X47" i="32"/>
  <c r="Z47" i="32" s="1"/>
  <c r="Z45" i="32"/>
  <c r="AZ86" i="30"/>
  <c r="BB86" i="30" s="1"/>
  <c r="AH175" i="30"/>
  <c r="AM73" i="31"/>
  <c r="AB19" i="30"/>
  <c r="AB20" i="30" s="1"/>
  <c r="AK19" i="30"/>
  <c r="AK20" i="30" s="1"/>
  <c r="AU19" i="30"/>
  <c r="AU20" i="30" s="1"/>
  <c r="AW174" i="30"/>
  <c r="AO174" i="30"/>
  <c r="AG174" i="30"/>
  <c r="Y174" i="30"/>
  <c r="AV174" i="30"/>
  <c r="AN174" i="30"/>
  <c r="AF174" i="30"/>
  <c r="X174" i="30"/>
  <c r="AU174" i="30"/>
  <c r="AM174" i="30"/>
  <c r="AE174" i="30"/>
  <c r="W174" i="30"/>
  <c r="AT174" i="30"/>
  <c r="AL174" i="30"/>
  <c r="AD174" i="30"/>
  <c r="V174" i="30"/>
  <c r="AS174" i="30"/>
  <c r="AK174" i="30"/>
  <c r="AC174" i="30"/>
  <c r="U174" i="30"/>
  <c r="AR174" i="30"/>
  <c r="AJ174" i="30"/>
  <c r="AY174" i="30"/>
  <c r="AQ174" i="30"/>
  <c r="AI174" i="30"/>
  <c r="AA174" i="30"/>
  <c r="AZ43" i="30"/>
  <c r="BB43" i="30" s="1"/>
  <c r="AZ134" i="30"/>
  <c r="BB134" i="30" s="1"/>
  <c r="AZ154" i="30"/>
  <c r="BB154" i="30" s="1"/>
  <c r="AZ169" i="30"/>
  <c r="BB169" i="30" s="1"/>
  <c r="AP175" i="30"/>
  <c r="AZ23" i="31"/>
  <c r="BB23" i="31" s="1"/>
  <c r="AZ59" i="31"/>
  <c r="BB59" i="31" s="1"/>
  <c r="X41" i="32"/>
  <c r="Z41" i="32" s="1"/>
  <c r="Z39" i="32"/>
  <c r="Z42" i="32"/>
  <c r="U19" i="31"/>
  <c r="U20" i="31" s="1"/>
  <c r="AC19" i="31"/>
  <c r="AC20" i="31" s="1"/>
  <c r="AK19" i="31"/>
  <c r="AK20" i="31" s="1"/>
  <c r="AS19" i="31"/>
  <c r="AS20" i="31" s="1"/>
  <c r="X72" i="31"/>
  <c r="AF72" i="31"/>
  <c r="AN72" i="31"/>
  <c r="AV72" i="31"/>
  <c r="X73" i="31"/>
  <c r="AF73" i="31"/>
  <c r="AN73" i="31"/>
  <c r="AV73" i="31"/>
  <c r="V19" i="31"/>
  <c r="V20" i="31" s="1"/>
  <c r="AD19" i="31"/>
  <c r="AD20" i="31" s="1"/>
  <c r="AL19" i="31"/>
  <c r="AL20" i="31" s="1"/>
  <c r="AT19" i="31"/>
  <c r="AT20" i="31" s="1"/>
  <c r="Y72" i="31"/>
  <c r="AG72" i="31"/>
  <c r="AO72" i="31"/>
  <c r="AW72" i="31"/>
  <c r="Y73" i="31"/>
  <c r="AG73" i="31"/>
  <c r="AO73" i="31"/>
  <c r="AW73" i="31"/>
  <c r="X44" i="32"/>
  <c r="Z44" i="32" s="1"/>
  <c r="W19" i="31"/>
  <c r="W20" i="31" s="1"/>
  <c r="AE19" i="31"/>
  <c r="AE20" i="31" s="1"/>
  <c r="AM19" i="31"/>
  <c r="AM20" i="31" s="1"/>
  <c r="AU19" i="31"/>
  <c r="AU20" i="31" s="1"/>
  <c r="Z72" i="31"/>
  <c r="AH72" i="31"/>
  <c r="AP72" i="31"/>
  <c r="AX72" i="31"/>
  <c r="Z73" i="31"/>
  <c r="AH73" i="31"/>
  <c r="AP73" i="31"/>
  <c r="AX73" i="31"/>
  <c r="BC8" i="31"/>
  <c r="X19" i="31"/>
  <c r="X20" i="31" s="1"/>
  <c r="AF19" i="31"/>
  <c r="AF20" i="31" s="1"/>
  <c r="AN19" i="31"/>
  <c r="AN20" i="31" s="1"/>
  <c r="AV19" i="31"/>
  <c r="AV20" i="31" s="1"/>
  <c r="AA72" i="31"/>
  <c r="AI72" i="31"/>
  <c r="AQ72" i="31"/>
  <c r="AY72" i="31"/>
  <c r="AA73" i="31"/>
  <c r="AI73" i="31"/>
  <c r="AQ73" i="31"/>
  <c r="AY73" i="31"/>
  <c r="Y19" i="31"/>
  <c r="Y20" i="31" s="1"/>
  <c r="AG19" i="31"/>
  <c r="AG20" i="31" s="1"/>
  <c r="AO19" i="31"/>
  <c r="AO20" i="31" s="1"/>
  <c r="AB72" i="31"/>
  <c r="AJ72" i="31"/>
  <c r="AR72" i="31"/>
  <c r="AB73" i="31"/>
  <c r="AJ73" i="31"/>
  <c r="AR73" i="31"/>
  <c r="Z19" i="31"/>
  <c r="Z20" i="31" s="1"/>
  <c r="AH19" i="31"/>
  <c r="AH20" i="31" s="1"/>
  <c r="AP19" i="31"/>
  <c r="AP20" i="31" s="1"/>
  <c r="U72" i="31"/>
  <c r="AC72" i="31"/>
  <c r="AK72" i="31"/>
  <c r="AS72" i="31"/>
  <c r="U73" i="31"/>
  <c r="AC73" i="31"/>
  <c r="AK73" i="31"/>
  <c r="AS73" i="31"/>
  <c r="AA19" i="31"/>
  <c r="AA20" i="31" s="1"/>
  <c r="AI19" i="31"/>
  <c r="AI20" i="31" s="1"/>
  <c r="V72" i="31"/>
  <c r="AD72" i="31"/>
  <c r="AL72" i="31"/>
  <c r="V73" i="31"/>
  <c r="AD73" i="31"/>
  <c r="AL73" i="31"/>
  <c r="AZ175" i="30" l="1"/>
  <c r="AC56" i="28"/>
  <c r="AE50" i="28"/>
  <c r="Y56" i="28"/>
  <c r="AS44" i="28"/>
  <c r="U44" i="28"/>
  <c r="AM56" i="28"/>
  <c r="AL50" i="28"/>
  <c r="AH44" i="28"/>
  <c r="Z44" i="28"/>
  <c r="AI41" i="28"/>
  <c r="AA41" i="28"/>
  <c r="AK35" i="28"/>
  <c r="AH32" i="28"/>
  <c r="AT56" i="28"/>
  <c r="W38" i="28"/>
  <c r="AO32" i="28"/>
  <c r="AS50" i="28"/>
  <c r="AE47" i="28"/>
  <c r="AO41" i="28"/>
  <c r="Y41" i="28"/>
  <c r="AV32" i="28"/>
  <c r="X32" i="28"/>
  <c r="AJ56" i="28"/>
  <c r="AM44" i="28"/>
  <c r="AN41" i="28"/>
  <c r="U38" i="28"/>
  <c r="AQ56" i="28"/>
  <c r="AL44" i="28"/>
  <c r="AQ29" i="28"/>
  <c r="AA29" i="28"/>
  <c r="X50" i="28"/>
  <c r="V41" i="28"/>
  <c r="X35" i="28"/>
  <c r="AC32" i="28"/>
  <c r="AB44" i="28"/>
  <c r="AJ32" i="28"/>
  <c r="AF56" i="28"/>
  <c r="V56" i="28"/>
  <c r="AZ56" i="28" s="1"/>
  <c r="BB56" i="28" s="1"/>
  <c r="AT47" i="28"/>
  <c r="AR41" i="28"/>
  <c r="V35" i="28"/>
  <c r="AV29" i="28"/>
  <c r="AF29" i="28"/>
  <c r="X29" i="28"/>
  <c r="X73" i="28" s="1"/>
  <c r="AV47" i="28"/>
  <c r="AH47" i="28"/>
  <c r="AP44" i="28"/>
  <c r="Z32" i="28"/>
  <c r="AQ47" i="28"/>
  <c r="X44" i="28"/>
  <c r="AS29" i="28"/>
  <c r="U29" i="28"/>
  <c r="AE44" i="28"/>
  <c r="AF41" i="28"/>
  <c r="AC38" i="28"/>
  <c r="AJ29" i="28"/>
  <c r="AB29" i="28"/>
  <c r="AM47" i="28"/>
  <c r="AU44" i="28"/>
  <c r="W41" i="28"/>
  <c r="AL32" i="28"/>
  <c r="AD32" i="28"/>
  <c r="V32" i="28"/>
  <c r="AA47" i="28"/>
  <c r="AZ47" i="28" s="1"/>
  <c r="BB47" i="28" s="1"/>
  <c r="AT41" i="28"/>
  <c r="AK41" i="28"/>
  <c r="AR32" i="28"/>
  <c r="AI44" i="28"/>
  <c r="AO38" i="28"/>
  <c r="AG38" i="28"/>
  <c r="Y38" i="28"/>
  <c r="AN29" i="28"/>
  <c r="AZ43" i="28"/>
  <c r="BB43" i="28" s="1"/>
  <c r="AH53" i="28"/>
  <c r="AM50" i="28"/>
  <c r="AL53" i="28"/>
  <c r="AT50" i="28"/>
  <c r="AS53" i="28"/>
  <c r="AA53" i="28"/>
  <c r="Y50" i="28"/>
  <c r="X53" i="28"/>
  <c r="AO53" i="28"/>
  <c r="AE53" i="28"/>
  <c r="AF50" i="28"/>
  <c r="AV53" i="28"/>
  <c r="AZ174" i="30"/>
  <c r="AZ52" i="28"/>
  <c r="BB52" i="28" s="1"/>
  <c r="AZ73" i="31"/>
  <c r="AZ72" i="31"/>
  <c r="AZ46" i="28"/>
  <c r="BB46" i="28" s="1"/>
  <c r="Z10" i="29"/>
  <c r="AP58" i="28"/>
  <c r="AP72" i="28" s="1"/>
  <c r="Z58" i="28"/>
  <c r="AU58" i="28"/>
  <c r="U58" i="28"/>
  <c r="AB58" i="28"/>
  <c r="AB72" i="28" s="1"/>
  <c r="AI58" i="28"/>
  <c r="AI72" i="28" s="1"/>
  <c r="AG58" i="28"/>
  <c r="AN58" i="28"/>
  <c r="AD65" i="28"/>
  <c r="V65" i="28"/>
  <c r="AK65" i="28"/>
  <c r="AC65" i="28"/>
  <c r="AP65" i="28"/>
  <c r="AB65" i="28"/>
  <c r="AJ65" i="28"/>
  <c r="AI65" i="28"/>
  <c r="AR65" i="28"/>
  <c r="AQ65" i="28"/>
  <c r="W65" i="28"/>
  <c r="U65" i="28"/>
  <c r="AQ62" i="28"/>
  <c r="AI62" i="28"/>
  <c r="AA62" i="28"/>
  <c r="W62" i="28"/>
  <c r="AR62" i="28"/>
  <c r="AH62" i="28"/>
  <c r="AP62" i="28"/>
  <c r="AO62" i="28"/>
  <c r="V62" i="28"/>
  <c r="U62" i="28"/>
  <c r="AV62" i="28"/>
  <c r="AD62" i="28"/>
  <c r="AC62" i="28"/>
  <c r="AK62" i="28"/>
  <c r="AB62" i="28"/>
  <c r="AJ62" i="28"/>
  <c r="X41" i="29"/>
  <c r="Z39" i="29"/>
  <c r="AL73" i="28" l="1"/>
  <c r="AE73" i="28"/>
  <c r="AQ73" i="28"/>
  <c r="AH73" i="28"/>
  <c r="AZ44" i="28"/>
  <c r="BB44" i="28" s="1"/>
  <c r="AS73" i="28"/>
  <c r="AF73" i="28"/>
  <c r="AZ29" i="28"/>
  <c r="BB29" i="28" s="1"/>
  <c r="U73" i="28"/>
  <c r="AN59" i="28"/>
  <c r="AB59" i="28"/>
  <c r="AU59" i="28"/>
  <c r="U59" i="28"/>
  <c r="AI59" i="28"/>
  <c r="Z59" i="28"/>
  <c r="AP59" i="28"/>
  <c r="AG59" i="28"/>
  <c r="AV73" i="28"/>
  <c r="AC73" i="28"/>
  <c r="AZ38" i="28"/>
  <c r="BB38" i="28" s="1"/>
  <c r="AI73" i="28"/>
  <c r="AZ62" i="28"/>
  <c r="BB62" i="28" s="1"/>
  <c r="AZ53" i="28"/>
  <c r="BB53" i="28" s="1"/>
  <c r="AT73" i="28"/>
  <c r="AB73" i="28"/>
  <c r="AZ35" i="28"/>
  <c r="BB35" i="28" s="1"/>
  <c r="Z41" i="29"/>
  <c r="Z67" i="28"/>
  <c r="Z72" i="28" s="1"/>
  <c r="AU67" i="28"/>
  <c r="W67" i="28"/>
  <c r="AG67" i="28"/>
  <c r="AG72" i="28" s="1"/>
  <c r="AN67" i="28"/>
  <c r="AN72" i="28" s="1"/>
  <c r="AD67" i="28"/>
  <c r="AD72" i="28" s="1"/>
  <c r="AK67" i="28"/>
  <c r="AK72" i="28" s="1"/>
  <c r="AR67" i="28"/>
  <c r="AR72" i="28" s="1"/>
  <c r="AJ73" i="28"/>
  <c r="AZ41" i="28"/>
  <c r="BB41" i="28" s="1"/>
  <c r="AM73" i="28"/>
  <c r="AO73" i="28"/>
  <c r="AZ65" i="28"/>
  <c r="BB65" i="28" s="1"/>
  <c r="AZ58" i="28"/>
  <c r="BB58" i="28" s="1"/>
  <c r="U72" i="28"/>
  <c r="Y73" i="28"/>
  <c r="AZ32" i="28"/>
  <c r="BB32" i="28" s="1"/>
  <c r="V73" i="28"/>
  <c r="AP73" i="28"/>
  <c r="AZ50" i="28"/>
  <c r="BB50" i="28" s="1"/>
  <c r="AA73" i="28"/>
  <c r="Z73" i="28" l="1"/>
  <c r="AU73" i="28"/>
  <c r="AZ67" i="28"/>
  <c r="BB67" i="28" s="1"/>
  <c r="W72" i="28"/>
  <c r="AZ72" i="28" s="1"/>
  <c r="AG68" i="28"/>
  <c r="AG73" i="28" s="1"/>
  <c r="AN68" i="28"/>
  <c r="AN73" i="28" s="1"/>
  <c r="AK68" i="28"/>
  <c r="AK73" i="28" s="1"/>
  <c r="W68" i="28"/>
  <c r="AD68" i="28"/>
  <c r="AD73" i="28" s="1"/>
  <c r="AU68" i="28"/>
  <c r="AU72" i="28" s="1"/>
  <c r="Z68" i="28"/>
  <c r="AR68" i="28"/>
  <c r="AR73" i="28" s="1"/>
  <c r="AZ59" i="28"/>
  <c r="BB59" i="28" s="1"/>
  <c r="AZ68" i="28" l="1"/>
  <c r="BB68" i="28" s="1"/>
  <c r="W73" i="28"/>
  <c r="AZ73" i="28" s="1"/>
  <c r="A1" i="1" l="1"/>
  <c r="F14" i="24" l="1"/>
  <c r="D14" i="24"/>
  <c r="G14" i="24" s="1"/>
  <c r="F13" i="24"/>
  <c r="G13" i="24" s="1"/>
  <c r="D13" i="24"/>
  <c r="F12" i="24"/>
  <c r="D12" i="24"/>
  <c r="G12" i="24" s="1"/>
  <c r="F11" i="24"/>
  <c r="G11" i="24"/>
  <c r="D11" i="24"/>
  <c r="F10" i="24"/>
  <c r="D10" i="24"/>
  <c r="G10" i="24" s="1"/>
  <c r="F9" i="24"/>
  <c r="D9" i="24"/>
  <c r="G9" i="24"/>
  <c r="F8" i="24"/>
  <c r="G8" i="24" s="1"/>
  <c r="D8" i="24"/>
  <c r="F7" i="24"/>
  <c r="G7" i="24" s="1"/>
  <c r="D7" i="24"/>
  <c r="F6" i="24"/>
  <c r="D6" i="24"/>
  <c r="G6" i="24" s="1"/>
  <c r="F5" i="24"/>
  <c r="G5" i="24" s="1"/>
  <c r="D5" i="24"/>
  <c r="F4" i="24"/>
  <c r="F15" i="24"/>
  <c r="D4" i="24"/>
  <c r="D15" i="24"/>
  <c r="G4" i="24"/>
  <c r="G15" i="24" s="1"/>
</calcChain>
</file>

<file path=xl/sharedStrings.xml><?xml version="1.0" encoding="utf-8"?>
<sst xmlns="http://schemas.openxmlformats.org/spreadsheetml/2006/main" count="3391" uniqueCount="1111">
  <si>
    <t>・みんなではじめる感染予防　全日本民医連感染制御ガイドライン2001年版
　（全日本民医連医療活動部院内感染対策プロジェクト編集）</t>
    <phoneticPr fontId="5"/>
  </si>
  <si>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5"/>
  </si>
  <si>
    <t>計画作成担当者</t>
    <rPh sb="0" eb="2">
      <t>ケイカク</t>
    </rPh>
    <rPh sb="2" eb="4">
      <t>サクセイ</t>
    </rPh>
    <rPh sb="4" eb="7">
      <t>タントウシャ</t>
    </rPh>
    <phoneticPr fontId="3"/>
  </si>
  <si>
    <t>事業所番号（指定事業所番号を記入してください)</t>
  </si>
  <si>
    <t>0</t>
  </si>
  <si>
    <t>5</t>
  </si>
  <si>
    <t>管理者</t>
  </si>
  <si>
    <t>基準数</t>
  </si>
  <si>
    <t>常勤</t>
  </si>
  <si>
    <t>非常勤</t>
  </si>
  <si>
    <t>専従</t>
  </si>
  <si>
    <t>兼務</t>
  </si>
  <si>
    <t>職種・員数</t>
    <rPh sb="0" eb="2">
      <t>ショクシュ</t>
    </rPh>
    <rPh sb="3" eb="5">
      <t>インスウ</t>
    </rPh>
    <phoneticPr fontId="3"/>
  </si>
  <si>
    <t>専従・兼務の別</t>
    <rPh sb="0" eb="2">
      <t>センジュウ</t>
    </rPh>
    <rPh sb="3" eb="5">
      <t>ケンム</t>
    </rPh>
    <rPh sb="6" eb="7">
      <t>ベツ</t>
    </rPh>
    <phoneticPr fontId="3"/>
  </si>
  <si>
    <t>現員</t>
    <rPh sb="0" eb="2">
      <t>ゲンイン</t>
    </rPh>
    <phoneticPr fontId="3"/>
  </si>
  <si>
    <t>介護職員</t>
    <phoneticPr fontId="3"/>
  </si>
  <si>
    <t>その他</t>
    <rPh sb="0" eb="3">
      <t>ソノタ</t>
    </rPh>
    <phoneticPr fontId="3"/>
  </si>
  <si>
    <r>
      <t>職員配置状況(単位：人）　　※</t>
    </r>
    <r>
      <rPr>
        <b/>
        <sz val="10"/>
        <color indexed="10"/>
        <rFont val="ＭＳ Ｐゴシック"/>
        <family val="3"/>
        <charset val="128"/>
      </rPr>
      <t>基準月の１日現在</t>
    </r>
    <r>
      <rPr>
        <sz val="10"/>
        <rFont val="ＭＳ Ｐゴシック"/>
        <family val="3"/>
        <charset val="128"/>
      </rPr>
      <t>で記載すること。</t>
    </r>
    <rPh sb="15" eb="17">
      <t>キジュン</t>
    </rPh>
    <rPh sb="17" eb="18">
      <t>ヅキ</t>
    </rPh>
    <rPh sb="20" eb="21">
      <t>ニチ</t>
    </rPh>
    <rPh sb="21" eb="23">
      <t>ゲンザイ</t>
    </rPh>
    <rPh sb="24" eb="26">
      <t>キサイ</t>
    </rPh>
    <phoneticPr fontId="3"/>
  </si>
  <si>
    <t>事業所名</t>
    <rPh sb="0" eb="3">
      <t>ジギョウショ</t>
    </rPh>
    <phoneticPr fontId="3"/>
  </si>
  <si>
    <t>事業所の電話番号</t>
    <rPh sb="0" eb="3">
      <t>ジギョウショ</t>
    </rPh>
    <rPh sb="4" eb="6">
      <t>デンワ</t>
    </rPh>
    <rPh sb="6" eb="8">
      <t>バンゴウ</t>
    </rPh>
    <phoneticPr fontId="3"/>
  </si>
  <si>
    <t>事業所の所在地</t>
    <rPh sb="0" eb="3">
      <t>ジギョウショ</t>
    </rPh>
    <phoneticPr fontId="3"/>
  </si>
  <si>
    <t>基準月日</t>
    <rPh sb="0" eb="2">
      <t>キジュン</t>
    </rPh>
    <rPh sb="2" eb="3">
      <t>ツキ</t>
    </rPh>
    <rPh sb="3" eb="4">
      <t>ヒ</t>
    </rPh>
    <phoneticPr fontId="3"/>
  </si>
  <si>
    <t>年</t>
    <rPh sb="0" eb="1">
      <t>ネン</t>
    </rPh>
    <phoneticPr fontId="3"/>
  </si>
  <si>
    <t>月</t>
    <rPh sb="0" eb="1">
      <t>ツキ</t>
    </rPh>
    <phoneticPr fontId="3"/>
  </si>
  <si>
    <t>１</t>
    <phoneticPr fontId="3"/>
  </si>
  <si>
    <t>日</t>
    <rPh sb="0" eb="1">
      <t>ニチ</t>
    </rPh>
    <phoneticPr fontId="3"/>
  </si>
  <si>
    <t>…………</t>
    <phoneticPr fontId="3"/>
  </si>
  <si>
    <t>管理者の兼務の有無</t>
    <rPh sb="0" eb="3">
      <t>カンリシャ</t>
    </rPh>
    <rPh sb="4" eb="6">
      <t>ケンム</t>
    </rPh>
    <rPh sb="7" eb="9">
      <t>ウム</t>
    </rPh>
    <phoneticPr fontId="3"/>
  </si>
  <si>
    <t>有「１」：無「０」</t>
    <rPh sb="0" eb="1">
      <t>ユウ</t>
    </rPh>
    <rPh sb="5" eb="6">
      <t>ム</t>
    </rPh>
    <phoneticPr fontId="3"/>
  </si>
  <si>
    <t>有の場合：兼務先の名称役職名等</t>
    <rPh sb="0" eb="1">
      <t>ユウ</t>
    </rPh>
    <rPh sb="2" eb="4">
      <t>バアイ</t>
    </rPh>
    <rPh sb="5" eb="7">
      <t>ケンム</t>
    </rPh>
    <rPh sb="7" eb="8">
      <t>サキ</t>
    </rPh>
    <rPh sb="9" eb="11">
      <t>メイショウ</t>
    </rPh>
    <rPh sb="11" eb="14">
      <t>ヤクショクメイ</t>
    </rPh>
    <rPh sb="14" eb="15">
      <t>トウ</t>
    </rPh>
    <phoneticPr fontId="3"/>
  </si>
  <si>
    <t>（</t>
    <phoneticPr fontId="3"/>
  </si>
  <si>
    <t>前年度のおける職員研修の有無</t>
    <rPh sb="0" eb="3">
      <t>ゼンネンド</t>
    </rPh>
    <rPh sb="7" eb="9">
      <t>ショクイン</t>
    </rPh>
    <rPh sb="9" eb="11">
      <t>ケンシュウ</t>
    </rPh>
    <rPh sb="12" eb="14">
      <t>ウム</t>
    </rPh>
    <phoneticPr fontId="3"/>
  </si>
  <si>
    <t>過去３年間における利用者等からの苦情の有無</t>
    <rPh sb="0" eb="2">
      <t>カコ</t>
    </rPh>
    <rPh sb="3" eb="5">
      <t>ネンカン</t>
    </rPh>
    <rPh sb="9" eb="12">
      <t>リヨウシャ</t>
    </rPh>
    <rPh sb="12" eb="13">
      <t>トウ</t>
    </rPh>
    <rPh sb="16" eb="18">
      <t>クジョウ</t>
    </rPh>
    <rPh sb="19" eb="21">
      <t>ウム</t>
    </rPh>
    <phoneticPr fontId="3"/>
  </si>
  <si>
    <t>業務委託の有無</t>
    <rPh sb="0" eb="2">
      <t>ギョウム</t>
    </rPh>
    <rPh sb="2" eb="4">
      <t>イタク</t>
    </rPh>
    <rPh sb="5" eb="7">
      <t>ウム</t>
    </rPh>
    <phoneticPr fontId="3"/>
  </si>
  <si>
    <t>（</t>
    <phoneticPr fontId="3"/>
  </si>
  <si>
    <t>）</t>
    <phoneticPr fontId="3"/>
  </si>
  <si>
    <t>1.</t>
    <phoneticPr fontId="3"/>
  </si>
  <si>
    <t>有資格種類名　　</t>
    <rPh sb="0" eb="1">
      <t>ア</t>
    </rPh>
    <rPh sb="1" eb="3">
      <t>シカク</t>
    </rPh>
    <rPh sb="3" eb="5">
      <t>シュルイ</t>
    </rPh>
    <rPh sb="5" eb="6">
      <t>メイ</t>
    </rPh>
    <phoneticPr fontId="3"/>
  </si>
  <si>
    <t>①</t>
    <phoneticPr fontId="3"/>
  </si>
  <si>
    <t>②</t>
    <phoneticPr fontId="3"/>
  </si>
  <si>
    <t>③</t>
    <phoneticPr fontId="3"/>
  </si>
  <si>
    <t>④</t>
    <phoneticPr fontId="3"/>
  </si>
  <si>
    <t>⑤</t>
    <phoneticPr fontId="3"/>
  </si>
  <si>
    <t>⑥</t>
    <phoneticPr fontId="3"/>
  </si>
  <si>
    <t>災害防止対策</t>
    <rPh sb="0" eb="2">
      <t>サイガイ</t>
    </rPh>
    <rPh sb="2" eb="4">
      <t>ボウシ</t>
    </rPh>
    <rPh sb="4" eb="6">
      <t>タイサク</t>
    </rPh>
    <phoneticPr fontId="3"/>
  </si>
  <si>
    <t>避難訓練</t>
    <rPh sb="0" eb="2">
      <t>ヒナン</t>
    </rPh>
    <rPh sb="2" eb="4">
      <t>クンレン</t>
    </rPh>
    <phoneticPr fontId="3"/>
  </si>
  <si>
    <t>回</t>
    <rPh sb="0" eb="1">
      <t>カイ</t>
    </rPh>
    <phoneticPr fontId="3"/>
  </si>
  <si>
    <t>ユニットの概要</t>
    <rPh sb="5" eb="7">
      <t>ガイヨウ</t>
    </rPh>
    <phoneticPr fontId="8"/>
  </si>
  <si>
    <t>⑦</t>
    <phoneticPr fontId="3"/>
  </si>
  <si>
    <t>⑧</t>
    <phoneticPr fontId="3"/>
  </si>
  <si>
    <t>過去１年間における自己評価実施の有無</t>
    <rPh sb="0" eb="2">
      <t>カコ</t>
    </rPh>
    <rPh sb="3" eb="5">
      <t>ネンカン</t>
    </rPh>
    <rPh sb="9" eb="11">
      <t>ジコ</t>
    </rPh>
    <rPh sb="11" eb="13">
      <t>ヒョウカ</t>
    </rPh>
    <rPh sb="13" eb="15">
      <t>ジッシ</t>
    </rPh>
    <rPh sb="16" eb="18">
      <t>ウム</t>
    </rPh>
    <phoneticPr fontId="3"/>
  </si>
  <si>
    <t>⑨</t>
    <phoneticPr fontId="3"/>
  </si>
  <si>
    <t>過去１年間における外部評価実施の有無</t>
    <rPh sb="0" eb="2">
      <t>カコ</t>
    </rPh>
    <rPh sb="3" eb="5">
      <t>ネンカン</t>
    </rPh>
    <rPh sb="9" eb="11">
      <t>ガイブ</t>
    </rPh>
    <rPh sb="11" eb="13">
      <t>ヒョウカ</t>
    </rPh>
    <rPh sb="13" eb="15">
      <t>ジッシ</t>
    </rPh>
    <rPh sb="16" eb="18">
      <t>ウム</t>
    </rPh>
    <phoneticPr fontId="3"/>
  </si>
  <si>
    <t>過去３年間におけるサービス提供中の事故の有無</t>
    <rPh sb="0" eb="2">
      <t>カコ</t>
    </rPh>
    <rPh sb="3" eb="5">
      <t>ネンカン</t>
    </rPh>
    <rPh sb="13" eb="15">
      <t>テイキョウ</t>
    </rPh>
    <rPh sb="15" eb="16">
      <t>チュウ</t>
    </rPh>
    <rPh sb="17" eb="19">
      <t>ジコ</t>
    </rPh>
    <rPh sb="20" eb="22">
      <t>ウム</t>
    </rPh>
    <phoneticPr fontId="3"/>
  </si>
  <si>
    <t>）</t>
    <phoneticPr fontId="3"/>
  </si>
  <si>
    <t>計画作成担当者の兼務の有無</t>
    <rPh sb="0" eb="2">
      <t>ケイカク</t>
    </rPh>
    <rPh sb="2" eb="4">
      <t>サクセイ</t>
    </rPh>
    <rPh sb="4" eb="7">
      <t>タントウシャ</t>
    </rPh>
    <rPh sb="8" eb="10">
      <t>ケンム</t>
    </rPh>
    <rPh sb="11" eb="13">
      <t>ウム</t>
    </rPh>
    <phoneticPr fontId="3"/>
  </si>
  <si>
    <t>⑩</t>
    <phoneticPr fontId="3"/>
  </si>
  <si>
    <t>①災害防止対策に関する考え方</t>
    <rPh sb="1" eb="3">
      <t>サイガイ</t>
    </rPh>
    <rPh sb="3" eb="5">
      <t>ボウシ</t>
    </rPh>
    <rPh sb="5" eb="7">
      <t>タイサク</t>
    </rPh>
    <rPh sb="8" eb="9">
      <t>カン</t>
    </rPh>
    <rPh sb="11" eb="12">
      <t>カンガ</t>
    </rPh>
    <rPh sb="13" eb="14">
      <t>カタ</t>
    </rPh>
    <phoneticPr fontId="3"/>
  </si>
  <si>
    <t>実施回数</t>
    <rPh sb="0" eb="2">
      <t>ジッシ</t>
    </rPh>
    <rPh sb="2" eb="4">
      <t>カイスウ</t>
    </rPh>
    <phoneticPr fontId="3"/>
  </si>
  <si>
    <t>実施月</t>
    <rPh sb="0" eb="2">
      <t>ジッシ</t>
    </rPh>
    <rPh sb="2" eb="3">
      <t>ツキ</t>
    </rPh>
    <phoneticPr fontId="3"/>
  </si>
  <si>
    <t>消防署への事前届出の有無</t>
    <rPh sb="0" eb="3">
      <t>ショウボウショ</t>
    </rPh>
    <rPh sb="5" eb="7">
      <t>ジゼン</t>
    </rPh>
    <phoneticPr fontId="3"/>
  </si>
  <si>
    <t>消防署の立会の有無</t>
    <rPh sb="0" eb="3">
      <t>ショウボウショ</t>
    </rPh>
    <rPh sb="4" eb="5">
      <t>タ</t>
    </rPh>
    <rPh sb="5" eb="6">
      <t>ア</t>
    </rPh>
    <rPh sb="7" eb="9">
      <t>ウム</t>
    </rPh>
    <phoneticPr fontId="3"/>
  </si>
  <si>
    <t>記録の有無</t>
    <rPh sb="0" eb="2">
      <t>キロク</t>
    </rPh>
    <rPh sb="3" eb="5">
      <t>ウム</t>
    </rPh>
    <phoneticPr fontId="3"/>
  </si>
  <si>
    <t>月</t>
    <rPh sb="0" eb="1">
      <t>ガツ</t>
    </rPh>
    <phoneticPr fontId="3"/>
  </si>
  <si>
    <t>②重度要介護者等に対する防災上の配慮</t>
    <rPh sb="1" eb="3">
      <t>ジュウド</t>
    </rPh>
    <rPh sb="3" eb="4">
      <t>ヨウ</t>
    </rPh>
    <rPh sb="4" eb="8">
      <t>カイゴシャナド</t>
    </rPh>
    <rPh sb="9" eb="10">
      <t>タイ</t>
    </rPh>
    <rPh sb="12" eb="15">
      <t>ボウサイジョウ</t>
    </rPh>
    <rPh sb="16" eb="18">
      <t>ハイリョ</t>
    </rPh>
    <phoneticPr fontId="3"/>
  </si>
  <si>
    <t>（</t>
    <phoneticPr fontId="3"/>
  </si>
  <si>
    <t>）</t>
    <phoneticPr fontId="3"/>
  </si>
  <si>
    <t>通報訓練</t>
    <rPh sb="0" eb="2">
      <t>ツウホウ</t>
    </rPh>
    <rPh sb="2" eb="4">
      <t>クンレン</t>
    </rPh>
    <phoneticPr fontId="3"/>
  </si>
  <si>
    <t>（</t>
    <phoneticPr fontId="3"/>
  </si>
  <si>
    <t>）</t>
    <phoneticPr fontId="3"/>
  </si>
  <si>
    <t>消火訓練</t>
    <rPh sb="0" eb="2">
      <t>ショウカ</t>
    </rPh>
    <rPh sb="2" eb="4">
      <t>クンレン</t>
    </rPh>
    <phoneticPr fontId="3"/>
  </si>
  <si>
    <t>③地域防災組織との連携状況</t>
    <rPh sb="1" eb="3">
      <t>チイキ</t>
    </rPh>
    <rPh sb="3" eb="5">
      <t>ボウサイ</t>
    </rPh>
    <rPh sb="5" eb="7">
      <t>ソシキ</t>
    </rPh>
    <rPh sb="9" eb="11">
      <t>レンケイ</t>
    </rPh>
    <rPh sb="11" eb="13">
      <t>ジョウキョウ</t>
    </rPh>
    <phoneticPr fontId="3"/>
  </si>
  <si>
    <t>（</t>
    <phoneticPr fontId="3"/>
  </si>
  <si>
    <t>）</t>
    <phoneticPr fontId="3"/>
  </si>
  <si>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3"/>
  </si>
  <si>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3"/>
  </si>
  <si>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3"/>
  </si>
  <si>
    <t>し、「有」場合は右欄にその回数を記載のこと。</t>
    <phoneticPr fontId="3"/>
  </si>
  <si>
    <t>④防災設備等の状況</t>
    <rPh sb="1" eb="3">
      <t>ボウサイ</t>
    </rPh>
    <rPh sb="3" eb="5">
      <t>セツビ</t>
    </rPh>
    <rPh sb="5" eb="6">
      <t>トウ</t>
    </rPh>
    <rPh sb="7" eb="9">
      <t>ジョウキョウ</t>
    </rPh>
    <phoneticPr fontId="3"/>
  </si>
  <si>
    <t>事業所の開設年月日</t>
    <rPh sb="0" eb="3">
      <t>ジギョウショ</t>
    </rPh>
    <rPh sb="4" eb="6">
      <t>カイセツ</t>
    </rPh>
    <rPh sb="6" eb="9">
      <t>ネンガッピ</t>
    </rPh>
    <phoneticPr fontId="3"/>
  </si>
  <si>
    <t>年　　　月　　　日</t>
    <rPh sb="0" eb="1">
      <t>トシ</t>
    </rPh>
    <rPh sb="4" eb="5">
      <t>ツキ</t>
    </rPh>
    <rPh sb="8" eb="9">
      <t>ヒ</t>
    </rPh>
    <phoneticPr fontId="3"/>
  </si>
  <si>
    <t>※災害防止対策</t>
    <rPh sb="1" eb="3">
      <t>サイガイ</t>
    </rPh>
    <rPh sb="3" eb="5">
      <t>ボウシ</t>
    </rPh>
    <rPh sb="5" eb="7">
      <t>タイサク</t>
    </rPh>
    <phoneticPr fontId="3"/>
  </si>
  <si>
    <t>（</t>
    <phoneticPr fontId="3"/>
  </si>
  <si>
    <t>）</t>
    <phoneticPr fontId="3"/>
  </si>
  <si>
    <t>消防法令による
設置義務の有無　　　　　　　　</t>
    <rPh sb="0" eb="2">
      <t>ショウボウ</t>
    </rPh>
    <rPh sb="2" eb="4">
      <t>ホウレイ</t>
    </rPh>
    <rPh sb="8" eb="10">
      <t>セッチ</t>
    </rPh>
    <rPh sb="10" eb="12">
      <t>ギム</t>
    </rPh>
    <rPh sb="13" eb="15">
      <t>ウム</t>
    </rPh>
    <phoneticPr fontId="3"/>
  </si>
  <si>
    <t>＊記録の有無欄については、「有」または「無」と記入すること。</t>
    <rPh sb="1" eb="3">
      <t>キロク</t>
    </rPh>
    <rPh sb="4" eb="6">
      <t>ウム</t>
    </rPh>
    <rPh sb="6" eb="7">
      <t>ラン</t>
    </rPh>
    <rPh sb="14" eb="15">
      <t>ユウ</t>
    </rPh>
    <rPh sb="20" eb="21">
      <t>ム</t>
    </rPh>
    <rPh sb="23" eb="25">
      <t>キニュウ</t>
    </rPh>
    <phoneticPr fontId="3"/>
  </si>
  <si>
    <t>施設・設備</t>
    <rPh sb="0" eb="2">
      <t>シセツ</t>
    </rPh>
    <rPh sb="3" eb="5">
      <t>セツビ</t>
    </rPh>
    <phoneticPr fontId="3"/>
  </si>
  <si>
    <t>整備状況（有の場合：か所数）</t>
    <rPh sb="0" eb="2">
      <t>セイビ</t>
    </rPh>
    <rPh sb="2" eb="4">
      <t>ジョウキョウ</t>
    </rPh>
    <rPh sb="5" eb="6">
      <t>ユウ</t>
    </rPh>
    <rPh sb="7" eb="9">
      <t>バアイ</t>
    </rPh>
    <rPh sb="11" eb="12">
      <t>ショ</t>
    </rPh>
    <rPh sb="12" eb="13">
      <t>スウ</t>
    </rPh>
    <phoneticPr fontId="3"/>
  </si>
  <si>
    <t>防災設備</t>
    <rPh sb="0" eb="2">
      <t>ボウサイ</t>
    </rPh>
    <rPh sb="2" eb="4">
      <t>セツビ</t>
    </rPh>
    <phoneticPr fontId="3"/>
  </si>
  <si>
    <t>避難階段</t>
    <rPh sb="0" eb="1">
      <t>サ</t>
    </rPh>
    <rPh sb="1" eb="2">
      <t>ナン</t>
    </rPh>
    <rPh sb="2" eb="3">
      <t>カイ</t>
    </rPh>
    <rPh sb="3" eb="4">
      <t>ダン</t>
    </rPh>
    <phoneticPr fontId="3"/>
  </si>
  <si>
    <t>有「１」：無「０」</t>
  </si>
  <si>
    <t>か所</t>
    <rPh sb="1" eb="2">
      <t>ショ</t>
    </rPh>
    <phoneticPr fontId="3"/>
  </si>
  <si>
    <t>⑦緊急時連絡網等の整備状況</t>
    <rPh sb="1" eb="4">
      <t>キンキュウジ</t>
    </rPh>
    <rPh sb="4" eb="7">
      <t>レンラクモウ</t>
    </rPh>
    <rPh sb="7" eb="8">
      <t>トウ</t>
    </rPh>
    <rPh sb="9" eb="11">
      <t>セイビ</t>
    </rPh>
    <rPh sb="11" eb="13">
      <t>ジョウキョウ</t>
    </rPh>
    <phoneticPr fontId="3"/>
  </si>
  <si>
    <t>避難口（非常口）</t>
    <rPh sb="0" eb="3">
      <t>ヒナングチ</t>
    </rPh>
    <rPh sb="4" eb="7">
      <t>ヒジョウグチ</t>
    </rPh>
    <phoneticPr fontId="3"/>
  </si>
  <si>
    <t>自動転送システムの設置</t>
    <rPh sb="0" eb="2">
      <t>ジドウ</t>
    </rPh>
    <rPh sb="2" eb="4">
      <t>テンソウ</t>
    </rPh>
    <rPh sb="9" eb="11">
      <t>セッチ</t>
    </rPh>
    <phoneticPr fontId="3"/>
  </si>
  <si>
    <t>居室・廊下・階段等の内装材料</t>
    <rPh sb="0" eb="2">
      <t>キョシツ</t>
    </rPh>
    <rPh sb="3" eb="5">
      <t>ロウカ</t>
    </rPh>
    <rPh sb="6" eb="8">
      <t>カイダン</t>
    </rPh>
    <rPh sb="8" eb="9">
      <t>トウ</t>
    </rPh>
    <rPh sb="10" eb="12">
      <t>ナイソウ</t>
    </rPh>
    <rPh sb="12" eb="14">
      <t>ザイリョウ</t>
    </rPh>
    <phoneticPr fontId="3"/>
  </si>
  <si>
    <t>緊急時連絡網等の整備</t>
    <rPh sb="0" eb="3">
      <t>キンキュウジ</t>
    </rPh>
    <rPh sb="3" eb="7">
      <t>レンラクモウナド</t>
    </rPh>
    <rPh sb="8" eb="10">
      <t>セイビ</t>
    </rPh>
    <phoneticPr fontId="3"/>
  </si>
  <si>
    <t>防火戸・防火シャッター</t>
    <rPh sb="0" eb="2">
      <t>ボウカ</t>
    </rPh>
    <rPh sb="2" eb="3">
      <t>ト</t>
    </rPh>
    <rPh sb="4" eb="6">
      <t>ボウカ</t>
    </rPh>
    <phoneticPr fontId="3"/>
  </si>
  <si>
    <t>消　　　　防　用設備</t>
    <rPh sb="0" eb="1">
      <t>ケ</t>
    </rPh>
    <rPh sb="5" eb="6">
      <t>ボウ</t>
    </rPh>
    <rPh sb="7" eb="8">
      <t>ヨウ</t>
    </rPh>
    <rPh sb="8" eb="10">
      <t>セツビ</t>
    </rPh>
    <phoneticPr fontId="3"/>
  </si>
  <si>
    <t>屋内消火栓設備</t>
    <rPh sb="0" eb="2">
      <t>オクナイ</t>
    </rPh>
    <rPh sb="2" eb="5">
      <t>ショウカセン</t>
    </rPh>
    <rPh sb="5" eb="7">
      <t>セツビ</t>
    </rPh>
    <phoneticPr fontId="3"/>
  </si>
  <si>
    <t>屋外消火栓設備</t>
    <rPh sb="0" eb="2">
      <t>オクガイ</t>
    </rPh>
    <rPh sb="2" eb="5">
      <t>ショウカセン</t>
    </rPh>
    <rPh sb="5" eb="7">
      <t>セツビ</t>
    </rPh>
    <phoneticPr fontId="3"/>
  </si>
  <si>
    <t>実施年月日</t>
    <rPh sb="0" eb="2">
      <t>ジッシ</t>
    </rPh>
    <rPh sb="2" eb="5">
      <t>ネンガッピ</t>
    </rPh>
    <phoneticPr fontId="3"/>
  </si>
  <si>
    <t>スプリンクラー設備</t>
    <rPh sb="7" eb="9">
      <t>セツビ</t>
    </rPh>
    <phoneticPr fontId="3"/>
  </si>
  <si>
    <t>指導指示の内容</t>
    <rPh sb="0" eb="2">
      <t>シドウ</t>
    </rPh>
    <rPh sb="2" eb="4">
      <t>シジ</t>
    </rPh>
    <rPh sb="5" eb="7">
      <t>ナイヨウ</t>
    </rPh>
    <phoneticPr fontId="3"/>
  </si>
  <si>
    <t>（文書）</t>
    <rPh sb="1" eb="3">
      <t>ブンショ</t>
    </rPh>
    <phoneticPr fontId="3"/>
  </si>
  <si>
    <t>自動火災報知設備</t>
    <rPh sb="0" eb="2">
      <t>ジドウ</t>
    </rPh>
    <rPh sb="2" eb="4">
      <t>カサイ</t>
    </rPh>
    <rPh sb="4" eb="6">
      <t>ホウチ</t>
    </rPh>
    <rPh sb="6" eb="8">
      <t>セツビ</t>
    </rPh>
    <phoneticPr fontId="3"/>
  </si>
  <si>
    <t>非常通報装置</t>
    <rPh sb="0" eb="2">
      <t>ヒジョウ</t>
    </rPh>
    <rPh sb="2" eb="4">
      <t>ツウホウ</t>
    </rPh>
    <rPh sb="4" eb="6">
      <t>ソウチ</t>
    </rPh>
    <phoneticPr fontId="3"/>
  </si>
  <si>
    <t>漏電火災警報機</t>
    <rPh sb="0" eb="2">
      <t>ロウデン</t>
    </rPh>
    <rPh sb="2" eb="4">
      <t>カサイ</t>
    </rPh>
    <rPh sb="4" eb="7">
      <t>ケイホウキ</t>
    </rPh>
    <phoneticPr fontId="3"/>
  </si>
  <si>
    <t>非常警報設備</t>
    <rPh sb="0" eb="2">
      <t>ヒジョウ</t>
    </rPh>
    <rPh sb="2" eb="4">
      <t>ケイホウ</t>
    </rPh>
    <rPh sb="4" eb="6">
      <t>セツビ</t>
    </rPh>
    <phoneticPr fontId="3"/>
  </si>
  <si>
    <t>（口頭）</t>
    <rPh sb="1" eb="3">
      <t>コウトウ</t>
    </rPh>
    <phoneticPr fontId="3"/>
  </si>
  <si>
    <t>避難器具（すべり台・救助袋）</t>
    <rPh sb="0" eb="2">
      <t>ヒナン</t>
    </rPh>
    <rPh sb="2" eb="4">
      <t>キグ</t>
    </rPh>
    <rPh sb="8" eb="9">
      <t>ダイ</t>
    </rPh>
    <rPh sb="10" eb="12">
      <t>キュウジョ</t>
    </rPh>
    <rPh sb="12" eb="13">
      <t>ブクロ</t>
    </rPh>
    <phoneticPr fontId="3"/>
  </si>
  <si>
    <t>誘導灯及び誘導標識</t>
    <rPh sb="0" eb="3">
      <t>ユウドウトウ</t>
    </rPh>
    <rPh sb="3" eb="4">
      <t>オヨ</t>
    </rPh>
    <rPh sb="5" eb="7">
      <t>ユウドウ</t>
    </rPh>
    <rPh sb="7" eb="9">
      <t>ヒョウシキ</t>
    </rPh>
    <phoneticPr fontId="3"/>
  </si>
  <si>
    <t>防火用水</t>
    <rPh sb="0" eb="2">
      <t>ボウカ</t>
    </rPh>
    <rPh sb="2" eb="4">
      <t>ヨウスイ</t>
    </rPh>
    <phoneticPr fontId="3"/>
  </si>
  <si>
    <t>非常電源設備</t>
    <rPh sb="0" eb="2">
      <t>ヒジョウ</t>
    </rPh>
    <rPh sb="2" eb="4">
      <t>デンゲン</t>
    </rPh>
    <rPh sb="4" eb="6">
      <t>セツビ</t>
    </rPh>
    <phoneticPr fontId="3"/>
  </si>
  <si>
    <t>上記に対する改善措置</t>
    <rPh sb="0" eb="2">
      <t>ジョウキ</t>
    </rPh>
    <rPh sb="3" eb="4">
      <t>タイ</t>
    </rPh>
    <rPh sb="6" eb="8">
      <t>カイゼン</t>
    </rPh>
    <rPh sb="8" eb="10">
      <t>ソチ</t>
    </rPh>
    <phoneticPr fontId="3"/>
  </si>
  <si>
    <t>消火器具</t>
    <rPh sb="0" eb="2">
      <t>ショウカ</t>
    </rPh>
    <rPh sb="2" eb="4">
      <t>キグ</t>
    </rPh>
    <phoneticPr fontId="3"/>
  </si>
  <si>
    <t>カーテン・布製ブラインド等の防炎性能</t>
    <rPh sb="5" eb="7">
      <t>ヌノセイ</t>
    </rPh>
    <rPh sb="12" eb="13">
      <t>トウ</t>
    </rPh>
    <rPh sb="14" eb="16">
      <t>ボウエン</t>
    </rPh>
    <rPh sb="16" eb="18">
      <t>セイノウ</t>
    </rPh>
    <phoneticPr fontId="3"/>
  </si>
  <si>
    <t>有「１」：無「０」</t>
    <phoneticPr fontId="3"/>
  </si>
  <si>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3"/>
  </si>
  <si>
    <t>⑨防災設備の保守点検の状況</t>
    <rPh sb="1" eb="3">
      <t>ボウサイ</t>
    </rPh>
    <rPh sb="3" eb="5">
      <t>セツビ</t>
    </rPh>
    <rPh sb="6" eb="8">
      <t>ホシュ</t>
    </rPh>
    <rPh sb="8" eb="10">
      <t>テンケン</t>
    </rPh>
    <rPh sb="11" eb="13">
      <t>ジョウキョウ</t>
    </rPh>
    <phoneticPr fontId="3"/>
  </si>
  <si>
    <t>消防計画の消防署への届出（直近）</t>
    <rPh sb="0" eb="2">
      <t>ショウボウ</t>
    </rPh>
    <rPh sb="2" eb="4">
      <t>ケイカク</t>
    </rPh>
    <rPh sb="5" eb="8">
      <t>ショウボウショ</t>
    </rPh>
    <rPh sb="10" eb="11">
      <t>トド</t>
    </rPh>
    <rPh sb="11" eb="12">
      <t>デ</t>
    </rPh>
    <rPh sb="13" eb="15">
      <t>チョッキン</t>
    </rPh>
    <phoneticPr fontId="3"/>
  </si>
  <si>
    <t>業者委託による点検</t>
    <rPh sb="0" eb="2">
      <t>ギョウシャ</t>
    </rPh>
    <rPh sb="2" eb="4">
      <t>イタク</t>
    </rPh>
    <rPh sb="7" eb="9">
      <t>テンケン</t>
    </rPh>
    <phoneticPr fontId="3"/>
  </si>
  <si>
    <t>有の場合：回数</t>
    <rPh sb="0" eb="1">
      <t>ユウ</t>
    </rPh>
    <rPh sb="2" eb="4">
      <t>バアイ</t>
    </rPh>
    <rPh sb="5" eb="7">
      <t>カイスウ</t>
    </rPh>
    <phoneticPr fontId="3"/>
  </si>
  <si>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3"/>
  </si>
  <si>
    <t>職　種</t>
    <rPh sb="0" eb="1">
      <t>ショク</t>
    </rPh>
    <rPh sb="2" eb="3">
      <t>タネ</t>
    </rPh>
    <phoneticPr fontId="3"/>
  </si>
  <si>
    <t>自主点検</t>
    <rPh sb="0" eb="2">
      <t>ジシュ</t>
    </rPh>
    <rPh sb="2" eb="4">
      <t>テンケン</t>
    </rPh>
    <phoneticPr fontId="3"/>
  </si>
  <si>
    <t>実施の有無</t>
    <rPh sb="0" eb="2">
      <t>ジッシ</t>
    </rPh>
    <rPh sb="3" eb="5">
      <t>ウム</t>
    </rPh>
    <phoneticPr fontId="3"/>
  </si>
  <si>
    <t>氏　名</t>
    <rPh sb="0" eb="1">
      <t>シ</t>
    </rPh>
    <rPh sb="2" eb="3">
      <t>メイ</t>
    </rPh>
    <phoneticPr fontId="3"/>
  </si>
  <si>
    <t>点検者</t>
    <rPh sb="0" eb="3">
      <t>テンケンシャ</t>
    </rPh>
    <phoneticPr fontId="3"/>
  </si>
  <si>
    <t>職名</t>
    <rPh sb="0" eb="2">
      <t>ショクメイ</t>
    </rPh>
    <phoneticPr fontId="3"/>
  </si>
  <si>
    <t>取得年月日</t>
    <rPh sb="0" eb="2">
      <t>シュトク</t>
    </rPh>
    <rPh sb="2" eb="5">
      <t>ネンガッピ</t>
    </rPh>
    <phoneticPr fontId="3"/>
  </si>
  <si>
    <t>氏名</t>
    <rPh sb="0" eb="2">
      <t>シメイ</t>
    </rPh>
    <phoneticPr fontId="3"/>
  </si>
  <si>
    <t>＊＊１共同生活住居ごとに記載すること。（共同生活住居が複数ある場合はコピーして記載願います。ただし、３ページ目以降は１事業所１枚として提出ください。）＊＊</t>
    <rPh sb="3" eb="5">
      <t>キョウドウ</t>
    </rPh>
    <rPh sb="5" eb="7">
      <t>セイカツ</t>
    </rPh>
    <rPh sb="7" eb="9">
      <t>ジュウキョ</t>
    </rPh>
    <rPh sb="12" eb="14">
      <t>キサイ</t>
    </rPh>
    <rPh sb="27" eb="29">
      <t>フクスウ</t>
    </rPh>
    <rPh sb="31" eb="33">
      <t>バアイ</t>
    </rPh>
    <rPh sb="39" eb="41">
      <t>キサイ</t>
    </rPh>
    <rPh sb="41" eb="42">
      <t>ネガ</t>
    </rPh>
    <rPh sb="54" eb="55">
      <t>メ</t>
    </rPh>
    <rPh sb="55" eb="57">
      <t>イコウ</t>
    </rPh>
    <rPh sb="59" eb="62">
      <t>ジギョウショ</t>
    </rPh>
    <rPh sb="62" eb="64">
      <t>１マイ</t>
    </rPh>
    <rPh sb="67" eb="69">
      <t>テイシュツ</t>
    </rPh>
    <phoneticPr fontId="3"/>
  </si>
  <si>
    <t>有の場合：業務名（例：調理、警備）</t>
    <rPh sb="0" eb="1">
      <t>ユウ</t>
    </rPh>
    <rPh sb="2" eb="4">
      <t>バアイ</t>
    </rPh>
    <rPh sb="5" eb="8">
      <t>ギョウムメイ</t>
    </rPh>
    <phoneticPr fontId="3"/>
  </si>
  <si>
    <t>施設・事業所等名称</t>
    <rPh sb="0" eb="2">
      <t>シセツ</t>
    </rPh>
    <rPh sb="3" eb="6">
      <t>ジギョウショ</t>
    </rPh>
    <rPh sb="6" eb="7">
      <t>トウ</t>
    </rPh>
    <rPh sb="7" eb="9">
      <t>メイショウ</t>
    </rPh>
    <phoneticPr fontId="8"/>
  </si>
  <si>
    <t>職　　名</t>
    <rPh sb="0" eb="1">
      <t>ショク</t>
    </rPh>
    <rPh sb="3" eb="4">
      <t>メイ</t>
    </rPh>
    <phoneticPr fontId="8"/>
  </si>
  <si>
    <t>氏　　名</t>
    <rPh sb="0" eb="1">
      <t>シ</t>
    </rPh>
    <rPh sb="3" eb="4">
      <t>メイ</t>
    </rPh>
    <phoneticPr fontId="8"/>
  </si>
  <si>
    <t>※職名について</t>
    <rPh sb="1" eb="3">
      <t>ショクメイ</t>
    </rPh>
    <phoneticPr fontId="8"/>
  </si>
  <si>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8"/>
  </si>
  <si>
    <t>①</t>
    <phoneticPr fontId="3"/>
  </si>
  <si>
    <t>入所者預かり金に関する規程の有無</t>
    <rPh sb="0" eb="3">
      <t>ニュウショシャ</t>
    </rPh>
    <rPh sb="3" eb="4">
      <t>アズ</t>
    </rPh>
    <rPh sb="6" eb="7">
      <t>キン</t>
    </rPh>
    <rPh sb="8" eb="9">
      <t>カン</t>
    </rPh>
    <rPh sb="11" eb="13">
      <t>キテイ</t>
    </rPh>
    <rPh sb="14" eb="16">
      <t>ウム</t>
    </rPh>
    <phoneticPr fontId="3"/>
  </si>
  <si>
    <t>②</t>
    <phoneticPr fontId="3"/>
  </si>
  <si>
    <t>入所者所持金の保管状況</t>
    <rPh sb="0" eb="3">
      <t>ニュウショシャ</t>
    </rPh>
    <rPh sb="3" eb="6">
      <t>ショジキン</t>
    </rPh>
    <rPh sb="7" eb="9">
      <t>ホカン</t>
    </rPh>
    <rPh sb="9" eb="11">
      <t>ジョウキョウ</t>
    </rPh>
    <phoneticPr fontId="3"/>
  </si>
  <si>
    <t>・</t>
    <phoneticPr fontId="3"/>
  </si>
  <si>
    <t>所持金を自己管理している者</t>
    <rPh sb="0" eb="3">
      <t>ショジキン</t>
    </rPh>
    <rPh sb="4" eb="6">
      <t>ジコ</t>
    </rPh>
    <rPh sb="6" eb="8">
      <t>カンリ</t>
    </rPh>
    <rPh sb="12" eb="13">
      <t>モノ</t>
    </rPh>
    <phoneticPr fontId="3"/>
  </si>
  <si>
    <t>所持金を施設が管理している者</t>
    <rPh sb="0" eb="3">
      <t>ショジキン</t>
    </rPh>
    <rPh sb="4" eb="6">
      <t>シセツ</t>
    </rPh>
    <rPh sb="7" eb="9">
      <t>カンリ</t>
    </rPh>
    <rPh sb="13" eb="14">
      <t>モノ</t>
    </rPh>
    <phoneticPr fontId="3"/>
  </si>
  <si>
    <t>人</t>
    <rPh sb="0" eb="1">
      <t>ニン</t>
    </rPh>
    <phoneticPr fontId="3"/>
  </si>
  <si>
    <t>入所者所持金を自己管理している場合の保管・管理の方法及び保管場所</t>
    <rPh sb="0" eb="3">
      <t>ニュウショシャ</t>
    </rPh>
    <rPh sb="3" eb="6">
      <t>ショジキン</t>
    </rPh>
    <rPh sb="7" eb="9">
      <t>ジコ</t>
    </rPh>
    <rPh sb="9" eb="11">
      <t>カンリ</t>
    </rPh>
    <rPh sb="15" eb="17">
      <t>バアイ</t>
    </rPh>
    <rPh sb="18" eb="20">
      <t>ホカン</t>
    </rPh>
    <rPh sb="21" eb="23">
      <t>カンリ</t>
    </rPh>
    <rPh sb="24" eb="26">
      <t>ホウホウ</t>
    </rPh>
    <rPh sb="26" eb="27">
      <t>オヨ</t>
    </rPh>
    <rPh sb="28" eb="30">
      <t>ホカン</t>
    </rPh>
    <rPh sb="30" eb="32">
      <t>バショ</t>
    </rPh>
    <phoneticPr fontId="3"/>
  </si>
  <si>
    <t>保管・管理の方法</t>
    <rPh sb="0" eb="2">
      <t>ホカン</t>
    </rPh>
    <rPh sb="3" eb="5">
      <t>カンリ</t>
    </rPh>
    <rPh sb="6" eb="8">
      <t>ホウホウ</t>
    </rPh>
    <phoneticPr fontId="3"/>
  </si>
  <si>
    <t>保管場所</t>
    <rPh sb="0" eb="2">
      <t>ホカン</t>
    </rPh>
    <rPh sb="2" eb="4">
      <t>バショ</t>
    </rPh>
    <phoneticPr fontId="3"/>
  </si>
  <si>
    <t>④</t>
    <phoneticPr fontId="3"/>
  </si>
  <si>
    <t>入所者預かり金の状況</t>
    <rPh sb="0" eb="3">
      <t>ニュウショシャ</t>
    </rPh>
    <rPh sb="3" eb="4">
      <t>アズ</t>
    </rPh>
    <rPh sb="6" eb="7">
      <t>キン</t>
    </rPh>
    <rPh sb="8" eb="10">
      <t>ジョウキョウ</t>
    </rPh>
    <phoneticPr fontId="3"/>
  </si>
  <si>
    <t>入所者預かり金等の状況</t>
    <rPh sb="0" eb="3">
      <t>ニュウショシャ</t>
    </rPh>
    <rPh sb="3" eb="4">
      <t>アズ</t>
    </rPh>
    <rPh sb="6" eb="7">
      <t>キン</t>
    </rPh>
    <rPh sb="7" eb="8">
      <t>トウ</t>
    </rPh>
    <rPh sb="9" eb="11">
      <t>ジョウキョウ</t>
    </rPh>
    <phoneticPr fontId="3"/>
  </si>
  <si>
    <t>入所現員（人）</t>
    <rPh sb="0" eb="2">
      <t>ニュウショ</t>
    </rPh>
    <rPh sb="2" eb="4">
      <t>ゲンイン</t>
    </rPh>
    <rPh sb="5" eb="6">
      <t>ニン</t>
    </rPh>
    <phoneticPr fontId="3"/>
  </si>
  <si>
    <t>預かり人員（人）Ａ</t>
    <rPh sb="0" eb="1">
      <t>アズ</t>
    </rPh>
    <rPh sb="3" eb="5">
      <t>ジンイン</t>
    </rPh>
    <rPh sb="6" eb="7">
      <t>ニン</t>
    </rPh>
    <phoneticPr fontId="3"/>
  </si>
  <si>
    <t>預かり金総額　（千円）Ｂ</t>
    <rPh sb="0" eb="1">
      <t>アズ</t>
    </rPh>
    <rPh sb="3" eb="4">
      <t>キン</t>
    </rPh>
    <rPh sb="4" eb="6">
      <t>ソウガク</t>
    </rPh>
    <rPh sb="8" eb="10">
      <t>センエン</t>
    </rPh>
    <phoneticPr fontId="3"/>
  </si>
  <si>
    <t>１人あたりの預かり金（千円）Ｂ／Ａ</t>
    <rPh sb="1" eb="2">
      <t>ニン</t>
    </rPh>
    <rPh sb="6" eb="7">
      <t>アズ</t>
    </rPh>
    <rPh sb="9" eb="10">
      <t>キン</t>
    </rPh>
    <rPh sb="11" eb="13">
      <t>センエン</t>
    </rPh>
    <phoneticPr fontId="3"/>
  </si>
  <si>
    <t>個人別</t>
    <rPh sb="0" eb="3">
      <t>コジンベツ</t>
    </rPh>
    <phoneticPr fontId="3"/>
  </si>
  <si>
    <t>最高額（千円）</t>
    <rPh sb="0" eb="3">
      <t>サイコウガク</t>
    </rPh>
    <rPh sb="4" eb="6">
      <t>センエン</t>
    </rPh>
    <phoneticPr fontId="3"/>
  </si>
  <si>
    <t>最低額（千円）</t>
    <rPh sb="0" eb="3">
      <t>サイテイガク</t>
    </rPh>
    <rPh sb="4" eb="6">
      <t>センエン</t>
    </rPh>
    <phoneticPr fontId="3"/>
  </si>
  <si>
    <t>保管責任者</t>
    <rPh sb="0" eb="2">
      <t>ホカン</t>
    </rPh>
    <rPh sb="2" eb="5">
      <t>セキニンシャ</t>
    </rPh>
    <phoneticPr fontId="3"/>
  </si>
  <si>
    <t>通帳等</t>
    <rPh sb="0" eb="2">
      <t>ツウチョウ</t>
    </rPh>
    <rPh sb="2" eb="3">
      <t>トウ</t>
    </rPh>
    <phoneticPr fontId="3"/>
  </si>
  <si>
    <t>現　 金</t>
    <rPh sb="0" eb="1">
      <t>ウツツ</t>
    </rPh>
    <rPh sb="3" eb="4">
      <t>キン</t>
    </rPh>
    <phoneticPr fontId="3"/>
  </si>
  <si>
    <t>印   鑑</t>
    <rPh sb="0" eb="1">
      <t>イン</t>
    </rPh>
    <rPh sb="4" eb="5">
      <t>カガミ</t>
    </rPh>
    <phoneticPr fontId="3"/>
  </si>
  <si>
    <t>区　分</t>
    <rPh sb="0" eb="1">
      <t>ク</t>
    </rPh>
    <rPh sb="2" eb="3">
      <t>ブン</t>
    </rPh>
    <phoneticPr fontId="3"/>
  </si>
  <si>
    <t>氏　　　名</t>
    <rPh sb="0" eb="1">
      <t>シ</t>
    </rPh>
    <rPh sb="4" eb="5">
      <t>メイ</t>
    </rPh>
    <phoneticPr fontId="3"/>
  </si>
  <si>
    <t>保管方法</t>
    <rPh sb="0" eb="2">
      <t>ホカン</t>
    </rPh>
    <rPh sb="2" eb="4">
      <t>ホウホウ</t>
    </rPh>
    <phoneticPr fontId="3"/>
  </si>
  <si>
    <t>鍵保管者</t>
    <rPh sb="0" eb="1">
      <t>カギ</t>
    </rPh>
    <rPh sb="1" eb="4">
      <t>ホカンシャ</t>
    </rPh>
    <phoneticPr fontId="3"/>
  </si>
  <si>
    <t>氏　　名</t>
    <rPh sb="0" eb="1">
      <t>シ</t>
    </rPh>
    <rPh sb="3" eb="4">
      <t>メイ</t>
    </rPh>
    <phoneticPr fontId="3"/>
  </si>
  <si>
    <t>預かり金から小遣い程度の引き渡しを受けた場合の保管状況</t>
    <rPh sb="0" eb="1">
      <t>アズ</t>
    </rPh>
    <rPh sb="3" eb="4">
      <t>キン</t>
    </rPh>
    <rPh sb="6" eb="8">
      <t>コヅカ</t>
    </rPh>
    <rPh sb="9" eb="11">
      <t>テイド</t>
    </rPh>
    <rPh sb="12" eb="13">
      <t>ヒ</t>
    </rPh>
    <rPh sb="14" eb="15">
      <t>ワタ</t>
    </rPh>
    <rPh sb="17" eb="18">
      <t>ウ</t>
    </rPh>
    <rPh sb="20" eb="22">
      <t>バアイ</t>
    </rPh>
    <rPh sb="23" eb="25">
      <t>ホカン</t>
    </rPh>
    <rPh sb="25" eb="27">
      <t>ジョウキョウ</t>
    </rPh>
    <phoneticPr fontId="3"/>
  </si>
  <si>
    <t>職員保管</t>
    <rPh sb="0" eb="2">
      <t>ショクイン</t>
    </rPh>
    <rPh sb="2" eb="4">
      <t>ホカン</t>
    </rPh>
    <phoneticPr fontId="3"/>
  </si>
  <si>
    <t>自己管理</t>
    <rPh sb="0" eb="2">
      <t>ジコ</t>
    </rPh>
    <rPh sb="2" eb="4">
      <t>カンリ</t>
    </rPh>
    <phoneticPr fontId="3"/>
  </si>
  <si>
    <t>人数（人）</t>
    <rPh sb="0" eb="2">
      <t>ニンズウ</t>
    </rPh>
    <rPh sb="3" eb="4">
      <t>ニン</t>
    </rPh>
    <phoneticPr fontId="3"/>
  </si>
  <si>
    <t>１人あたりの小遣い限度額（円）</t>
    <rPh sb="1" eb="2">
      <t>ニン</t>
    </rPh>
    <rPh sb="6" eb="8">
      <t>コヅカ</t>
    </rPh>
    <rPh sb="9" eb="12">
      <t>ゲンドガク</t>
    </rPh>
    <rPh sb="13" eb="14">
      <t>エン</t>
    </rPh>
    <phoneticPr fontId="3"/>
  </si>
  <si>
    <t>鍵管理者</t>
    <rPh sb="0" eb="1">
      <t>カギ</t>
    </rPh>
    <rPh sb="1" eb="4">
      <t>カンリシャ</t>
    </rPh>
    <phoneticPr fontId="3"/>
  </si>
  <si>
    <t>入所者預かり金の点検状況</t>
    <rPh sb="0" eb="3">
      <t>ニュウショシャ</t>
    </rPh>
    <rPh sb="3" eb="4">
      <t>アズ</t>
    </rPh>
    <rPh sb="6" eb="7">
      <t>キン</t>
    </rPh>
    <rPh sb="8" eb="10">
      <t>テンケン</t>
    </rPh>
    <rPh sb="10" eb="12">
      <t>ジョウキョウ</t>
    </rPh>
    <phoneticPr fontId="3"/>
  </si>
  <si>
    <t>施設長（管理者等）による点検方法</t>
    <rPh sb="0" eb="3">
      <t>シセツチョウ</t>
    </rPh>
    <rPh sb="4" eb="7">
      <t>カンリシャ</t>
    </rPh>
    <rPh sb="7" eb="8">
      <t>トウ</t>
    </rPh>
    <rPh sb="12" eb="14">
      <t>テンケン</t>
    </rPh>
    <rPh sb="14" eb="16">
      <t>ホウホウ</t>
    </rPh>
    <phoneticPr fontId="3"/>
  </si>
  <si>
    <t>入所者預かり金現在残高の連絡方法（本人又は必要に応じて家族に対して）</t>
    <rPh sb="0" eb="3">
      <t>ニュウショシャ</t>
    </rPh>
    <rPh sb="3" eb="4">
      <t>アズ</t>
    </rPh>
    <rPh sb="6" eb="7">
      <t>キン</t>
    </rPh>
    <rPh sb="7" eb="9">
      <t>ゲンザイ</t>
    </rPh>
    <rPh sb="9" eb="11">
      <t>ザンダカ</t>
    </rPh>
    <rPh sb="12" eb="14">
      <t>レンラク</t>
    </rPh>
    <rPh sb="14" eb="16">
      <t>ホウホウ</t>
    </rPh>
    <rPh sb="17" eb="19">
      <t>ホンニン</t>
    </rPh>
    <rPh sb="19" eb="20">
      <t>マタ</t>
    </rPh>
    <rPh sb="21" eb="23">
      <t>ヒツヨウ</t>
    </rPh>
    <rPh sb="24" eb="25">
      <t>オウ</t>
    </rPh>
    <rPh sb="27" eb="29">
      <t>カゾク</t>
    </rPh>
    <rPh sb="30" eb="31">
      <t>タイ</t>
    </rPh>
    <phoneticPr fontId="3"/>
  </si>
  <si>
    <t>具体的方法</t>
    <rPh sb="0" eb="3">
      <t>グタイテキ</t>
    </rPh>
    <rPh sb="3" eb="5">
      <t>ホウホウ</t>
    </rPh>
    <phoneticPr fontId="3"/>
  </si>
  <si>
    <t>　</t>
    <phoneticPr fontId="3"/>
  </si>
  <si>
    <t>家　　　　族</t>
    <rPh sb="0" eb="1">
      <t>イエ</t>
    </rPh>
    <rPh sb="5" eb="6">
      <t>ゾク</t>
    </rPh>
    <phoneticPr fontId="3"/>
  </si>
  <si>
    <t>本　　　　人</t>
    <rPh sb="0" eb="1">
      <t>ホン</t>
    </rPh>
    <rPh sb="5" eb="6">
      <t>ジン</t>
    </rPh>
    <phoneticPr fontId="3"/>
  </si>
  <si>
    <t>　 「専門課程」の受講日（予定含む）についても記載すること。</t>
    <phoneticPr fontId="3"/>
  </si>
  <si>
    <t>＊有資格種類名欄には、有資格のほか、認知症介護実務者研修の「基礎課程」</t>
    <rPh sb="1" eb="2">
      <t>ユウ</t>
    </rPh>
    <rPh sb="2" eb="4">
      <t>シカク</t>
    </rPh>
    <rPh sb="4" eb="6">
      <t>シュルイ</t>
    </rPh>
    <rPh sb="6" eb="7">
      <t>メイ</t>
    </rPh>
    <rPh sb="7" eb="8">
      <t>ラン</t>
    </rPh>
    <rPh sb="11" eb="14">
      <t>ユウシカク</t>
    </rPh>
    <rPh sb="21" eb="23">
      <t>カイゴ</t>
    </rPh>
    <rPh sb="23" eb="26">
      <t>ジツムシャ</t>
    </rPh>
    <rPh sb="26" eb="28">
      <t>ケンシュウ</t>
    </rPh>
    <rPh sb="30" eb="32">
      <t>キソ</t>
    </rPh>
    <rPh sb="32" eb="34">
      <t>カテイ</t>
    </rPh>
    <phoneticPr fontId="3"/>
  </si>
  <si>
    <t>医療連携体制加算の有無</t>
    <rPh sb="0" eb="2">
      <t>イリョウ</t>
    </rPh>
    <rPh sb="2" eb="4">
      <t>レンケイ</t>
    </rPh>
    <rPh sb="4" eb="6">
      <t>タイセイ</t>
    </rPh>
    <rPh sb="6" eb="8">
      <t>カサン</t>
    </rPh>
    <rPh sb="9" eb="11">
      <t>ウム</t>
    </rPh>
    <phoneticPr fontId="3"/>
  </si>
  <si>
    <t>入居者氏名</t>
    <rPh sb="0" eb="3">
      <t>ニュウキョシャ</t>
    </rPh>
    <rPh sb="3" eb="5">
      <t>シメイ</t>
    </rPh>
    <phoneticPr fontId="8"/>
  </si>
  <si>
    <t>年齢</t>
    <rPh sb="0" eb="2">
      <t>ネンレイ</t>
    </rPh>
    <phoneticPr fontId="8"/>
  </si>
  <si>
    <t>性別</t>
    <rPh sb="0" eb="2">
      <t>セイベツ</t>
    </rPh>
    <phoneticPr fontId="8"/>
  </si>
  <si>
    <t>介護度</t>
    <rPh sb="0" eb="2">
      <t>カイゴ</t>
    </rPh>
    <rPh sb="2" eb="3">
      <t>ド</t>
    </rPh>
    <phoneticPr fontId="8"/>
  </si>
  <si>
    <t>特徴（主なリスク）</t>
    <rPh sb="0" eb="2">
      <t>トクチョウ</t>
    </rPh>
    <rPh sb="3" eb="4">
      <t>オモ</t>
    </rPh>
    <phoneticPr fontId="8"/>
  </si>
  <si>
    <t>麻痺</t>
    <rPh sb="0" eb="2">
      <t>マヒ</t>
    </rPh>
    <phoneticPr fontId="8"/>
  </si>
  <si>
    <t>歩行</t>
    <rPh sb="0" eb="2">
      <t>ホコウ</t>
    </rPh>
    <phoneticPr fontId="8"/>
  </si>
  <si>
    <t>排泄</t>
    <rPh sb="0" eb="2">
      <t>ハイセツ</t>
    </rPh>
    <phoneticPr fontId="8"/>
  </si>
  <si>
    <t>入浴</t>
    <rPh sb="0" eb="2">
      <t>ニュウヨク</t>
    </rPh>
    <phoneticPr fontId="8"/>
  </si>
  <si>
    <t>病名</t>
    <rPh sb="0" eb="2">
      <t>ビョウメイ</t>
    </rPh>
    <phoneticPr fontId="8"/>
  </si>
  <si>
    <t>居室名</t>
    <rPh sb="0" eb="2">
      <t>キョシツ</t>
    </rPh>
    <rPh sb="2" eb="3">
      <t>メイ</t>
    </rPh>
    <phoneticPr fontId="8"/>
  </si>
  <si>
    <t>内服薬</t>
    <rPh sb="0" eb="3">
      <t>ナイフクヤク</t>
    </rPh>
    <phoneticPr fontId="8"/>
  </si>
  <si>
    <t>男</t>
    <rPh sb="0" eb="1">
      <t>オトコ</t>
    </rPh>
    <phoneticPr fontId="8"/>
  </si>
  <si>
    <t>受講日</t>
    <rPh sb="0" eb="2">
      <t>ジュコウ</t>
    </rPh>
    <rPh sb="2" eb="3">
      <t>ビ</t>
    </rPh>
    <phoneticPr fontId="3"/>
  </si>
  <si>
    <t>2.</t>
    <phoneticPr fontId="8"/>
  </si>
  <si>
    <t>3.</t>
    <phoneticPr fontId="3"/>
  </si>
  <si>
    <t>4.</t>
    <phoneticPr fontId="3"/>
  </si>
  <si>
    <t>点検項目</t>
    <rPh sb="0" eb="2">
      <t>テンケン</t>
    </rPh>
    <rPh sb="2" eb="4">
      <t>コウモク</t>
    </rPh>
    <phoneticPr fontId="8"/>
  </si>
  <si>
    <t>点検結果</t>
    <rPh sb="0" eb="2">
      <t>テンケン</t>
    </rPh>
    <rPh sb="2" eb="4">
      <t>ケッカ</t>
    </rPh>
    <phoneticPr fontId="8"/>
  </si>
  <si>
    <t>　　行動障害のある利用者一覧表（リスク管理）</t>
    <rPh sb="2" eb="4">
      <t>コウドウ</t>
    </rPh>
    <rPh sb="4" eb="6">
      <t>ショウガイ</t>
    </rPh>
    <rPh sb="9" eb="12">
      <t>リヨウシャ</t>
    </rPh>
    <rPh sb="12" eb="15">
      <t>イチランヒョウ</t>
    </rPh>
    <rPh sb="19" eb="21">
      <t>カンリ</t>
    </rPh>
    <phoneticPr fontId="8"/>
  </si>
  <si>
    <t>施設名　　　　　　　　　　　　　　　　　　　　　</t>
    <rPh sb="0" eb="2">
      <t>シセツ</t>
    </rPh>
    <rPh sb="2" eb="3">
      <t>メイ</t>
    </rPh>
    <phoneticPr fontId="8"/>
  </si>
  <si>
    <t>認知症度</t>
    <rPh sb="0" eb="3">
      <t>ニンチショウ</t>
    </rPh>
    <rPh sb="3" eb="4">
      <t>ド</t>
    </rPh>
    <phoneticPr fontId="8"/>
  </si>
  <si>
    <t>衣服の着脱</t>
    <rPh sb="0" eb="2">
      <t>イフク</t>
    </rPh>
    <rPh sb="3" eb="5">
      <t>チャクダツ</t>
    </rPh>
    <phoneticPr fontId="8"/>
  </si>
  <si>
    <t>身体拘束の具体的行為</t>
    <rPh sb="0" eb="2">
      <t>シンタイ</t>
    </rPh>
    <rPh sb="2" eb="4">
      <t>コウソク</t>
    </rPh>
    <rPh sb="5" eb="7">
      <t>グタイ</t>
    </rPh>
    <rPh sb="7" eb="8">
      <t>テキ</t>
    </rPh>
    <rPh sb="8" eb="10">
      <t>コウイ</t>
    </rPh>
    <phoneticPr fontId="8"/>
  </si>
  <si>
    <t>あやめ</t>
    <phoneticPr fontId="8"/>
  </si>
  <si>
    <t>　井上　太郎</t>
    <rPh sb="1" eb="3">
      <t>イノウエ</t>
    </rPh>
    <rPh sb="4" eb="6">
      <t>タロウ</t>
    </rPh>
    <phoneticPr fontId="8"/>
  </si>
  <si>
    <t>Ⅱb</t>
    <phoneticPr fontId="8"/>
  </si>
  <si>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8"/>
  </si>
  <si>
    <t>なし</t>
    <phoneticPr fontId="8"/>
  </si>
  <si>
    <t>自立している</t>
    <rPh sb="0" eb="2">
      <t>ジリツ</t>
    </rPh>
    <phoneticPr fontId="8"/>
  </si>
  <si>
    <t>時間誘導</t>
    <rPh sb="0" eb="2">
      <t>ジカン</t>
    </rPh>
    <rPh sb="2" eb="4">
      <t>ユウドウ</t>
    </rPh>
    <phoneticPr fontId="8"/>
  </si>
  <si>
    <t>ズボンを下げる以外は要介助</t>
    <rPh sb="4" eb="5">
      <t>サ</t>
    </rPh>
    <rPh sb="7" eb="9">
      <t>イガイ</t>
    </rPh>
    <rPh sb="10" eb="11">
      <t>ヨウ</t>
    </rPh>
    <rPh sb="11" eb="13">
      <t>カイジョ</t>
    </rPh>
    <phoneticPr fontId="8"/>
  </si>
  <si>
    <t>全面介助</t>
    <rPh sb="0" eb="2">
      <t>ゼンメン</t>
    </rPh>
    <rPh sb="2" eb="4">
      <t>カイジョ</t>
    </rPh>
    <phoneticPr fontId="8"/>
  </si>
  <si>
    <t>高血圧症</t>
    <rPh sb="0" eb="4">
      <t>コウケツアツショウ</t>
    </rPh>
    <phoneticPr fontId="8"/>
  </si>
  <si>
    <t>各食後服用</t>
    <rPh sb="0" eb="1">
      <t>カク</t>
    </rPh>
    <rPh sb="1" eb="3">
      <t>ショクゴ</t>
    </rPh>
    <rPh sb="3" eb="5">
      <t>フクヨウ</t>
    </rPh>
    <phoneticPr fontId="8"/>
  </si>
  <si>
    <t>４点柵</t>
    <rPh sb="1" eb="2">
      <t>テン</t>
    </rPh>
    <rPh sb="2" eb="3">
      <t>サク</t>
    </rPh>
    <phoneticPr fontId="8"/>
  </si>
  <si>
    <t>さくら</t>
    <phoneticPr fontId="8"/>
  </si>
  <si>
    <t>佐藤　はな</t>
    <rPh sb="0" eb="2">
      <t>サトウ</t>
    </rPh>
    <phoneticPr fontId="8"/>
  </si>
  <si>
    <t>女</t>
    <rPh sb="0" eb="1">
      <t>オンナ</t>
    </rPh>
    <phoneticPr fontId="8"/>
  </si>
  <si>
    <t>Ⅳ</t>
    <phoneticPr fontId="8"/>
  </si>
  <si>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8"/>
  </si>
  <si>
    <t>右上下肢</t>
    <rPh sb="0" eb="1">
      <t>ミギ</t>
    </rPh>
    <rPh sb="1" eb="2">
      <t>ジョウ</t>
    </rPh>
    <rPh sb="2" eb="4">
      <t>カシ</t>
    </rPh>
    <phoneticPr fontId="8"/>
  </si>
  <si>
    <t>両肘の関節変形があり歩行時ふらつきがある</t>
    <rPh sb="0" eb="2">
      <t>リョウヒジ</t>
    </rPh>
    <rPh sb="3" eb="5">
      <t>カンセツ</t>
    </rPh>
    <rPh sb="5" eb="7">
      <t>ヘンケイ</t>
    </rPh>
    <rPh sb="10" eb="12">
      <t>ホコウ</t>
    </rPh>
    <rPh sb="12" eb="13">
      <t>ジ</t>
    </rPh>
    <phoneticPr fontId="8"/>
  </si>
  <si>
    <t>日中時間誘導　　　　夜間ポータブルトイレ</t>
    <rPh sb="0" eb="2">
      <t>ニッチュウ</t>
    </rPh>
    <rPh sb="2" eb="4">
      <t>ジカン</t>
    </rPh>
    <rPh sb="4" eb="6">
      <t>ユウドウ</t>
    </rPh>
    <rPh sb="10" eb="12">
      <t>ヤカン</t>
    </rPh>
    <phoneticPr fontId="8"/>
  </si>
  <si>
    <t>指導により自立</t>
    <rPh sb="0" eb="2">
      <t>シドウ</t>
    </rPh>
    <rPh sb="5" eb="7">
      <t>ジリツ</t>
    </rPh>
    <phoneticPr fontId="8"/>
  </si>
  <si>
    <t>洗髪、洗身以外は指導により自立</t>
    <rPh sb="0" eb="2">
      <t>センパツ</t>
    </rPh>
    <rPh sb="3" eb="4">
      <t>ススグ</t>
    </rPh>
    <rPh sb="4" eb="5">
      <t>ミ</t>
    </rPh>
    <rPh sb="5" eb="7">
      <t>イガイ</t>
    </rPh>
    <rPh sb="8" eb="10">
      <t>シドウ</t>
    </rPh>
    <rPh sb="13" eb="15">
      <t>ジリツ</t>
    </rPh>
    <phoneticPr fontId="8"/>
  </si>
  <si>
    <t>慢性胃潰瘍　　　　　疥癬</t>
    <rPh sb="0" eb="2">
      <t>マンセイ</t>
    </rPh>
    <rPh sb="2" eb="5">
      <t>イカイヨウ</t>
    </rPh>
    <rPh sb="10" eb="12">
      <t>カイセン</t>
    </rPh>
    <phoneticPr fontId="8"/>
  </si>
  <si>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8"/>
  </si>
  <si>
    <t>ミトン使用</t>
    <rPh sb="3" eb="5">
      <t>シヨウ</t>
    </rPh>
    <phoneticPr fontId="8"/>
  </si>
  <si>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</si>
  <si>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</si>
  <si>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</si>
  <si>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</si>
  <si>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</si>
  <si>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</si>
  <si>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</si>
  <si>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</si>
  <si>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</si>
  <si>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</si>
  <si>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</si>
  <si>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</si>
  <si>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作成年月日　　　　年　　　月　　　日（　　　年　　　月　　　日現在）</t>
    <rPh sb="0" eb="2">
      <t>サクセイ</t>
    </rPh>
    <rPh sb="2" eb="5">
      <t>ネンガッピ</t>
    </rPh>
    <rPh sb="9" eb="10">
      <t>ネン</t>
    </rPh>
    <rPh sb="13" eb="14">
      <t>ガツ</t>
    </rPh>
    <rPh sb="17" eb="18">
      <t>ニチ</t>
    </rPh>
    <rPh sb="22" eb="23">
      <t>ネン</t>
    </rPh>
    <rPh sb="26" eb="27">
      <t>ツキ</t>
    </rPh>
    <rPh sb="30" eb="31">
      <t>ヒ</t>
    </rPh>
    <rPh sb="31" eb="33">
      <t>ゲンザイ</t>
    </rPh>
    <phoneticPr fontId="8"/>
  </si>
  <si>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</si>
  <si>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</si>
  <si>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</si>
  <si>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</si>
  <si>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</si>
  <si>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</si>
  <si>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</si>
  <si>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</si>
  <si>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</si>
  <si>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</si>
  <si>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</si>
  <si>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</si>
  <si>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</si>
  <si>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</si>
  <si>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</si>
  <si>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</si>
  <si>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</si>
  <si>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</si>
  <si>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比較的若年の新規採用者には、２段階ツベルクリン反応検査を実施しベースラインを把握しているか。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</si>
  <si>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</si>
  <si>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</si>
  <si>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</si>
  <si>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5"/>
  </si>
  <si>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22"/>
  </si>
  <si>
    <t xml:space="preserve">
（適なら［○］、不適なら［×］、貴事業所に関係のない項目は斜線を記入して下さい。）</t>
    <rPh sb="18" eb="21">
      <t>ジギョウショ</t>
    </rPh>
    <phoneticPr fontId="22"/>
  </si>
  <si>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5"/>
  </si>
  <si>
    <t>事業所名：</t>
    <rPh sb="0" eb="3">
      <t>ジギョウショ</t>
    </rPh>
    <phoneticPr fontId="23"/>
  </si>
  <si>
    <t>点検者名　　　　　　　　　　　点検ユニット                      　点検日：　　年　　月　　日</t>
    <rPh sb="44" eb="46">
      <t>テンケン</t>
    </rPh>
    <rPh sb="46" eb="47">
      <t>ヒ</t>
    </rPh>
    <rPh sb="50" eb="51">
      <t>ネン</t>
    </rPh>
    <rPh sb="53" eb="54">
      <t>ゲツ</t>
    </rPh>
    <rPh sb="56" eb="57">
      <t>ヒ</t>
    </rPh>
    <phoneticPr fontId="5"/>
  </si>
  <si>
    <t>点検結果</t>
    <phoneticPr fontId="22"/>
  </si>
  <si>
    <t>■感染対策委員会について</t>
    <phoneticPr fontId="5"/>
  </si>
  <si>
    <t>／</t>
    <phoneticPr fontId="23"/>
  </si>
  <si>
    <t>☆</t>
    <phoneticPr fontId="5"/>
  </si>
  <si>
    <t>感染対策委員会を設置しているか。</t>
    <phoneticPr fontId="5"/>
  </si>
  <si>
    <t>昨年度の回数</t>
    <rPh sb="0" eb="2">
      <t>サクネン</t>
    </rPh>
    <rPh sb="2" eb="3">
      <t>ド</t>
    </rPh>
    <rPh sb="4" eb="6">
      <t>カイスウ</t>
    </rPh>
    <phoneticPr fontId="3"/>
  </si>
  <si>
    <t>現金
保管</t>
    <rPh sb="0" eb="2">
      <t>ゲンキン</t>
    </rPh>
    <rPh sb="3" eb="5">
      <t>ホカン</t>
    </rPh>
    <phoneticPr fontId="3"/>
  </si>
  <si>
    <t>通帳
保管</t>
    <rPh sb="0" eb="2">
      <t>ツウチョウ</t>
    </rPh>
    <rPh sb="3" eb="5">
      <t>ホカン</t>
    </rPh>
    <phoneticPr fontId="3"/>
  </si>
  <si>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5"/>
  </si>
  <si>
    <t>☆</t>
    <phoneticPr fontId="5"/>
  </si>
  <si>
    <t>委員会を月1回程度、定期的に開催しているか。（年　　　回開催）</t>
    <rPh sb="23" eb="24">
      <t>ネン</t>
    </rPh>
    <rPh sb="27" eb="28">
      <t>カイ</t>
    </rPh>
    <rPh sb="28" eb="30">
      <t>カイサイ</t>
    </rPh>
    <phoneticPr fontId="5"/>
  </si>
  <si>
    <t>４</t>
    <phoneticPr fontId="5"/>
  </si>
  <si>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5"/>
  </si>
  <si>
    <t>☆</t>
    <phoneticPr fontId="5"/>
  </si>
  <si>
    <t>委員会の議事録を作成し保管しているか。また従業者に周知しているか。</t>
    <rPh sb="0" eb="3">
      <t>イインカイ</t>
    </rPh>
    <rPh sb="21" eb="24">
      <t>ジュウギョウシャ</t>
    </rPh>
    <rPh sb="25" eb="27">
      <t>シュウチ</t>
    </rPh>
    <phoneticPr fontId="5"/>
  </si>
  <si>
    <t>6</t>
    <phoneticPr fontId="5"/>
  </si>
  <si>
    <t>☆</t>
    <phoneticPr fontId="5"/>
  </si>
  <si>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5"/>
  </si>
  <si>
    <t>7</t>
    <phoneticPr fontId="5"/>
  </si>
  <si>
    <t>☆</t>
    <phoneticPr fontId="5"/>
  </si>
  <si>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5"/>
  </si>
  <si>
    <t>8</t>
    <phoneticPr fontId="5"/>
  </si>
  <si>
    <t>委員会等が各ユニットを巡回し、マニュアルに沿って対策がなされているか管理・確認しているか。</t>
    <rPh sb="3" eb="4">
      <t>トウ</t>
    </rPh>
    <rPh sb="5" eb="6">
      <t>カク</t>
    </rPh>
    <rPh sb="21" eb="22">
      <t>ソ</t>
    </rPh>
    <phoneticPr fontId="5"/>
  </si>
  <si>
    <t>9</t>
    <phoneticPr fontId="5"/>
  </si>
  <si>
    <t>☆</t>
    <phoneticPr fontId="5"/>
  </si>
  <si>
    <t>従業者に対して、感染症対策に関する教育・研修会が定期的かつ計画的に行われているか。</t>
    <rPh sb="0" eb="3">
      <t>ジュウギョウシャ</t>
    </rPh>
    <rPh sb="29" eb="32">
      <t>ケイカクテキ</t>
    </rPh>
    <phoneticPr fontId="5"/>
  </si>
  <si>
    <t>■標準予防策（全利用者共通）</t>
    <rPh sb="7" eb="8">
      <t>ゼン</t>
    </rPh>
    <rPh sb="8" eb="11">
      <t>リヨウシャ</t>
    </rPh>
    <rPh sb="11" eb="13">
      <t>キョウツウ</t>
    </rPh>
    <phoneticPr fontId="5"/>
  </si>
  <si>
    <t>／</t>
    <phoneticPr fontId="23"/>
  </si>
  <si>
    <t>10</t>
    <phoneticPr fontId="5"/>
  </si>
  <si>
    <t>☆</t>
    <phoneticPr fontId="5"/>
  </si>
  <si>
    <t>適切な手洗い方法を職員に周知徹底しているか。
また、実際に手洗いを観察しあって、適切な手洗いができているか確認しているか。</t>
    <rPh sb="6" eb="8">
      <t>ホウホウ</t>
    </rPh>
    <phoneticPr fontId="5"/>
  </si>
  <si>
    <t>11</t>
    <phoneticPr fontId="5"/>
  </si>
  <si>
    <t>☆</t>
    <phoneticPr fontId="5"/>
  </si>
  <si>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5"/>
  </si>
  <si>
    <t>12</t>
    <phoneticPr fontId="5"/>
  </si>
  <si>
    <t>☆</t>
    <phoneticPr fontId="5"/>
  </si>
  <si>
    <t>13</t>
    <phoneticPr fontId="5"/>
  </si>
  <si>
    <t>同一利用者でも、感染性のものに接触したら、その都度手洗いをしているか。</t>
    <rPh sb="2" eb="5">
      <t>リヨウシャ</t>
    </rPh>
    <rPh sb="23" eb="25">
      <t>ツド</t>
    </rPh>
    <phoneticPr fontId="5"/>
  </si>
  <si>
    <t>14</t>
    <phoneticPr fontId="5"/>
  </si>
  <si>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5"/>
  </si>
  <si>
    <t>15</t>
    <phoneticPr fontId="5"/>
  </si>
  <si>
    <t>☆</t>
    <phoneticPr fontId="5"/>
  </si>
  <si>
    <t>16</t>
    <phoneticPr fontId="5"/>
  </si>
  <si>
    <t>手洗い時は、液体石けんを使用しているか。
（①液体石けんの継ぎ足し使用はしていないか、②固形石けんを使用する場合は、乾燥させるなど細菌が増殖しないように厳重に管理しているか。）</t>
    <phoneticPr fontId="5"/>
  </si>
  <si>
    <t>点検結果</t>
    <phoneticPr fontId="22"/>
  </si>
  <si>
    <t>17</t>
    <phoneticPr fontId="5"/>
  </si>
  <si>
    <t>18</t>
    <phoneticPr fontId="5"/>
  </si>
  <si>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5"/>
  </si>
  <si>
    <t>19</t>
    <phoneticPr fontId="5"/>
  </si>
  <si>
    <t>☆</t>
    <phoneticPr fontId="5"/>
  </si>
  <si>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5"/>
  </si>
  <si>
    <t>20</t>
    <phoneticPr fontId="5"/>
  </si>
  <si>
    <t>手指消毒剤を使用する前に、①有機物で手が汚染されていないか、②手が十分乾燥しているかを確認して適切に使用しているか。</t>
    <rPh sb="0" eb="1">
      <t>テ</t>
    </rPh>
    <phoneticPr fontId="5"/>
  </si>
  <si>
    <t>21</t>
    <phoneticPr fontId="5"/>
  </si>
  <si>
    <t>☆</t>
    <phoneticPr fontId="5"/>
  </si>
  <si>
    <t>３．各種加算等自己点検シート</t>
    <rPh sb="2" eb="4">
      <t>カクシュ</t>
    </rPh>
    <rPh sb="4" eb="6">
      <t>カサン</t>
    </rPh>
    <rPh sb="6" eb="7">
      <t>トウ</t>
    </rPh>
    <rPh sb="7" eb="9">
      <t>ジコ</t>
    </rPh>
    <rPh sb="9" eb="11">
      <t>テンケン</t>
    </rPh>
    <phoneticPr fontId="8"/>
  </si>
  <si>
    <t>若年性認知症利用者受入加算</t>
    <rPh sb="0" eb="2">
      <t>ジャクネン</t>
    </rPh>
    <rPh sb="2" eb="3">
      <t>セイ</t>
    </rPh>
    <rPh sb="3" eb="6">
      <t>ニンチショウ</t>
    </rPh>
    <rPh sb="6" eb="9">
      <t>リヨウシャ</t>
    </rPh>
    <rPh sb="9" eb="11">
      <t>ウケイレ</t>
    </rPh>
    <rPh sb="11" eb="13">
      <t>カサン</t>
    </rPh>
    <phoneticPr fontId="8"/>
  </si>
  <si>
    <t>看取り介護加算</t>
    <rPh sb="0" eb="2">
      <t>ミト</t>
    </rPh>
    <rPh sb="3" eb="5">
      <t>カイゴ</t>
    </rPh>
    <rPh sb="5" eb="7">
      <t>カサン</t>
    </rPh>
    <phoneticPr fontId="8"/>
  </si>
  <si>
    <t>□</t>
  </si>
  <si>
    <t>点検事項</t>
    <rPh sb="0" eb="2">
      <t>テンケン</t>
    </rPh>
    <rPh sb="2" eb="4">
      <t>ジコウ</t>
    </rPh>
    <phoneticPr fontId="8"/>
  </si>
  <si>
    <t>満たす</t>
    <rPh sb="0" eb="1">
      <t>ミ</t>
    </rPh>
    <phoneticPr fontId="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</si>
  <si>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8"/>
  </si>
  <si>
    <t>該当</t>
    <rPh sb="0" eb="2">
      <t>ガイトウ</t>
    </rPh>
    <phoneticPr fontId="8"/>
  </si>
  <si>
    <t>定員、人員基準に適合</t>
    <rPh sb="0" eb="2">
      <t>テイイン</t>
    </rPh>
    <rPh sb="3" eb="5">
      <t>ジンイン</t>
    </rPh>
    <rPh sb="5" eb="7">
      <t>キジュン</t>
    </rPh>
    <rPh sb="8" eb="10">
      <t>テキゴウ</t>
    </rPh>
    <phoneticPr fontId="8"/>
  </si>
  <si>
    <t>利用開始日から起算して７日以内</t>
    <rPh sb="0" eb="2">
      <t>リヨウ</t>
    </rPh>
    <rPh sb="2" eb="5">
      <t>カイシビ</t>
    </rPh>
    <rPh sb="7" eb="9">
      <t>キサン</t>
    </rPh>
    <rPh sb="12" eb="13">
      <t>ニチ</t>
    </rPh>
    <rPh sb="13" eb="15">
      <t>イナイ</t>
    </rPh>
    <phoneticPr fontId="8"/>
  </si>
  <si>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8"/>
  </si>
  <si>
    <t>実施</t>
    <rPh sb="0" eb="2">
      <t>ジッシ</t>
    </rPh>
    <phoneticPr fontId="8"/>
  </si>
  <si>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8"/>
  </si>
  <si>
    <t>死亡日の前日及び前々日</t>
    <rPh sb="0" eb="3">
      <t>シボウビ</t>
    </rPh>
    <rPh sb="4" eb="6">
      <t>ゼンジツ</t>
    </rPh>
    <rPh sb="6" eb="7">
      <t>オヨ</t>
    </rPh>
    <rPh sb="8" eb="11">
      <t>ゼンゼンジツ</t>
    </rPh>
    <phoneticPr fontId="8"/>
  </si>
  <si>
    <t>死亡日</t>
    <rPh sb="0" eb="3">
      <t>シボウビ</t>
    </rPh>
    <phoneticPr fontId="8"/>
  </si>
  <si>
    <t>退居した日の翌日から死亡日の間は算定しない</t>
    <rPh sb="0" eb="2">
      <t>タイキョ</t>
    </rPh>
    <rPh sb="4" eb="5">
      <t>ヒ</t>
    </rPh>
    <rPh sb="6" eb="8">
      <t>ヨクジツ</t>
    </rPh>
    <rPh sb="10" eb="13">
      <t>シボウビ</t>
    </rPh>
    <rPh sb="14" eb="15">
      <t>アイダ</t>
    </rPh>
    <rPh sb="16" eb="18">
      <t>サンテイ</t>
    </rPh>
    <phoneticPr fontId="8"/>
  </si>
  <si>
    <t>医療連携体制加算を算定している</t>
    <rPh sb="0" eb="2">
      <t>イリョウ</t>
    </rPh>
    <rPh sb="2" eb="4">
      <t>レンケイ</t>
    </rPh>
    <rPh sb="4" eb="6">
      <t>タイセイ</t>
    </rPh>
    <rPh sb="6" eb="8">
      <t>カサン</t>
    </rPh>
    <rPh sb="9" eb="11">
      <t>サンテイ</t>
    </rPh>
    <phoneticPr fontId="8"/>
  </si>
  <si>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8"/>
  </si>
  <si>
    <t>３　賃金改善の実施</t>
    <rPh sb="2" eb="4">
      <t>チンギン</t>
    </rPh>
    <rPh sb="4" eb="6">
      <t>カイゼン</t>
    </rPh>
    <rPh sb="7" eb="9">
      <t>ジッシ</t>
    </rPh>
    <phoneticPr fontId="8"/>
  </si>
  <si>
    <t>４　処遇改善に関する実績の報告</t>
    <rPh sb="2" eb="4">
      <t>ショグウ</t>
    </rPh>
    <rPh sb="4" eb="6">
      <t>カイゼン</t>
    </rPh>
    <rPh sb="7" eb="8">
      <t>カン</t>
    </rPh>
    <rPh sb="10" eb="12">
      <t>ジッセキ</t>
    </rPh>
    <rPh sb="13" eb="15">
      <t>ホウコク</t>
    </rPh>
    <phoneticPr fontId="8"/>
  </si>
  <si>
    <t>実績報告書</t>
    <rPh sb="0" eb="2">
      <t>ジッセキ</t>
    </rPh>
    <rPh sb="2" eb="5">
      <t>ホウコクショ</t>
    </rPh>
    <phoneticPr fontId="8"/>
  </si>
  <si>
    <t>６　労働保険料の納付</t>
    <rPh sb="2" eb="4">
      <t>ロウドウ</t>
    </rPh>
    <rPh sb="4" eb="7">
      <t>ホケンリョウ</t>
    </rPh>
    <rPh sb="8" eb="10">
      <t>ノウフ</t>
    </rPh>
    <phoneticPr fontId="8"/>
  </si>
  <si>
    <t>適正に納付</t>
    <rPh sb="0" eb="2">
      <t>テキセイ</t>
    </rPh>
    <rPh sb="3" eb="5">
      <t>ノウフ</t>
    </rPh>
    <phoneticPr fontId="8"/>
  </si>
  <si>
    <t>研修計画書</t>
    <rPh sb="0" eb="2">
      <t>ケンシュウ</t>
    </rPh>
    <rPh sb="2" eb="4">
      <t>ケイカク</t>
    </rPh>
    <rPh sb="4" eb="5">
      <t>ショ</t>
    </rPh>
    <phoneticPr fontId="8"/>
  </si>
  <si>
    <t>初期加算</t>
    <rPh sb="0" eb="2">
      <t>ショキ</t>
    </rPh>
    <rPh sb="2" eb="4">
      <t>カサン</t>
    </rPh>
    <phoneticPr fontId="8"/>
  </si>
  <si>
    <t>退居時相談援助加算</t>
    <rPh sb="0" eb="1">
      <t>タイ</t>
    </rPh>
    <rPh sb="1" eb="2">
      <t>キョ</t>
    </rPh>
    <rPh sb="2" eb="3">
      <t>ジ</t>
    </rPh>
    <rPh sb="3" eb="5">
      <t>ソウダン</t>
    </rPh>
    <rPh sb="5" eb="7">
      <t>エンジョ</t>
    </rPh>
    <rPh sb="7" eb="9">
      <t>カサン</t>
    </rPh>
    <phoneticPr fontId="8"/>
  </si>
  <si>
    <t>手指消毒剤には、その使用開始日を明記する等、適切な管理を行っているか。</t>
    <rPh sb="20" eb="21">
      <t>トウ</t>
    </rPh>
    <rPh sb="28" eb="29">
      <t>オコナ</t>
    </rPh>
    <phoneticPr fontId="5"/>
  </si>
  <si>
    <t>22</t>
    <phoneticPr fontId="5"/>
  </si>
  <si>
    <t>業務中は、自分の顔や髪の毛をさわらないようにしているか。</t>
    <phoneticPr fontId="5"/>
  </si>
  <si>
    <t>／</t>
    <phoneticPr fontId="23"/>
  </si>
  <si>
    <t>23</t>
    <phoneticPr fontId="5"/>
  </si>
  <si>
    <t>血液、体液、排泄物等に触れるときは、その度に手袋を着用・交換しているか。</t>
    <phoneticPr fontId="5"/>
  </si>
  <si>
    <t>24</t>
    <phoneticPr fontId="5"/>
  </si>
  <si>
    <t>使用済み手袋は、周囲環境等を汚染しないように注意深く処理しているか。</t>
    <phoneticPr fontId="5"/>
  </si>
  <si>
    <t>25</t>
    <phoneticPr fontId="5"/>
  </si>
  <si>
    <t>26</t>
    <phoneticPr fontId="5"/>
  </si>
  <si>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5"/>
  </si>
  <si>
    <t>27</t>
    <phoneticPr fontId="5"/>
  </si>
  <si>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5"/>
  </si>
  <si>
    <t>28</t>
    <phoneticPr fontId="5"/>
  </si>
  <si>
    <t>29</t>
    <phoneticPr fontId="5"/>
  </si>
  <si>
    <t>エプロン等は適宜交換し、清潔に保つよう心がけているか。</t>
    <rPh sb="4" eb="5">
      <t>トウ</t>
    </rPh>
    <phoneticPr fontId="5"/>
  </si>
  <si>
    <t>30</t>
    <phoneticPr fontId="5"/>
  </si>
  <si>
    <t>血液・体液・排出物など感染のおそれがあるものの飛散で目・鼻・口等の汚染が予測される時は、マスク等をしているか。</t>
    <rPh sb="47" eb="48">
      <t>トウ</t>
    </rPh>
    <phoneticPr fontId="5"/>
  </si>
  <si>
    <t>31</t>
    <phoneticPr fontId="5"/>
  </si>
  <si>
    <t>従業者は、咳の出るときはマスクを着用しているか。</t>
    <rPh sb="0" eb="3">
      <t>ジュウギョウシャ</t>
    </rPh>
    <phoneticPr fontId="5"/>
  </si>
  <si>
    <t>・器具等の扱いについて</t>
    <phoneticPr fontId="5"/>
  </si>
  <si>
    <t>／</t>
    <phoneticPr fontId="23"/>
  </si>
  <si>
    <t>32</t>
    <phoneticPr fontId="5"/>
  </si>
  <si>
    <t>医療器具は、利用者毎に滅菌したものか使い捨て製品を使用しているか。</t>
    <rPh sb="6" eb="9">
      <t>リヨウシャ</t>
    </rPh>
    <phoneticPr fontId="5"/>
  </si>
  <si>
    <t>33</t>
    <phoneticPr fontId="5"/>
  </si>
  <si>
    <t>☆</t>
    <phoneticPr fontId="5"/>
  </si>
  <si>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5"/>
  </si>
  <si>
    <t>34</t>
    <phoneticPr fontId="5"/>
  </si>
  <si>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5"/>
  </si>
  <si>
    <t>35</t>
    <phoneticPr fontId="5"/>
  </si>
  <si>
    <t>定期的に滅菌期限を確認するなど、医療器具が清潔であることを確認できる体制をとっているか。（特に救急カート内の器具）</t>
    <rPh sb="34" eb="36">
      <t>タイセイ</t>
    </rPh>
    <phoneticPr fontId="5"/>
  </si>
  <si>
    <t>36</t>
    <phoneticPr fontId="5"/>
  </si>
  <si>
    <t>37</t>
    <phoneticPr fontId="5"/>
  </si>
  <si>
    <t>酒精綿は単包式のものを使用しているか。（作り置きしていないか。）</t>
    <rPh sb="4" eb="5">
      <t>タン</t>
    </rPh>
    <rPh sb="5" eb="6">
      <t>ホウ</t>
    </rPh>
    <rPh sb="6" eb="7">
      <t>シキ</t>
    </rPh>
    <rPh sb="11" eb="13">
      <t>シヨウ</t>
    </rPh>
    <rPh sb="20" eb="21">
      <t>ツク</t>
    </rPh>
    <rPh sb="22" eb="23">
      <t>オ</t>
    </rPh>
    <phoneticPr fontId="5"/>
  </si>
  <si>
    <t>38</t>
    <phoneticPr fontId="5"/>
  </si>
  <si>
    <t>39</t>
    <phoneticPr fontId="5"/>
  </si>
  <si>
    <t>点滴の調製は、清潔管理された点滴調製台で無菌操作に注意しているか。</t>
    <rPh sb="4" eb="5">
      <t>セイ</t>
    </rPh>
    <rPh sb="17" eb="18">
      <t>セイ</t>
    </rPh>
    <rPh sb="18" eb="19">
      <t>ダイ</t>
    </rPh>
    <phoneticPr fontId="5"/>
  </si>
  <si>
    <t>40</t>
    <phoneticPr fontId="5"/>
  </si>
  <si>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5"/>
  </si>
  <si>
    <t>41</t>
    <phoneticPr fontId="5"/>
  </si>
  <si>
    <t>42</t>
    <phoneticPr fontId="5"/>
  </si>
  <si>
    <t>使い捨て製品の医療器具を、再利用していないか。</t>
    <rPh sb="0" eb="1">
      <t>ツカ</t>
    </rPh>
    <rPh sb="2" eb="3">
      <t>ス</t>
    </rPh>
    <rPh sb="4" eb="6">
      <t>セイヒン</t>
    </rPh>
    <rPh sb="7" eb="9">
      <t>イリョウ</t>
    </rPh>
    <rPh sb="9" eb="11">
      <t>キグ</t>
    </rPh>
    <rPh sb="13" eb="16">
      <t>サイリヨウ</t>
    </rPh>
    <phoneticPr fontId="5"/>
  </si>
  <si>
    <t>43</t>
    <phoneticPr fontId="5"/>
  </si>
  <si>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5"/>
  </si>
  <si>
    <t>44</t>
    <phoneticPr fontId="5"/>
  </si>
  <si>
    <t>45</t>
    <phoneticPr fontId="5"/>
  </si>
  <si>
    <t>46</t>
    <phoneticPr fontId="5"/>
  </si>
  <si>
    <t>ベット、マットレス等の寝具類は清潔に保たれているか。</t>
    <rPh sb="9" eb="10">
      <t>トウ</t>
    </rPh>
    <rPh sb="11" eb="14">
      <t>シングルイ</t>
    </rPh>
    <rPh sb="15" eb="17">
      <t>セイケツ</t>
    </rPh>
    <rPh sb="18" eb="19">
      <t>タモ</t>
    </rPh>
    <phoneticPr fontId="5"/>
  </si>
  <si>
    <t>・隔離が必要な場合の対応</t>
    <phoneticPr fontId="5"/>
  </si>
  <si>
    <t>／</t>
    <phoneticPr fontId="23"/>
  </si>
  <si>
    <t>47</t>
    <phoneticPr fontId="5"/>
  </si>
  <si>
    <t>48</t>
    <phoneticPr fontId="5"/>
  </si>
  <si>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5"/>
  </si>
  <si>
    <t>49</t>
    <phoneticPr fontId="5"/>
  </si>
  <si>
    <t>感染症に罹患している利用者は、他の利用者との接触をできるだけ避けるようにしているか。</t>
    <rPh sb="4" eb="6">
      <t>リカン</t>
    </rPh>
    <rPh sb="10" eb="13">
      <t>リヨウシャ</t>
    </rPh>
    <rPh sb="15" eb="16">
      <t>ホカ</t>
    </rPh>
    <rPh sb="17" eb="20">
      <t>リヨウシャ</t>
    </rPh>
    <phoneticPr fontId="5"/>
  </si>
  <si>
    <t>50</t>
    <phoneticPr fontId="5"/>
  </si>
  <si>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5"/>
  </si>
  <si>
    <t>51</t>
    <phoneticPr fontId="5"/>
  </si>
  <si>
    <t>可能であれば感染症に罹患している利用者を看護する従業者を担当制にしているか。</t>
    <rPh sb="10" eb="12">
      <t>リカン</t>
    </rPh>
    <rPh sb="16" eb="19">
      <t>リヨウシャ</t>
    </rPh>
    <rPh sb="24" eb="27">
      <t>ジュウギョウシャ</t>
    </rPh>
    <phoneticPr fontId="5"/>
  </si>
  <si>
    <t>52</t>
    <phoneticPr fontId="5"/>
  </si>
  <si>
    <t>感染症に罹患している利用者の移送は極力制限しているか。</t>
    <rPh sb="4" eb="6">
      <t>リカン</t>
    </rPh>
    <rPh sb="10" eb="13">
      <t>リヨウシャ</t>
    </rPh>
    <phoneticPr fontId="5"/>
  </si>
  <si>
    <t>53</t>
    <phoneticPr fontId="5"/>
  </si>
  <si>
    <t>特別管理産業廃棄物（感染性廃棄物）、非感染性産業廃棄物、一般廃棄物を適切に分別しているか。</t>
    <phoneticPr fontId="5"/>
  </si>
  <si>
    <t>廃棄物容器に、それぞれ「感染性廃棄物」、「非感染性産業廃棄物」、「一般廃棄物」が区別できるよう明示しているか。</t>
    <rPh sb="21" eb="25">
      <t>ヒカンセンセイ</t>
    </rPh>
    <rPh sb="33" eb="35">
      <t>イッパン</t>
    </rPh>
    <rPh sb="35" eb="38">
      <t>ハイキブツ</t>
    </rPh>
    <phoneticPr fontId="5"/>
  </si>
  <si>
    <t>55</t>
    <phoneticPr fontId="5"/>
  </si>
  <si>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4"/>
  </si>
  <si>
    <t>56</t>
    <phoneticPr fontId="5"/>
  </si>
  <si>
    <t>廃棄物等の取扱いについての認識を統一し、従業者全員に周知徹底しているか。</t>
    <rPh sb="20" eb="23">
      <t>ジュウギョウシャ</t>
    </rPh>
    <phoneticPr fontId="5"/>
  </si>
  <si>
    <t>感染性廃棄物は関係者以外が立ち入れない場所で保管しているか。</t>
    <rPh sb="19" eb="21">
      <t>バショ</t>
    </rPh>
    <phoneticPr fontId="5"/>
  </si>
  <si>
    <t>58</t>
    <phoneticPr fontId="5"/>
  </si>
  <si>
    <t>59</t>
    <phoneticPr fontId="5"/>
  </si>
  <si>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4"/>
  </si>
  <si>
    <t>60</t>
    <phoneticPr fontId="5"/>
  </si>
  <si>
    <t>Ｂ、Ｄ、Ｅ票の写しが返送された時点で、産業廃棄物管理票（マニフェスト）Ａ票の照合確認欄に日付を記載しているか。</t>
    <rPh sb="7" eb="8">
      <t>ウツ</t>
    </rPh>
    <rPh sb="10" eb="12">
      <t>ヘンソウ</t>
    </rPh>
    <rPh sb="15" eb="17">
      <t>ジテン</t>
    </rPh>
    <phoneticPr fontId="5"/>
  </si>
  <si>
    <t>・利用者・家族指導</t>
    <rPh sb="1" eb="4">
      <t>リヨウシャ</t>
    </rPh>
    <rPh sb="5" eb="7">
      <t>カゾク</t>
    </rPh>
    <phoneticPr fontId="5"/>
  </si>
  <si>
    <t>／</t>
    <phoneticPr fontId="23"/>
  </si>
  <si>
    <t>61</t>
    <phoneticPr fontId="5"/>
  </si>
  <si>
    <t>利用者に正しい手洗いの方法を指導し、手洗いの励行を勧めているか。(必要な場合はうがい)</t>
    <rPh sb="0" eb="3">
      <t>リヨウシャ</t>
    </rPh>
    <phoneticPr fontId="5"/>
  </si>
  <si>
    <t>62</t>
    <phoneticPr fontId="5"/>
  </si>
  <si>
    <t>利用者に洗面所やトイレ等では個人用タオルやペーパータオル等を用い、布タオルの共用を避けるよう指導しているか。</t>
    <rPh sb="0" eb="3">
      <t>リヨウシャ</t>
    </rPh>
    <phoneticPr fontId="5"/>
  </si>
  <si>
    <t>63</t>
    <phoneticPr fontId="5"/>
  </si>
  <si>
    <t>咳の出ている利用者にはマスクを着用してもらっているか。</t>
    <rPh sb="6" eb="9">
      <t>リヨウシャ</t>
    </rPh>
    <phoneticPr fontId="5"/>
  </si>
  <si>
    <t>点検結果</t>
    <phoneticPr fontId="22"/>
  </si>
  <si>
    <t>64</t>
    <phoneticPr fontId="5"/>
  </si>
  <si>
    <t>利用者の剃刀、歯ブラシ、タオルは各自専用とし、適切に保管しているか。</t>
    <rPh sb="0" eb="3">
      <t>リヨウシャ</t>
    </rPh>
    <phoneticPr fontId="5"/>
  </si>
  <si>
    <t>65</t>
    <phoneticPr fontId="5"/>
  </si>
  <si>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5"/>
  </si>
  <si>
    <t>66</t>
    <phoneticPr fontId="5"/>
  </si>
  <si>
    <t>利用者にはインフルエンザ等に対するワクチン接種の機会が提供されているか。</t>
    <rPh sb="0" eb="3">
      <t>リヨウシャ</t>
    </rPh>
    <phoneticPr fontId="5"/>
  </si>
  <si>
    <t>／</t>
    <phoneticPr fontId="23"/>
  </si>
  <si>
    <t>67</t>
    <phoneticPr fontId="5"/>
  </si>
  <si>
    <t>68</t>
    <phoneticPr fontId="5"/>
  </si>
  <si>
    <t>69</t>
    <phoneticPr fontId="5"/>
  </si>
  <si>
    <t>70</t>
    <phoneticPr fontId="5"/>
  </si>
  <si>
    <t>居室の床はモップ等で毎日清掃(湿式清掃）を行っているか。</t>
    <rPh sb="0" eb="2">
      <t>キョシツ</t>
    </rPh>
    <phoneticPr fontId="5"/>
  </si>
  <si>
    <t>71</t>
    <phoneticPr fontId="5"/>
  </si>
  <si>
    <t>使用後のモップはよく洗浄し、十分乾燥して使用しているか。</t>
    <rPh sb="14" eb="16">
      <t>ジュウブン</t>
    </rPh>
    <phoneticPr fontId="5"/>
  </si>
  <si>
    <t>72</t>
    <phoneticPr fontId="5"/>
  </si>
  <si>
    <t>便所（便器）が清潔に維持されているか</t>
    <rPh sb="0" eb="2">
      <t>ベンジョ</t>
    </rPh>
    <rPh sb="3" eb="5">
      <t>ベンキ</t>
    </rPh>
    <rPh sb="7" eb="9">
      <t>セイケツ</t>
    </rPh>
    <rPh sb="10" eb="12">
      <t>イジ</t>
    </rPh>
    <phoneticPr fontId="5"/>
  </si>
  <si>
    <t>73</t>
    <phoneticPr fontId="5"/>
  </si>
  <si>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5"/>
  </si>
  <si>
    <t>74</t>
    <phoneticPr fontId="5"/>
  </si>
  <si>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5"/>
  </si>
  <si>
    <t>■空気感染（飛沫核感染）予防策</t>
    <phoneticPr fontId="5"/>
  </si>
  <si>
    <t>／</t>
    <phoneticPr fontId="23"/>
  </si>
  <si>
    <t>（結核菌・麻疹ウイルス・へルペスウイルス　等）</t>
    <phoneticPr fontId="5"/>
  </si>
  <si>
    <t>75</t>
    <phoneticPr fontId="5"/>
  </si>
  <si>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5"/>
  </si>
  <si>
    <t>76</t>
    <phoneticPr fontId="5"/>
  </si>
  <si>
    <t>咳や痰が2週間以上続く利用者については、胸部X線検査や喀痰検査をするなどして、結核の早期発見に努めているか。</t>
    <rPh sb="11" eb="14">
      <t>リヨウシャ</t>
    </rPh>
    <phoneticPr fontId="5"/>
  </si>
  <si>
    <t>77</t>
    <phoneticPr fontId="5"/>
  </si>
  <si>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5"/>
  </si>
  <si>
    <t>78</t>
    <phoneticPr fontId="5"/>
  </si>
  <si>
    <t>排菌している（または疑われる）結核罹患利用者は、最低限、個室で対応しているか。</t>
    <rPh sb="10" eb="11">
      <t>ウタガ</t>
    </rPh>
    <rPh sb="17" eb="19">
      <t>リカン</t>
    </rPh>
    <rPh sb="19" eb="22">
      <t>リヨウシャ</t>
    </rPh>
    <rPh sb="24" eb="27">
      <t>サイテイゲン</t>
    </rPh>
    <phoneticPr fontId="5"/>
  </si>
  <si>
    <t>79</t>
    <phoneticPr fontId="5"/>
  </si>
  <si>
    <t>空気感染のおそれのある利用者の移送は極力制限し、必要に応じて利用者にサージカルマスクなど適切なマスクを着用させているか。</t>
    <rPh sb="11" eb="14">
      <t>リヨウシャ</t>
    </rPh>
    <rPh sb="30" eb="33">
      <t>リヨウシャ</t>
    </rPh>
    <phoneticPr fontId="5"/>
  </si>
  <si>
    <t>／</t>
    <phoneticPr fontId="23"/>
  </si>
  <si>
    <t>（ジフテリア菌・百日咳菌・インフルエンザ菌・溶血性レンサ球菌・マイコプラズマ</t>
    <phoneticPr fontId="5"/>
  </si>
  <si>
    <t>インフルエンザウイルス・ムンプスウイルス・風疹ウイルス・アデノウイルス　等）</t>
    <phoneticPr fontId="5"/>
  </si>
  <si>
    <t>80</t>
    <phoneticPr fontId="5"/>
  </si>
  <si>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5"/>
  </si>
  <si>
    <t>81</t>
    <phoneticPr fontId="5"/>
  </si>
  <si>
    <t>飛沫感染のおそれのある利用者に近づいて（１ｍ以内で）ケアする場合、サージカルマスクを着用しているか。</t>
    <rPh sb="11" eb="14">
      <t>リヨウシャ</t>
    </rPh>
    <phoneticPr fontId="5"/>
  </si>
  <si>
    <t>82</t>
    <phoneticPr fontId="5"/>
  </si>
  <si>
    <t>飛沫感染のおそれのある利用者の移送は極力制限し、必要に応じて利用者にマスクを着用させているか。</t>
    <rPh sb="11" eb="14">
      <t>リヨウシャ</t>
    </rPh>
    <rPh sb="30" eb="33">
      <t>リヨウシャ</t>
    </rPh>
    <phoneticPr fontId="5"/>
  </si>
  <si>
    <t>点検結果</t>
    <phoneticPr fontId="22"/>
  </si>
  <si>
    <t>■接触感染予防策</t>
    <phoneticPr fontId="5"/>
  </si>
  <si>
    <t>（病原性大腸菌・ＭＲＳＡ・緑膿菌・セラチア菌・疥癬・赤痢菌・VRE等）</t>
    <phoneticPr fontId="5"/>
  </si>
  <si>
    <t>83</t>
    <phoneticPr fontId="5"/>
  </si>
  <si>
    <t>接触感染のおそれのある利用者の手が日常的に触れる部位（ベッド柵・テーブル・ドアノブ・手すり等）は、消毒用アルコール等で清拭しているか。</t>
    <rPh sb="11" eb="14">
      <t>リヨウシャ</t>
    </rPh>
    <rPh sb="57" eb="58">
      <t>トウ</t>
    </rPh>
    <phoneticPr fontId="5"/>
  </si>
  <si>
    <t>84</t>
    <phoneticPr fontId="5"/>
  </si>
  <si>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5"/>
  </si>
  <si>
    <t>85</t>
    <phoneticPr fontId="5"/>
  </si>
  <si>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5"/>
  </si>
  <si>
    <t>86</t>
    <phoneticPr fontId="5"/>
  </si>
  <si>
    <t>感染した利用者の入浴は最後に行っているか。</t>
    <rPh sb="0" eb="2">
      <t>カンセン</t>
    </rPh>
    <rPh sb="4" eb="7">
      <t>リヨウシャ</t>
    </rPh>
    <rPh sb="8" eb="10">
      <t>ニュウヨク</t>
    </rPh>
    <rPh sb="11" eb="13">
      <t>サイゴ</t>
    </rPh>
    <rPh sb="14" eb="15">
      <t>オコナ</t>
    </rPh>
    <phoneticPr fontId="5"/>
  </si>
  <si>
    <t>87</t>
    <phoneticPr fontId="5"/>
  </si>
  <si>
    <t>浴槽使用後は通常の洗剤で洗浄し、その後、熱湯、次亜塩素酸ナトリウムで浴槽・浴室の床を十分に洗い流しているか。</t>
    <rPh sb="23" eb="28">
      <t>ジアエンソサン</t>
    </rPh>
    <phoneticPr fontId="5"/>
  </si>
  <si>
    <t>88</t>
    <phoneticPr fontId="5"/>
  </si>
  <si>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8"/>
  </si>
  <si>
    <t>■職業感染予防策</t>
    <phoneticPr fontId="5"/>
  </si>
  <si>
    <t>／</t>
    <phoneticPr fontId="23"/>
  </si>
  <si>
    <t>89</t>
    <phoneticPr fontId="5"/>
  </si>
  <si>
    <t>90</t>
    <phoneticPr fontId="5"/>
  </si>
  <si>
    <t>91</t>
    <phoneticPr fontId="5"/>
  </si>
  <si>
    <t>針刺し事故発生時の対応マニュアルはあるか。</t>
    <rPh sb="0" eb="2">
      <t>ハリサ</t>
    </rPh>
    <rPh sb="3" eb="5">
      <t>ジコ</t>
    </rPh>
    <rPh sb="5" eb="8">
      <t>ハッセイジ</t>
    </rPh>
    <rPh sb="9" eb="11">
      <t>タイオウ</t>
    </rPh>
    <phoneticPr fontId="5"/>
  </si>
  <si>
    <t>92</t>
    <phoneticPr fontId="5"/>
  </si>
  <si>
    <t>93</t>
    <phoneticPr fontId="5"/>
  </si>
  <si>
    <t>94</t>
    <phoneticPr fontId="5"/>
  </si>
  <si>
    <t>95</t>
    <phoneticPr fontId="5"/>
  </si>
  <si>
    <t>スタッフには必要に応じてB型肝炎等のワクチン接種の機会が提供されているか。</t>
    <rPh sb="6" eb="8">
      <t>ヒツヨウ</t>
    </rPh>
    <rPh sb="9" eb="10">
      <t>オウ</t>
    </rPh>
    <phoneticPr fontId="5"/>
  </si>
  <si>
    <t>・医療法第15条・20条</t>
    <phoneticPr fontId="5"/>
  </si>
  <si>
    <t>・医療施設における院内感染の防止について（医政指発第0201004号・平成17.2.1）</t>
    <rPh sb="21" eb="22">
      <t>イ</t>
    </rPh>
    <rPh sb="22" eb="23">
      <t>セイ</t>
    </rPh>
    <rPh sb="24" eb="25">
      <t>ハツ</t>
    </rPh>
    <phoneticPr fontId="5"/>
  </si>
  <si>
    <t>・基本診療料の施設基準等及びその届出に関する手続きの取り扱いについて（保医発0306002 平成18.3.6）</t>
    <phoneticPr fontId="5"/>
  </si>
  <si>
    <t>・結核院内（施設内）感染予防の手引き（厚生省・平成11年）</t>
    <phoneticPr fontId="5"/>
  </si>
  <si>
    <r>
      <t>・透析医療における標準的な透析操作と院内感染予防に関するマニュアル</t>
    </r>
    <r>
      <rPr>
        <sz val="9"/>
        <rFont val="ＭＳ Ｐ明朝"/>
        <family val="1"/>
        <charset val="128"/>
      </rPr>
      <t>（厚生科学特別研究・平成11年度報告書）</t>
    </r>
    <phoneticPr fontId="5"/>
  </si>
  <si>
    <t>・院内感染防止対策点検項目（大阪府健康福祉部医務・福祉指導室医療対策課）</t>
    <phoneticPr fontId="5"/>
  </si>
  <si>
    <t>・院内感染対策相談窓口　質疑応答集　（平成11年度・社団法人日本感染症学会）</t>
    <phoneticPr fontId="5"/>
  </si>
  <si>
    <t>・東京都感染症マニュアル　平成１２年発行</t>
    <phoneticPr fontId="5"/>
  </si>
  <si>
    <t>・エビデンスに基づいた感染制御（小林　寛伊・吉倉　廣・荒川　宜親　編、メヂカルフレンド社　発行）</t>
    <phoneticPr fontId="5"/>
  </si>
  <si>
    <t>・ユニバーサルプレコーション実践マニュアル（「医療の安全に関する研究会」安全教育分科会　編・南江堂　発行）</t>
    <phoneticPr fontId="5"/>
  </si>
  <si>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5"/>
  </si>
  <si>
    <t>問い合わせ先</t>
    <phoneticPr fontId="8"/>
  </si>
  <si>
    <t>○要件となる職員の割合計算表（参考例）</t>
    <rPh sb="1" eb="3">
      <t>ヨウケン</t>
    </rPh>
    <rPh sb="6" eb="8">
      <t>ショクイン</t>
    </rPh>
    <rPh sb="9" eb="11">
      <t>ワリアイ</t>
    </rPh>
    <rPh sb="11" eb="14">
      <t>ケイサンヒョウ</t>
    </rPh>
    <rPh sb="15" eb="17">
      <t>サンコウ</t>
    </rPh>
    <rPh sb="17" eb="18">
      <t>レイ</t>
    </rPh>
    <phoneticPr fontId="8"/>
  </si>
  <si>
    <t>該当する事業所のみ</t>
    <rPh sb="0" eb="2">
      <t>ガイトウ</t>
    </rPh>
    <rPh sb="4" eb="6">
      <t>ジギョウ</t>
    </rPh>
    <rPh sb="6" eb="7">
      <t>ショ</t>
    </rPh>
    <phoneticPr fontId="8"/>
  </si>
  <si>
    <t>月</t>
    <rPh sb="0" eb="1">
      <t>ツキ</t>
    </rPh>
    <phoneticPr fontId="8"/>
  </si>
  <si>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8"/>
  </si>
  <si>
    <t>算定の対象となる職種の延べ勤務時間数　　　　　　　　　　　　　　　　　　　　　　　</t>
    <rPh sb="0" eb="2">
      <t>サンテイ</t>
    </rPh>
    <rPh sb="3" eb="5">
      <t>タイショウ</t>
    </rPh>
    <rPh sb="8" eb="10">
      <t>ショクシュ</t>
    </rPh>
    <rPh sb="11" eb="12">
      <t>ノ</t>
    </rPh>
    <rPh sb="13" eb="15">
      <t>キンム</t>
    </rPh>
    <rPh sb="15" eb="18">
      <t>ジカンスウ</t>
    </rPh>
    <phoneticPr fontId="8"/>
  </si>
  <si>
    <t>ｂの常勤換算数　　　　　　　　　　　　　　　　　　　　　　　　　　　　　　　　　　　　</t>
    <rPh sb="2" eb="4">
      <t>ジョウキン</t>
    </rPh>
    <rPh sb="4" eb="6">
      <t>カンサン</t>
    </rPh>
    <rPh sb="6" eb="7">
      <t>スウ</t>
    </rPh>
    <phoneticPr fontId="8"/>
  </si>
  <si>
    <t>要件となる職員の延べ時間数　　　　　　　　　　　　　　　　　　　　　　　　　　　　　　　　　　</t>
    <rPh sb="0" eb="2">
      <t>ヨウケン</t>
    </rPh>
    <rPh sb="5" eb="7">
      <t>ショクイン</t>
    </rPh>
    <rPh sb="8" eb="9">
      <t>ノ</t>
    </rPh>
    <rPh sb="10" eb="13">
      <t>ジカンスウ</t>
    </rPh>
    <phoneticPr fontId="8"/>
  </si>
  <si>
    <t>ｃの常勤換算数　　　　　　　　　　　　　　　　　　　　　　　　　　　　　　　　　　　　　　　　　　　　　　　　　　　　</t>
    <rPh sb="2" eb="4">
      <t>ジョウキン</t>
    </rPh>
    <rPh sb="4" eb="6">
      <t>カンサン</t>
    </rPh>
    <rPh sb="6" eb="7">
      <t>スウ</t>
    </rPh>
    <phoneticPr fontId="8"/>
  </si>
  <si>
    <t>要件となる職員の割合　　　　　　　　　　　　　　　　　　　　　　　　　　　　　　　　　　　　　　　　　　　　　　　　　　　　　　　　　　　　　</t>
    <rPh sb="0" eb="2">
      <t>ヨウケン</t>
    </rPh>
    <rPh sb="5" eb="7">
      <t>ショクイン</t>
    </rPh>
    <rPh sb="8" eb="10">
      <t>ワリアイ</t>
    </rPh>
    <phoneticPr fontId="8"/>
  </si>
  <si>
    <t>ａ</t>
    <phoneticPr fontId="8"/>
  </si>
  <si>
    <t>ｂ</t>
    <phoneticPr fontId="8"/>
  </si>
  <si>
    <t>ｂ／ａ＝ｃ</t>
    <phoneticPr fontId="8"/>
  </si>
  <si>
    <t>ｄ</t>
    <phoneticPr fontId="8"/>
  </si>
  <si>
    <t>ｄ／ａ＝ｅ</t>
    <phoneticPr fontId="8"/>
  </si>
  <si>
    <t>ｅ／ｃ</t>
    <phoneticPr fontId="8"/>
  </si>
  <si>
    <t>４月</t>
    <rPh sb="1" eb="2">
      <t>ツキ</t>
    </rPh>
    <phoneticPr fontId="8"/>
  </si>
  <si>
    <t>５月</t>
  </si>
  <si>
    <t>６月</t>
  </si>
  <si>
    <t>７月</t>
  </si>
  <si>
    <t>８月</t>
  </si>
  <si>
    <t>９月</t>
  </si>
  <si>
    <t>１０月</t>
  </si>
  <si>
    <t>１１月</t>
  </si>
  <si>
    <t>１２月</t>
  </si>
  <si>
    <t>１月</t>
  </si>
  <si>
    <t>２月</t>
  </si>
  <si>
    <t>平均</t>
    <rPh sb="0" eb="2">
      <t>ヘイキン</t>
    </rPh>
    <phoneticPr fontId="8"/>
  </si>
  <si>
    <t xml:space="preserve"> </t>
    <phoneticPr fontId="8"/>
  </si>
  <si>
    <t>※端数は小数点第２位以下を切り捨て</t>
    <rPh sb="1" eb="3">
      <t>ハスウ</t>
    </rPh>
    <rPh sb="4" eb="7">
      <t>ショウスウテン</t>
    </rPh>
    <rPh sb="7" eb="8">
      <t>ダイ</t>
    </rPh>
    <rPh sb="9" eb="10">
      <t>イ</t>
    </rPh>
    <rPh sb="10" eb="12">
      <t>イカ</t>
    </rPh>
    <rPh sb="13" eb="14">
      <t>キ</t>
    </rPh>
    <rPh sb="15" eb="16">
      <t>ス</t>
    </rPh>
    <phoneticPr fontId="8"/>
  </si>
  <si>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8"/>
  </si>
  <si>
    <t>⑧消防署の立入検査の状況（直近）</t>
    <rPh sb="1" eb="4">
      <t>ショウボウショ</t>
    </rPh>
    <rPh sb="5" eb="7">
      <t>タチイリ</t>
    </rPh>
    <rPh sb="7" eb="9">
      <t>ケンサ</t>
    </rPh>
    <rPh sb="10" eb="12">
      <t>ジョウキョウ</t>
    </rPh>
    <rPh sb="13" eb="15">
      <t>チョッキン</t>
    </rPh>
    <phoneticPr fontId="3"/>
  </si>
  <si>
    <t>夜間支援体制加算（Ⅰ）</t>
    <rPh sb="0" eb="2">
      <t>ヤカン</t>
    </rPh>
    <rPh sb="2" eb="4">
      <t>シエン</t>
    </rPh>
    <rPh sb="4" eb="6">
      <t>タイセイ</t>
    </rPh>
    <rPh sb="6" eb="8">
      <t>カサン</t>
    </rPh>
    <phoneticPr fontId="8"/>
  </si>
  <si>
    <t>夜間支援体制加算（Ⅱ）</t>
    <rPh sb="0" eb="2">
      <t>ヤカン</t>
    </rPh>
    <rPh sb="2" eb="4">
      <t>シエン</t>
    </rPh>
    <rPh sb="4" eb="6">
      <t>タイセイ</t>
    </rPh>
    <rPh sb="6" eb="8">
      <t>カサン</t>
    </rPh>
    <phoneticPr fontId="8"/>
  </si>
  <si>
    <t>看取りに関する職員研修を行っている</t>
    <rPh sb="0" eb="2">
      <t>ミト</t>
    </rPh>
    <rPh sb="4" eb="5">
      <t>カン</t>
    </rPh>
    <rPh sb="7" eb="9">
      <t>ショクイン</t>
    </rPh>
    <rPh sb="9" eb="11">
      <t>ケンシュウ</t>
    </rPh>
    <rPh sb="12" eb="13">
      <t>オコナ</t>
    </rPh>
    <phoneticPr fontId="8"/>
  </si>
  <si>
    <t>認知症対応型共同生活介護費(Ⅰ)又は短期利用認知症対応型共同生活介護費(Ⅰ)を算定していること。</t>
    <rPh sb="22" eb="25">
      <t>ニン</t>
    </rPh>
    <rPh sb="25" eb="28">
      <t>タイオウガタ</t>
    </rPh>
    <phoneticPr fontId="8"/>
  </si>
  <si>
    <t>認知症対応型共同生活介護費(Ⅱ)又は短期利用認知症対応型共同生活介護費(Ⅱ)を算定していること。</t>
    <rPh sb="22" eb="25">
      <t>ニン</t>
    </rPh>
    <rPh sb="25" eb="27">
      <t>タイオウ</t>
    </rPh>
    <rPh sb="27" eb="28">
      <t>ガタ</t>
    </rPh>
    <phoneticPr fontId="8"/>
  </si>
  <si>
    <t>認知症専門ケア加算（Ⅰ）</t>
    <rPh sb="0" eb="3">
      <t>ニンチショウ</t>
    </rPh>
    <rPh sb="3" eb="5">
      <t>センモン</t>
    </rPh>
    <rPh sb="7" eb="9">
      <t>カサン</t>
    </rPh>
    <phoneticPr fontId="8"/>
  </si>
  <si>
    <t>認知症専門ケア加算（Ⅱ）</t>
    <rPh sb="0" eb="3">
      <t>ニンチショウ</t>
    </rPh>
    <rPh sb="3" eb="5">
      <t>センモン</t>
    </rPh>
    <rPh sb="7" eb="9">
      <t>カサン</t>
    </rPh>
    <phoneticPr fontId="8"/>
  </si>
  <si>
    <t>サービス提供体制強化加算（Ⅱ）</t>
    <rPh sb="4" eb="6">
      <t>テイキョウ</t>
    </rPh>
    <rPh sb="6" eb="8">
      <t>タイセイ</t>
    </rPh>
    <rPh sb="8" eb="10">
      <t>キョウカ</t>
    </rPh>
    <rPh sb="10" eb="12">
      <t>カサン</t>
    </rPh>
    <phoneticPr fontId="8"/>
  </si>
  <si>
    <t>サービス提供体制強化加算（Ⅲ）</t>
    <rPh sb="4" eb="6">
      <t>テイキョウ</t>
    </rPh>
    <rPh sb="6" eb="8">
      <t>タイセイ</t>
    </rPh>
    <rPh sb="8" eb="10">
      <t>キョウカ</t>
    </rPh>
    <rPh sb="10" eb="12">
      <t>カサン</t>
    </rPh>
    <phoneticPr fontId="8"/>
  </si>
  <si>
    <t>介護職員処遇改善加算（Ⅰ）</t>
    <rPh sb="0" eb="2">
      <t>カイゴ</t>
    </rPh>
    <rPh sb="2" eb="4">
      <t>ショクイン</t>
    </rPh>
    <rPh sb="4" eb="6">
      <t>ショグウ</t>
    </rPh>
    <rPh sb="6" eb="8">
      <t>カイゼン</t>
    </rPh>
    <rPh sb="8" eb="10">
      <t>カサン</t>
    </rPh>
    <phoneticPr fontId="8"/>
  </si>
  <si>
    <t>介護職員処遇改善計画書</t>
    <rPh sb="0" eb="2">
      <t>カイゴ</t>
    </rPh>
    <rPh sb="2" eb="4">
      <t>ショクイン</t>
    </rPh>
    <rPh sb="4" eb="6">
      <t>ショグウ</t>
    </rPh>
    <rPh sb="6" eb="8">
      <t>カイゼン</t>
    </rPh>
    <rPh sb="8" eb="11">
      <t>ケイカクショ</t>
    </rPh>
    <phoneticPr fontId="8"/>
  </si>
  <si>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8"/>
  </si>
  <si>
    <t>(一)任用の際の職責又は職務内容等の要件を書面で作成し、全ての介護職員に周知</t>
    <rPh sb="21" eb="23">
      <t>ショメン</t>
    </rPh>
    <rPh sb="24" eb="26">
      <t>サクセイ</t>
    </rPh>
    <phoneticPr fontId="8"/>
  </si>
  <si>
    <t>介護職員処遇改善加算（Ⅱ）</t>
    <rPh sb="0" eb="2">
      <t>カイゴ</t>
    </rPh>
    <rPh sb="2" eb="4">
      <t>ショクイン</t>
    </rPh>
    <rPh sb="4" eb="6">
      <t>ショグウ</t>
    </rPh>
    <rPh sb="6" eb="8">
      <t>カイゼン</t>
    </rPh>
    <rPh sb="8" eb="10">
      <t>カサン</t>
    </rPh>
    <phoneticPr fontId="8"/>
  </si>
  <si>
    <t>介護職員処遇改善加算（Ⅲ）</t>
    <rPh sb="0" eb="2">
      <t>カイゴ</t>
    </rPh>
    <rPh sb="2" eb="4">
      <t>ショクイン</t>
    </rPh>
    <rPh sb="4" eb="6">
      <t>ショグウ</t>
    </rPh>
    <rPh sb="6" eb="8">
      <t>カイゼン</t>
    </rPh>
    <rPh sb="8" eb="10">
      <t>カサン</t>
    </rPh>
    <phoneticPr fontId="8"/>
  </si>
  <si>
    <t>年</t>
    <rPh sb="0" eb="1">
      <t>ネン</t>
    </rPh>
    <phoneticPr fontId="3"/>
  </si>
  <si>
    <t>月</t>
    <rPh sb="0" eb="1">
      <t>ガツ</t>
    </rPh>
    <phoneticPr fontId="3"/>
  </si>
  <si>
    <t>日</t>
    <rPh sb="0" eb="1">
      <t>ニチ</t>
    </rPh>
    <phoneticPr fontId="3"/>
  </si>
  <si>
    <t>ＴＥＬ　０１８６－６２－１１１２</t>
    <phoneticPr fontId="8"/>
  </si>
  <si>
    <t>北秋田市　高齢福祉課介護保険係</t>
    <rPh sb="0" eb="3">
      <t>キタアキタ</t>
    </rPh>
    <rPh sb="3" eb="4">
      <t>シ</t>
    </rPh>
    <rPh sb="5" eb="7">
      <t>コウレイ</t>
    </rPh>
    <rPh sb="7" eb="10">
      <t>フクシカ</t>
    </rPh>
    <rPh sb="10" eb="12">
      <t>カイゴ</t>
    </rPh>
    <rPh sb="12" eb="14">
      <t>ホケン</t>
    </rPh>
    <rPh sb="14" eb="15">
      <t>カカ</t>
    </rPh>
    <phoneticPr fontId="8"/>
  </si>
  <si>
    <t>４．感染対策自主管理票</t>
    <rPh sb="2" eb="4">
      <t>カンセン</t>
    </rPh>
    <rPh sb="4" eb="6">
      <t>タイサク</t>
    </rPh>
    <rPh sb="6" eb="8">
      <t>ジシュ</t>
    </rPh>
    <rPh sb="8" eb="10">
      <t>カンリ</t>
    </rPh>
    <rPh sb="10" eb="11">
      <t>ヒョウ</t>
    </rPh>
    <phoneticPr fontId="8"/>
  </si>
  <si>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8"/>
  </si>
  <si>
    <t>１．指定認知症対応型共同生活介護事業所状況表</t>
    <rPh sb="2" eb="4">
      <t>シテイ</t>
    </rPh>
    <rPh sb="4" eb="7">
      <t>ニンチショウ</t>
    </rPh>
    <rPh sb="7" eb="10">
      <t>タイオウガタ</t>
    </rPh>
    <rPh sb="10" eb="12">
      <t>キョウドウ</t>
    </rPh>
    <rPh sb="12" eb="14">
      <t>セイカツ</t>
    </rPh>
    <rPh sb="14" eb="16">
      <t>カイゴ</t>
    </rPh>
    <rPh sb="16" eb="19">
      <t>ジギョウショ</t>
    </rPh>
    <phoneticPr fontId="8"/>
  </si>
  <si>
    <t>５．体制状況一覧表(加算)</t>
    <rPh sb="2" eb="4">
      <t>タイセイ</t>
    </rPh>
    <rPh sb="4" eb="6">
      <t>ジョウキョウ</t>
    </rPh>
    <rPh sb="6" eb="8">
      <t>イチラン</t>
    </rPh>
    <rPh sb="8" eb="9">
      <t>ヒョウ</t>
    </rPh>
    <rPh sb="10" eb="12">
      <t>カサン</t>
    </rPh>
    <phoneticPr fontId="8"/>
  </si>
  <si>
    <t>６．事業所の平面図</t>
    <rPh sb="2" eb="5">
      <t>ジギョウショ</t>
    </rPh>
    <rPh sb="6" eb="9">
      <t>ヘイメンズ</t>
    </rPh>
    <phoneticPr fontId="8"/>
  </si>
  <si>
    <t>年度</t>
    <rPh sb="0" eb="2">
      <t>ネンド</t>
    </rPh>
    <phoneticPr fontId="3"/>
  </si>
  <si>
    <t>⑥各種防災訓練の実施状況（　　　　年度）</t>
    <rPh sb="1" eb="3">
      <t>カクシュ</t>
    </rPh>
    <rPh sb="3" eb="5">
      <t>ボウサイ</t>
    </rPh>
    <rPh sb="5" eb="7">
      <t>クンレン</t>
    </rPh>
    <rPh sb="8" eb="10">
      <t>ジッシ</t>
    </rPh>
    <rPh sb="10" eb="12">
      <t>ジョウキョウ</t>
    </rPh>
    <rPh sb="17" eb="19">
      <t>ネンド</t>
    </rPh>
    <phoneticPr fontId="3"/>
  </si>
  <si>
    <t>令和　　年　　月　　日</t>
    <rPh sb="0" eb="2">
      <t>レイワ</t>
    </rPh>
    <rPh sb="4" eb="5">
      <t>ネン</t>
    </rPh>
    <rPh sb="7" eb="8">
      <t>ツキ</t>
    </rPh>
    <rPh sb="10" eb="11">
      <t>ヒ</t>
    </rPh>
    <phoneticPr fontId="8"/>
  </si>
  <si>
    <t>身体拘束廃止未実施減算</t>
    <rPh sb="0" eb="2">
      <t>シンタイ</t>
    </rPh>
    <rPh sb="2" eb="4">
      <t>コウソク</t>
    </rPh>
    <rPh sb="4" eb="6">
      <t>ハイシ</t>
    </rPh>
    <rPh sb="6" eb="9">
      <t>ミジッシ</t>
    </rPh>
    <rPh sb="9" eb="11">
      <t>ゲンサン</t>
    </rPh>
    <phoneticPr fontId="8"/>
  </si>
  <si>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8"/>
  </si>
  <si>
    <t>未整備</t>
    <rPh sb="0" eb="3">
      <t>ミセイビ</t>
    </rPh>
    <phoneticPr fontId="8"/>
  </si>
  <si>
    <t>身体拘束等適正化委員会を３月に１回以上開催していない</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8"/>
  </si>
  <si>
    <t>未実施</t>
    <rPh sb="0" eb="1">
      <t>ミ</t>
    </rPh>
    <rPh sb="1" eb="3">
      <t>ジッシ</t>
    </rPh>
    <phoneticPr fontId="8"/>
  </si>
  <si>
    <t>身体拘束等適正化のための指針の整備又は定期的な研修を行っていない</t>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8"/>
  </si>
  <si>
    <t>医療連携体制加算（Ⅰ）</t>
    <rPh sb="0" eb="2">
      <t>イリョウ</t>
    </rPh>
    <rPh sb="2" eb="4">
      <t>レンケイ</t>
    </rPh>
    <rPh sb="4" eb="6">
      <t>タイセイ</t>
    </rPh>
    <rPh sb="6" eb="8">
      <t>カサン</t>
    </rPh>
    <phoneticPr fontId="8"/>
  </si>
  <si>
    <t>医療連携体制加算（Ⅱ）</t>
    <rPh sb="0" eb="2">
      <t>イリョウ</t>
    </rPh>
    <rPh sb="2" eb="4">
      <t>レンケイ</t>
    </rPh>
    <rPh sb="4" eb="6">
      <t>タイセイ</t>
    </rPh>
    <rPh sb="6" eb="8">
      <t>カサン</t>
    </rPh>
    <phoneticPr fontId="8"/>
  </si>
  <si>
    <t>医療連携体制加算（Ⅲ）</t>
    <rPh sb="0" eb="2">
      <t>イリョウ</t>
    </rPh>
    <rPh sb="2" eb="4">
      <t>レンケイ</t>
    </rPh>
    <rPh sb="4" eb="6">
      <t>タイセイ</t>
    </rPh>
    <rPh sb="6" eb="8">
      <t>カサン</t>
    </rPh>
    <phoneticPr fontId="8"/>
  </si>
  <si>
    <t>口腔衛生管理体制加算</t>
    <rPh sb="0" eb="2">
      <t>コウクウ</t>
    </rPh>
    <rPh sb="2" eb="4">
      <t>エイセイ</t>
    </rPh>
    <rPh sb="4" eb="6">
      <t>カンリ</t>
    </rPh>
    <rPh sb="6" eb="8">
      <t>タイセイ</t>
    </rPh>
    <rPh sb="8" eb="10">
      <t>カサン</t>
    </rPh>
    <phoneticPr fontId="8"/>
  </si>
  <si>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8"/>
  </si>
  <si>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8"/>
  </si>
  <si>
    <t>１月に１回以上</t>
    <rPh sb="1" eb="2">
      <t>ツキ</t>
    </rPh>
    <rPh sb="4" eb="5">
      <t>カイ</t>
    </rPh>
    <rPh sb="5" eb="7">
      <t>イジョウ</t>
    </rPh>
    <phoneticPr fontId="8"/>
  </si>
  <si>
    <t>栄養管理体制加算</t>
    <rPh sb="0" eb="2">
      <t>エイヨウ</t>
    </rPh>
    <rPh sb="2" eb="4">
      <t>カンリ</t>
    </rPh>
    <rPh sb="4" eb="6">
      <t>タイセイ</t>
    </rPh>
    <rPh sb="6" eb="8">
      <t>カサン</t>
    </rPh>
    <phoneticPr fontId="8"/>
  </si>
  <si>
    <t>口腔・栄養スクリーニング加算</t>
    <rPh sb="0" eb="2">
      <t>コウクウ</t>
    </rPh>
    <rPh sb="3" eb="5">
      <t>エイヨウ</t>
    </rPh>
    <rPh sb="12" eb="14">
      <t>カサン</t>
    </rPh>
    <phoneticPr fontId="8"/>
  </si>
  <si>
    <t>サービス提供体制強化加算（Ⅰ）</t>
    <rPh sb="4" eb="6">
      <t>テイキョウ</t>
    </rPh>
    <rPh sb="6" eb="8">
      <t>タイセイ</t>
    </rPh>
    <rPh sb="8" eb="10">
      <t>キョウカ</t>
    </rPh>
    <rPh sb="10" eb="12">
      <t>カサン</t>
    </rPh>
    <phoneticPr fontId="8"/>
  </si>
  <si>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8"/>
  </si>
  <si>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8"/>
  </si>
  <si>
    <t>（参考様式1）</t>
    <rPh sb="1" eb="3">
      <t>サンコウ</t>
    </rPh>
    <rPh sb="3" eb="5">
      <t>ヨウシキ</t>
    </rPh>
    <phoneticPr fontId="8"/>
  </si>
  <si>
    <t>従業者の勤務の体制及び勤務形態一覧表　</t>
  </si>
  <si>
    <t>サービス種別（</t>
    <rPh sb="4" eb="6">
      <t>シュベツ</t>
    </rPh>
    <phoneticPr fontId="53"/>
  </si>
  <si>
    <t>認知症対応型共同生活介護</t>
    <rPh sb="0" eb="12">
      <t>ニンチショウタイオウガタキョウドウセイカツカイゴ</t>
    </rPh>
    <phoneticPr fontId="53"/>
  </si>
  <si>
    <t>）</t>
    <phoneticPr fontId="53"/>
  </si>
  <si>
    <t>令和</t>
    <rPh sb="0" eb="2">
      <t>レイワ</t>
    </rPh>
    <phoneticPr fontId="53"/>
  </si>
  <si>
    <t>(</t>
    <phoneticPr fontId="53"/>
  </si>
  <si>
    <t>)</t>
    <phoneticPr fontId="53"/>
  </si>
  <si>
    <t>年</t>
    <rPh sb="0" eb="1">
      <t>ネン</t>
    </rPh>
    <phoneticPr fontId="53"/>
  </si>
  <si>
    <t>月</t>
    <rPh sb="0" eb="1">
      <t>ゲツ</t>
    </rPh>
    <phoneticPr fontId="53"/>
  </si>
  <si>
    <t>事業所名（</t>
    <rPh sb="0" eb="3">
      <t>ジギョウショ</t>
    </rPh>
    <rPh sb="3" eb="4">
      <t>メイ</t>
    </rPh>
    <phoneticPr fontId="53"/>
  </si>
  <si>
    <t>○○○○</t>
    <phoneticPr fontId="53"/>
  </si>
  <si>
    <t>）</t>
    <phoneticPr fontId="53"/>
  </si>
  <si>
    <t>(1)</t>
    <phoneticPr fontId="53"/>
  </si>
  <si>
    <t>４週</t>
  </si>
  <si>
    <t>(2)</t>
    <phoneticPr fontId="53"/>
  </si>
  <si>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</si>
  <si>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3"/>
  </si>
  <si>
    <t>時間/週</t>
    <rPh sb="0" eb="2">
      <t>ジカン</t>
    </rPh>
    <rPh sb="3" eb="4">
      <t>シュウ</t>
    </rPh>
    <phoneticPr fontId="53"/>
  </si>
  <si>
    <t>時間/月</t>
    <rPh sb="0" eb="2">
      <t>ジカン</t>
    </rPh>
    <rPh sb="3" eb="4">
      <t>ツキ</t>
    </rPh>
    <phoneticPr fontId="53"/>
  </si>
  <si>
    <t>当月の日数</t>
    <rPh sb="0" eb="2">
      <t>トウゲツ</t>
    </rPh>
    <rPh sb="3" eb="5">
      <t>ニッスウ</t>
    </rPh>
    <phoneticPr fontId="53"/>
  </si>
  <si>
    <t>日</t>
    <rPh sb="0" eb="1">
      <t>ニチ</t>
    </rPh>
    <phoneticPr fontId="53"/>
  </si>
  <si>
    <t>(4) 利用者数</t>
    <rPh sb="4" eb="7">
      <t>リヨウシャ</t>
    </rPh>
    <rPh sb="7" eb="8">
      <t>スウ</t>
    </rPh>
    <phoneticPr fontId="53"/>
  </si>
  <si>
    <t>（前年度の平均値または推定数）</t>
    <rPh sb="1" eb="4">
      <t>ゼンネンド</t>
    </rPh>
    <rPh sb="5" eb="8">
      <t>ヘイキンチ</t>
    </rPh>
    <rPh sb="11" eb="14">
      <t>スイテイスウ</t>
    </rPh>
    <phoneticPr fontId="53"/>
  </si>
  <si>
    <t>人</t>
    <rPh sb="0" eb="1">
      <t>ニン</t>
    </rPh>
    <phoneticPr fontId="53"/>
  </si>
  <si>
    <t>(5) 事業所の共同生活住居（ユニット）数</t>
    <rPh sb="4" eb="7">
      <t>ジギョウショ</t>
    </rPh>
    <rPh sb="8" eb="10">
      <t>キョウドウ</t>
    </rPh>
    <rPh sb="10" eb="12">
      <t>セイカツ</t>
    </rPh>
    <rPh sb="12" eb="14">
      <t>ジュウキョ</t>
    </rPh>
    <rPh sb="20" eb="21">
      <t>スウ</t>
    </rPh>
    <phoneticPr fontId="53"/>
  </si>
  <si>
    <t>(6) 日中／夜間及び深夜の時間帯の区分</t>
    <rPh sb="4" eb="6">
      <t>ニッチュウ</t>
    </rPh>
    <rPh sb="7" eb="9">
      <t>ヤカン</t>
    </rPh>
    <rPh sb="9" eb="10">
      <t>オヨ</t>
    </rPh>
    <rPh sb="11" eb="13">
      <t>シンヤ</t>
    </rPh>
    <rPh sb="14" eb="17">
      <t>ジカンタイ</t>
    </rPh>
    <rPh sb="18" eb="20">
      <t>クブン</t>
    </rPh>
    <phoneticPr fontId="53"/>
  </si>
  <si>
    <t>ユニット</t>
    <phoneticPr fontId="53"/>
  </si>
  <si>
    <t>利用者の生活時間帯（日中）</t>
    <rPh sb="0" eb="3">
      <t>リヨウシャ</t>
    </rPh>
    <rPh sb="4" eb="6">
      <t>セイカツ</t>
    </rPh>
    <rPh sb="6" eb="9">
      <t>ジカンタイ</t>
    </rPh>
    <rPh sb="10" eb="12">
      <t>ニッチュウ</t>
    </rPh>
    <phoneticPr fontId="53"/>
  </si>
  <si>
    <t>～</t>
    <phoneticPr fontId="53"/>
  </si>
  <si>
    <t>ユニット目</t>
    <rPh sb="4" eb="5">
      <t>メ</t>
    </rPh>
    <phoneticPr fontId="53"/>
  </si>
  <si>
    <t>夜間及び深夜の時間帯</t>
    <rPh sb="0" eb="2">
      <t>ヤカン</t>
    </rPh>
    <rPh sb="2" eb="3">
      <t>オヨ</t>
    </rPh>
    <rPh sb="4" eb="6">
      <t>シンヤ</t>
    </rPh>
    <rPh sb="7" eb="10">
      <t>ジカンタイ</t>
    </rPh>
    <phoneticPr fontId="53"/>
  </si>
  <si>
    <t>～</t>
    <phoneticPr fontId="53"/>
  </si>
  <si>
    <t>No</t>
    <phoneticPr fontId="53"/>
  </si>
  <si>
    <t>(7) 
職種</t>
    <phoneticPr fontId="8"/>
  </si>
  <si>
    <t>(8)
勤務
形態</t>
    <phoneticPr fontId="8"/>
  </si>
  <si>
    <t>(9) 資格</t>
    <rPh sb="4" eb="6">
      <t>シカク</t>
    </rPh>
    <phoneticPr fontId="53"/>
  </si>
  <si>
    <t>(10) 氏　名</t>
    <phoneticPr fontId="8"/>
  </si>
  <si>
    <t>日中／夜間及び深夜
の区分</t>
    <rPh sb="0" eb="2">
      <t>ニッチュウ</t>
    </rPh>
    <rPh sb="3" eb="5">
      <t>ヤカン</t>
    </rPh>
    <rPh sb="5" eb="6">
      <t>オヨ</t>
    </rPh>
    <rPh sb="7" eb="9">
      <t>シンヤ</t>
    </rPh>
    <rPh sb="11" eb="13">
      <t>クブン</t>
    </rPh>
    <phoneticPr fontId="53"/>
  </si>
  <si>
    <t>(11)</t>
    <phoneticPr fontId="53"/>
  </si>
  <si>
    <t>（宿直   ･･･</t>
    <rPh sb="1" eb="3">
      <t>シュクチョク</t>
    </rPh>
    <phoneticPr fontId="53"/>
  </si>
  <si>
    <t>）</t>
    <phoneticPr fontId="53"/>
  </si>
  <si>
    <r>
      <t xml:space="preserve">(13)
</t>
    </r>
    <r>
      <rPr>
        <sz val="11"/>
        <rFont val="HGSｺﾞｼｯｸM"/>
        <family val="3"/>
        <charset val="128"/>
      </rPr>
      <t>週平均
勤務時間数</t>
    </r>
    <rPh sb="6" eb="8">
      <t>ヘイキン</t>
    </rPh>
    <rPh sb="9" eb="11">
      <t>キンム</t>
    </rPh>
    <rPh sb="11" eb="13">
      <t>ジカン</t>
    </rPh>
    <rPh sb="13" eb="14">
      <t>スウ</t>
    </rPh>
    <phoneticPr fontId="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</si>
  <si>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8"/>
  </si>
  <si>
    <t>1週目</t>
    <rPh sb="1" eb="2">
      <t>シュウ</t>
    </rPh>
    <rPh sb="2" eb="3">
      <t>メ</t>
    </rPh>
    <phoneticPr fontId="53"/>
  </si>
  <si>
    <t>2週目</t>
    <rPh sb="1" eb="2">
      <t>シュウ</t>
    </rPh>
    <rPh sb="2" eb="3">
      <t>メ</t>
    </rPh>
    <phoneticPr fontId="53"/>
  </si>
  <si>
    <t>3週目</t>
    <rPh sb="1" eb="2">
      <t>シュウ</t>
    </rPh>
    <rPh sb="2" eb="3">
      <t>メ</t>
    </rPh>
    <phoneticPr fontId="53"/>
  </si>
  <si>
    <t>4週目</t>
    <rPh sb="1" eb="2">
      <t>シュウ</t>
    </rPh>
    <rPh sb="2" eb="3">
      <t>メ</t>
    </rPh>
    <phoneticPr fontId="53"/>
  </si>
  <si>
    <t>5週目</t>
    <rPh sb="1" eb="2">
      <t>シュウ</t>
    </rPh>
    <rPh sb="2" eb="3">
      <t>メ</t>
    </rPh>
    <phoneticPr fontId="53"/>
  </si>
  <si>
    <t>管理者</t>
    <rPh sb="0" eb="3">
      <t>カンリシャ</t>
    </rPh>
    <phoneticPr fontId="53"/>
  </si>
  <si>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</si>
  <si>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53"/>
  </si>
  <si>
    <t>厚労　太郎</t>
    <rPh sb="0" eb="2">
      <t>コウロウ</t>
    </rPh>
    <rPh sb="3" eb="5">
      <t>タロウ</t>
    </rPh>
    <phoneticPr fontId="53"/>
  </si>
  <si>
    <t>シフト記号</t>
    <rPh sb="3" eb="5">
      <t>キゴウ</t>
    </rPh>
    <phoneticPr fontId="57"/>
  </si>
  <si>
    <t>c</t>
    <phoneticPr fontId="53"/>
  </si>
  <si>
    <t>c</t>
    <phoneticPr fontId="53"/>
  </si>
  <si>
    <t>c</t>
    <phoneticPr fontId="53"/>
  </si>
  <si>
    <t>c</t>
    <phoneticPr fontId="53"/>
  </si>
  <si>
    <t>c</t>
    <phoneticPr fontId="53"/>
  </si>
  <si>
    <t>c</t>
    <phoneticPr fontId="53"/>
  </si>
  <si>
    <t>c</t>
    <phoneticPr fontId="53"/>
  </si>
  <si>
    <t>c</t>
  </si>
  <si>
    <t>日中の勤務時間数</t>
    <rPh sb="0" eb="2">
      <t>ニッチュウ</t>
    </rPh>
    <rPh sb="3" eb="5">
      <t>キンム</t>
    </rPh>
    <rPh sb="5" eb="8">
      <t>ジカンスウ</t>
    </rPh>
    <phoneticPr fontId="53"/>
  </si>
  <si>
    <t>夜間・深夜の勤務時間数</t>
    <rPh sb="0" eb="2">
      <t>ヤカン</t>
    </rPh>
    <rPh sb="3" eb="5">
      <t>シンヤ</t>
    </rPh>
    <rPh sb="6" eb="8">
      <t>キンム</t>
    </rPh>
    <rPh sb="8" eb="11">
      <t>ジカンスウ</t>
    </rPh>
    <phoneticPr fontId="57"/>
  </si>
  <si>
    <t>計画作成担当者</t>
    <rPh sb="0" eb="2">
      <t>ケイカク</t>
    </rPh>
    <rPh sb="2" eb="4">
      <t>サクセイ</t>
    </rPh>
    <rPh sb="4" eb="7">
      <t>タントウシャ</t>
    </rPh>
    <phoneticPr fontId="53"/>
  </si>
  <si>
    <t>介護支援専門員</t>
    <rPh sb="0" eb="2">
      <t>カイゴ</t>
    </rPh>
    <rPh sb="2" eb="4">
      <t>シエン</t>
    </rPh>
    <rPh sb="4" eb="7">
      <t>センモンイン</t>
    </rPh>
    <phoneticPr fontId="53"/>
  </si>
  <si>
    <t>○○　A男</t>
    <rPh sb="4" eb="5">
      <t>オトコ</t>
    </rPh>
    <phoneticPr fontId="53"/>
  </si>
  <si>
    <t>d</t>
    <phoneticPr fontId="53"/>
  </si>
  <si>
    <t>d</t>
    <phoneticPr fontId="53"/>
  </si>
  <si>
    <t>d</t>
    <phoneticPr fontId="53"/>
  </si>
  <si>
    <t>d</t>
    <phoneticPr fontId="53"/>
  </si>
  <si>
    <t>d</t>
    <phoneticPr fontId="53"/>
  </si>
  <si>
    <t>d</t>
    <phoneticPr fontId="53"/>
  </si>
  <si>
    <t>d</t>
  </si>
  <si>
    <t>介護従業者</t>
    <rPh sb="0" eb="2">
      <t>カイゴ</t>
    </rPh>
    <rPh sb="2" eb="5">
      <t>ジュウギョウシャ</t>
    </rPh>
    <phoneticPr fontId="53"/>
  </si>
  <si>
    <t>看護師</t>
    <rPh sb="0" eb="3">
      <t>カンゴシ</t>
    </rPh>
    <phoneticPr fontId="53"/>
  </si>
  <si>
    <t>○○　B子</t>
    <rPh sb="4" eb="5">
      <t>コ</t>
    </rPh>
    <phoneticPr fontId="53"/>
  </si>
  <si>
    <t>i</t>
    <phoneticPr fontId="53"/>
  </si>
  <si>
    <t>j</t>
    <phoneticPr fontId="53"/>
  </si>
  <si>
    <t>a</t>
    <phoneticPr fontId="53"/>
  </si>
  <si>
    <t>a</t>
    <phoneticPr fontId="53"/>
  </si>
  <si>
    <t>i</t>
    <phoneticPr fontId="53"/>
  </si>
  <si>
    <t>j</t>
    <phoneticPr fontId="53"/>
  </si>
  <si>
    <t>c</t>
    <phoneticPr fontId="53"/>
  </si>
  <si>
    <t>a</t>
    <phoneticPr fontId="53"/>
  </si>
  <si>
    <t>介護福祉士</t>
    <rPh sb="0" eb="2">
      <t>カイゴ</t>
    </rPh>
    <rPh sb="2" eb="5">
      <t>フクシシ</t>
    </rPh>
    <phoneticPr fontId="53"/>
  </si>
  <si>
    <t>○○　C太</t>
    <rPh sb="4" eb="5">
      <t>タ</t>
    </rPh>
    <phoneticPr fontId="53"/>
  </si>
  <si>
    <t>i</t>
  </si>
  <si>
    <t>j</t>
  </si>
  <si>
    <t>a</t>
    <phoneticPr fontId="53"/>
  </si>
  <si>
    <t>a</t>
  </si>
  <si>
    <t>b</t>
  </si>
  <si>
    <t>○○　D美</t>
    <phoneticPr fontId="53"/>
  </si>
  <si>
    <t>b</t>
    <phoneticPr fontId="53"/>
  </si>
  <si>
    <t>b</t>
    <phoneticPr fontId="53"/>
  </si>
  <si>
    <t>b</t>
    <phoneticPr fontId="53"/>
  </si>
  <si>
    <t>b</t>
    <phoneticPr fontId="53"/>
  </si>
  <si>
    <t>ー</t>
  </si>
  <si>
    <t>○○　E夫</t>
    <phoneticPr fontId="53"/>
  </si>
  <si>
    <t>a</t>
    <phoneticPr fontId="53"/>
  </si>
  <si>
    <t>○○　F子</t>
    <phoneticPr fontId="53"/>
  </si>
  <si>
    <t>准看護師</t>
    <rPh sb="0" eb="4">
      <t>ジュンカンゴシ</t>
    </rPh>
    <phoneticPr fontId="53"/>
  </si>
  <si>
    <t>○○　G太</t>
    <phoneticPr fontId="53"/>
  </si>
  <si>
    <t>a</t>
    <phoneticPr fontId="53"/>
  </si>
  <si>
    <t>b</t>
    <phoneticPr fontId="53"/>
  </si>
  <si>
    <t>○○　H美</t>
    <phoneticPr fontId="53"/>
  </si>
  <si>
    <t>b</t>
    <phoneticPr fontId="53"/>
  </si>
  <si>
    <t>C</t>
  </si>
  <si>
    <t>○○　J太郎</t>
    <rPh sb="4" eb="6">
      <t>タロウ</t>
    </rPh>
    <phoneticPr fontId="53"/>
  </si>
  <si>
    <t>f</t>
    <phoneticPr fontId="53"/>
  </si>
  <si>
    <t>f</t>
    <phoneticPr fontId="53"/>
  </si>
  <si>
    <t>f</t>
    <phoneticPr fontId="53"/>
  </si>
  <si>
    <t>a</t>
    <phoneticPr fontId="53"/>
  </si>
  <si>
    <t>f</t>
    <phoneticPr fontId="53"/>
  </si>
  <si>
    <t>○○　K子</t>
    <phoneticPr fontId="53"/>
  </si>
  <si>
    <t>f</t>
  </si>
  <si>
    <t>○○　L太</t>
    <phoneticPr fontId="53"/>
  </si>
  <si>
    <t>a</t>
    <phoneticPr fontId="53"/>
  </si>
  <si>
    <t>a</t>
    <phoneticPr fontId="53"/>
  </si>
  <si>
    <t>○○　M子</t>
    <phoneticPr fontId="53"/>
  </si>
  <si>
    <t>e</t>
    <phoneticPr fontId="53"/>
  </si>
  <si>
    <t>e</t>
  </si>
  <si>
    <t>e</t>
    <phoneticPr fontId="53"/>
  </si>
  <si>
    <t>○○　N男</t>
    <phoneticPr fontId="53"/>
  </si>
  <si>
    <t>h</t>
  </si>
  <si>
    <t>h</t>
    <phoneticPr fontId="53"/>
  </si>
  <si>
    <t>h</t>
    <phoneticPr fontId="53"/>
  </si>
  <si>
    <t>○○　P子</t>
    <rPh sb="4" eb="5">
      <t>コ</t>
    </rPh>
    <phoneticPr fontId="53"/>
  </si>
  <si>
    <t>g</t>
    <phoneticPr fontId="53"/>
  </si>
  <si>
    <t>g</t>
    <phoneticPr fontId="53"/>
  </si>
  <si>
    <t>g</t>
  </si>
  <si>
    <t>g</t>
    <phoneticPr fontId="53"/>
  </si>
  <si>
    <t>g</t>
    <phoneticPr fontId="53"/>
  </si>
  <si>
    <t>g</t>
    <phoneticPr fontId="53"/>
  </si>
  <si>
    <t>○○　R次郎</t>
    <rPh sb="4" eb="6">
      <t>ジロウ</t>
    </rPh>
    <phoneticPr fontId="53"/>
  </si>
  <si>
    <t>ag</t>
  </si>
  <si>
    <t>ag</t>
    <phoneticPr fontId="53"/>
  </si>
  <si>
    <t>ag</t>
    <phoneticPr fontId="53"/>
  </si>
  <si>
    <t>ag</t>
    <phoneticPr fontId="5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</si>
  <si>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3"/>
  </si>
  <si>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3"/>
  </si>
  <si>
    <t>(16) 日ごとの実利用者数</t>
    <rPh sb="5" eb="6">
      <t>ヒ</t>
    </rPh>
    <rPh sb="9" eb="10">
      <t>ジツ</t>
    </rPh>
    <rPh sb="10" eb="13">
      <t>リヨウシャ</t>
    </rPh>
    <rPh sb="13" eb="14">
      <t>スウ</t>
    </rPh>
    <phoneticPr fontId="53"/>
  </si>
  <si>
    <t>(17) 介護従業者の日中の勤務時間の合計</t>
    <rPh sb="5" eb="7">
      <t>カイゴ</t>
    </rPh>
    <rPh sb="7" eb="10">
      <t>ジュウギョウシャ</t>
    </rPh>
    <rPh sb="11" eb="13">
      <t>ニッチュウ</t>
    </rPh>
    <rPh sb="14" eb="16">
      <t>キンム</t>
    </rPh>
    <rPh sb="16" eb="18">
      <t>ジカン</t>
    </rPh>
    <rPh sb="19" eb="21">
      <t>ゴウケイ</t>
    </rPh>
    <phoneticPr fontId="53"/>
  </si>
  <si>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53"/>
  </si>
  <si>
    <t>≪要 提出≫</t>
    <rPh sb="1" eb="2">
      <t>ヨウ</t>
    </rPh>
    <rPh sb="3" eb="5">
      <t>テイシュツ</t>
    </rPh>
    <phoneticPr fontId="53"/>
  </si>
  <si>
    <t>■シフト記号表（勤務時間帯）</t>
    <rPh sb="4" eb="6">
      <t>キゴウ</t>
    </rPh>
    <rPh sb="6" eb="7">
      <t>ヒョウ</t>
    </rPh>
    <rPh sb="8" eb="10">
      <t>キンム</t>
    </rPh>
    <rPh sb="10" eb="13">
      <t>ジカンタイ</t>
    </rPh>
    <phoneticPr fontId="53"/>
  </si>
  <si>
    <t>※24時間表記</t>
    <rPh sb="3" eb="5">
      <t>ジカン</t>
    </rPh>
    <rPh sb="5" eb="7">
      <t>ヒョウキ</t>
    </rPh>
    <phoneticPr fontId="5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</si>
  <si>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3"/>
  </si>
  <si>
    <t>勤務時間</t>
    <rPh sb="0" eb="2">
      <t>キンム</t>
    </rPh>
    <rPh sb="2" eb="4">
      <t>ジカン</t>
    </rPh>
    <phoneticPr fontId="53"/>
  </si>
  <si>
    <t>日中の時間帯</t>
    <rPh sb="0" eb="2">
      <t>ニッチュウ</t>
    </rPh>
    <rPh sb="3" eb="6">
      <t>ジカンタイ</t>
    </rPh>
    <phoneticPr fontId="53"/>
  </si>
  <si>
    <t>日中の勤務時間</t>
    <rPh sb="0" eb="2">
      <t>ニッチュウ</t>
    </rPh>
    <rPh sb="3" eb="5">
      <t>キンム</t>
    </rPh>
    <rPh sb="5" eb="7">
      <t>ジカン</t>
    </rPh>
    <phoneticPr fontId="53"/>
  </si>
  <si>
    <t>夜間及び深夜</t>
    <rPh sb="0" eb="2">
      <t>ヤカン</t>
    </rPh>
    <rPh sb="2" eb="3">
      <t>オヨ</t>
    </rPh>
    <rPh sb="4" eb="6">
      <t>シンヤ</t>
    </rPh>
    <phoneticPr fontId="53"/>
  </si>
  <si>
    <t>自由記載欄</t>
    <rPh sb="0" eb="2">
      <t>ジユウ</t>
    </rPh>
    <rPh sb="2" eb="4">
      <t>キサイ</t>
    </rPh>
    <rPh sb="4" eb="5">
      <t>ラン</t>
    </rPh>
    <phoneticPr fontId="53"/>
  </si>
  <si>
    <t>No</t>
    <phoneticPr fontId="53"/>
  </si>
  <si>
    <t>記号</t>
    <rPh sb="0" eb="2">
      <t>キゴウ</t>
    </rPh>
    <phoneticPr fontId="53"/>
  </si>
  <si>
    <t>始業時刻</t>
    <rPh sb="0" eb="2">
      <t>シギョウ</t>
    </rPh>
    <rPh sb="2" eb="4">
      <t>ジコク</t>
    </rPh>
    <phoneticPr fontId="53"/>
  </si>
  <si>
    <t>終業時刻</t>
    <rPh sb="0" eb="2">
      <t>シュウギョウ</t>
    </rPh>
    <rPh sb="2" eb="4">
      <t>ジコク</t>
    </rPh>
    <phoneticPr fontId="53"/>
  </si>
  <si>
    <t>うち、休憩時間</t>
    <rPh sb="3" eb="5">
      <t>キュウケイ</t>
    </rPh>
    <rPh sb="5" eb="7">
      <t>ジカン</t>
    </rPh>
    <phoneticPr fontId="53"/>
  </si>
  <si>
    <t>開始時刻</t>
    <rPh sb="0" eb="2">
      <t>カイシ</t>
    </rPh>
    <rPh sb="2" eb="4">
      <t>ジコク</t>
    </rPh>
    <phoneticPr fontId="53"/>
  </si>
  <si>
    <t>終了時刻</t>
    <rPh sb="0" eb="2">
      <t>シュウリョウ</t>
    </rPh>
    <rPh sb="2" eb="4">
      <t>ジコク</t>
    </rPh>
    <phoneticPr fontId="53"/>
  </si>
  <si>
    <t>の勤務時間</t>
    <rPh sb="1" eb="3">
      <t>キンム</t>
    </rPh>
    <rPh sb="3" eb="5">
      <t>ジカン</t>
    </rPh>
    <phoneticPr fontId="53"/>
  </si>
  <si>
    <t>a</t>
    <phoneticPr fontId="53"/>
  </si>
  <si>
    <t>：</t>
    <phoneticPr fontId="53"/>
  </si>
  <si>
    <t>～</t>
    <phoneticPr fontId="53"/>
  </si>
  <si>
    <t>（</t>
    <phoneticPr fontId="53"/>
  </si>
  <si>
    <t>）</t>
    <phoneticPr fontId="53"/>
  </si>
  <si>
    <t>～</t>
    <phoneticPr fontId="53"/>
  </si>
  <si>
    <t>（</t>
    <phoneticPr fontId="53"/>
  </si>
  <si>
    <t>：</t>
    <phoneticPr fontId="53"/>
  </si>
  <si>
    <t>）</t>
    <phoneticPr fontId="53"/>
  </si>
  <si>
    <t>：</t>
    <phoneticPr fontId="53"/>
  </si>
  <si>
    <t>）</t>
    <phoneticPr fontId="53"/>
  </si>
  <si>
    <t>～</t>
    <phoneticPr fontId="53"/>
  </si>
  <si>
    <t>h</t>
    <phoneticPr fontId="53"/>
  </si>
  <si>
    <t>：</t>
    <phoneticPr fontId="53"/>
  </si>
  <si>
    <t>（夜勤）17:00～翌10:00勤務</t>
    <rPh sb="1" eb="3">
      <t>ヤキン</t>
    </rPh>
    <rPh sb="10" eb="11">
      <t>ヨク</t>
    </rPh>
    <rPh sb="16" eb="18">
      <t>キンム</t>
    </rPh>
    <phoneticPr fontId="53"/>
  </si>
  <si>
    <t>（夜勤）17:00～翌10:00勤務</t>
  </si>
  <si>
    <t>k</t>
    <phoneticPr fontId="53"/>
  </si>
  <si>
    <t>l</t>
    <phoneticPr fontId="53"/>
  </si>
  <si>
    <t>m</t>
    <phoneticPr fontId="53"/>
  </si>
  <si>
    <t>n</t>
    <phoneticPr fontId="53"/>
  </si>
  <si>
    <t>o</t>
    <phoneticPr fontId="53"/>
  </si>
  <si>
    <t>p</t>
    <phoneticPr fontId="53"/>
  </si>
  <si>
    <t>q</t>
    <phoneticPr fontId="53"/>
  </si>
  <si>
    <t>r</t>
    <phoneticPr fontId="53"/>
  </si>
  <si>
    <t>-</t>
    <phoneticPr fontId="53"/>
  </si>
  <si>
    <t>s</t>
    <phoneticPr fontId="53"/>
  </si>
  <si>
    <t>t</t>
    <phoneticPr fontId="53"/>
  </si>
  <si>
    <t>u</t>
    <phoneticPr fontId="53"/>
  </si>
  <si>
    <t>v</t>
    <phoneticPr fontId="53"/>
  </si>
  <si>
    <t>w</t>
    <phoneticPr fontId="53"/>
  </si>
  <si>
    <t>x</t>
    <phoneticPr fontId="53"/>
  </si>
  <si>
    <t>y</t>
    <phoneticPr fontId="53"/>
  </si>
  <si>
    <t>z</t>
    <phoneticPr fontId="53"/>
  </si>
  <si>
    <t>aa</t>
    <phoneticPr fontId="53"/>
  </si>
  <si>
    <t>ab</t>
    <phoneticPr fontId="53"/>
  </si>
  <si>
    <t>ac</t>
    <phoneticPr fontId="53"/>
  </si>
  <si>
    <t>ad</t>
    <phoneticPr fontId="53"/>
  </si>
  <si>
    <t>ae</t>
    <phoneticPr fontId="53"/>
  </si>
  <si>
    <t>af</t>
    <phoneticPr fontId="53"/>
  </si>
  <si>
    <t>ag</t>
    <phoneticPr fontId="53"/>
  </si>
  <si>
    <t>（</t>
    <phoneticPr fontId="53"/>
  </si>
  <si>
    <t>）</t>
    <phoneticPr fontId="53"/>
  </si>
  <si>
    <t>-</t>
    <phoneticPr fontId="53"/>
  </si>
  <si>
    <t>：</t>
    <phoneticPr fontId="53"/>
  </si>
  <si>
    <t>～</t>
    <phoneticPr fontId="53"/>
  </si>
  <si>
    <t>-</t>
    <phoneticPr fontId="53"/>
  </si>
  <si>
    <t>（</t>
    <phoneticPr fontId="53"/>
  </si>
  <si>
    <t>-</t>
  </si>
  <si>
    <t>）</t>
    <phoneticPr fontId="53"/>
  </si>
  <si>
    <t>1日に2回勤務する場合</t>
    <rPh sb="1" eb="2">
      <t>ニチ</t>
    </rPh>
    <rPh sb="4" eb="5">
      <t>カイ</t>
    </rPh>
    <rPh sb="5" eb="7">
      <t>キンム</t>
    </rPh>
    <rPh sb="9" eb="11">
      <t>バアイ</t>
    </rPh>
    <phoneticPr fontId="53"/>
  </si>
  <si>
    <t>ah</t>
    <phoneticPr fontId="53"/>
  </si>
  <si>
    <t>～</t>
    <phoneticPr fontId="53"/>
  </si>
  <si>
    <t>1日に2回勤務する場合</t>
    <phoneticPr fontId="53"/>
  </si>
  <si>
    <t>ai</t>
    <phoneticPr fontId="53"/>
  </si>
  <si>
    <t>：</t>
    <phoneticPr fontId="53"/>
  </si>
  <si>
    <t>-</t>
    <phoneticPr fontId="53"/>
  </si>
  <si>
    <t>1日に2回勤務する場合</t>
    <phoneticPr fontId="53"/>
  </si>
  <si>
    <t>・職種ごとの勤務時間を「○：○○～○：○○」と表記することが困難な場合は、No18～33を活用し、勤務時間数のみを入力してください。</t>
    <rPh sb="45" eb="47">
      <t>カツヨウ</t>
    </rPh>
    <phoneticPr fontId="5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</si>
  <si>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3"/>
  </si>
  <si>
    <t>・シフト記号が足りない場合は、適宜、行を追加してください。</t>
    <rPh sb="4" eb="6">
      <t>キゴウ</t>
    </rPh>
    <rPh sb="7" eb="8">
      <t>タ</t>
    </rPh>
    <rPh sb="11" eb="13">
      <t>バアイ</t>
    </rPh>
    <rPh sb="15" eb="17">
      <t>テキギ</t>
    </rPh>
    <rPh sb="18" eb="19">
      <t>ギョウ</t>
    </rPh>
    <rPh sb="20" eb="22">
      <t>ツイカ</t>
    </rPh>
    <phoneticPr fontId="5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</si>
  <si>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3"/>
  </si>
  <si>
    <t>(</t>
    <phoneticPr fontId="53"/>
  </si>
  <si>
    <t>)</t>
    <phoneticPr fontId="53"/>
  </si>
  <si>
    <t>○○○○</t>
    <phoneticPr fontId="53"/>
  </si>
  <si>
    <t>(1)</t>
    <phoneticPr fontId="53"/>
  </si>
  <si>
    <t>(2)</t>
    <phoneticPr fontId="53"/>
  </si>
  <si>
    <t>ユニット</t>
    <phoneticPr fontId="53"/>
  </si>
  <si>
    <t>～</t>
    <phoneticPr fontId="53"/>
  </si>
  <si>
    <t>No</t>
    <phoneticPr fontId="53"/>
  </si>
  <si>
    <t>(7) 
職種</t>
    <phoneticPr fontId="8"/>
  </si>
  <si>
    <t>(8)
勤務
形態</t>
    <phoneticPr fontId="8"/>
  </si>
  <si>
    <t>(10) 氏　名</t>
    <phoneticPr fontId="8"/>
  </si>
  <si>
    <t>(11)</t>
    <phoneticPr fontId="53"/>
  </si>
  <si>
    <t>）</t>
    <phoneticPr fontId="53"/>
  </si>
  <si>
    <t>）</t>
    <phoneticPr fontId="53"/>
  </si>
  <si>
    <t>No</t>
    <phoneticPr fontId="53"/>
  </si>
  <si>
    <t>(7) 
職種</t>
    <phoneticPr fontId="8"/>
  </si>
  <si>
    <t>(8)
勤務
形態</t>
    <phoneticPr fontId="8"/>
  </si>
  <si>
    <t>(11)</t>
    <phoneticPr fontId="53"/>
  </si>
  <si>
    <t>～</t>
    <phoneticPr fontId="53"/>
  </si>
  <si>
    <t>）</t>
    <phoneticPr fontId="53"/>
  </si>
  <si>
    <t>（</t>
    <phoneticPr fontId="53"/>
  </si>
  <si>
    <t>e</t>
    <phoneticPr fontId="53"/>
  </si>
  <si>
    <t>l</t>
    <phoneticPr fontId="53"/>
  </si>
  <si>
    <t>ah</t>
    <phoneticPr fontId="53"/>
  </si>
  <si>
    <t>ai</t>
    <phoneticPr fontId="53"/>
  </si>
  <si>
    <t>≪提出不要≫</t>
    <rPh sb="1" eb="3">
      <t>テイシュツ</t>
    </rPh>
    <rPh sb="3" eb="5">
      <t>フヨウ</t>
    </rPh>
    <phoneticPr fontId="53"/>
  </si>
  <si>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8"/>
  </si>
  <si>
    <t>・・・直接入力する必要がある箇所です。</t>
    <rPh sb="3" eb="5">
      <t>チョクセツ</t>
    </rPh>
    <rPh sb="5" eb="7">
      <t>ニュウリョク</t>
    </rPh>
    <rPh sb="9" eb="11">
      <t>ヒツヨウ</t>
    </rPh>
    <rPh sb="14" eb="16">
      <t>カショ</t>
    </rPh>
    <phoneticPr fontId="53"/>
  </si>
  <si>
    <t>下記の記入方法に従って、入力してください。</t>
    <phoneticPr fontId="53"/>
  </si>
  <si>
    <t>・・・プルダウンから選択して入力する必要がある箇所です。</t>
    <rPh sb="10" eb="12">
      <t>センタク</t>
    </rPh>
    <rPh sb="14" eb="16">
      <t>ニュウリョク</t>
    </rPh>
    <rPh sb="18" eb="20">
      <t>ヒツヨウ</t>
    </rPh>
    <rPh sb="23" eb="25">
      <t>カショ</t>
    </rPh>
    <phoneticPr fontId="5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</si>
  <si>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</si>
  <si>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3"/>
  </si>
  <si>
    <t>　(1) 「４週」・「暦月」のいずれかを選択してください。</t>
    <rPh sb="7" eb="8">
      <t>シュウ</t>
    </rPh>
    <rPh sb="11" eb="12">
      <t>レキ</t>
    </rPh>
    <rPh sb="12" eb="13">
      <t>ツキ</t>
    </rPh>
    <rPh sb="20" eb="22">
      <t>センタク</t>
    </rPh>
    <phoneticPr fontId="5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</si>
  <si>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</si>
  <si>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3"/>
  </si>
  <si>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53"/>
  </si>
  <si>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53"/>
  </si>
  <si>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53"/>
  </si>
  <si>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53"/>
  </si>
  <si>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53"/>
  </si>
  <si>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53"/>
  </si>
  <si>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53"/>
  </si>
  <si>
    <t xml:space="preserve"> 　　 記入の順序は、職種ごとにまとめてください。</t>
    <rPh sb="4" eb="6">
      <t>キニュウ</t>
    </rPh>
    <rPh sb="7" eb="9">
      <t>ジュンジョ</t>
    </rPh>
    <rPh sb="11" eb="13">
      <t>ショクシュ</t>
    </rPh>
    <phoneticPr fontId="53"/>
  </si>
  <si>
    <t>No</t>
    <phoneticPr fontId="53"/>
  </si>
  <si>
    <t>職種名</t>
    <rPh sb="0" eb="2">
      <t>ショクシュ</t>
    </rPh>
    <rPh sb="2" eb="3">
      <t>メイ</t>
    </rPh>
    <phoneticPr fontId="53"/>
  </si>
  <si>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</si>
  <si>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3"/>
  </si>
  <si>
    <t>区分</t>
    <rPh sb="0" eb="2">
      <t>クブン</t>
    </rPh>
    <phoneticPr fontId="53"/>
  </si>
  <si>
    <t>A</t>
    <phoneticPr fontId="53"/>
  </si>
  <si>
    <t>常勤で専従</t>
    <rPh sb="0" eb="2">
      <t>ジョウキン</t>
    </rPh>
    <rPh sb="3" eb="5">
      <t>センジュウ</t>
    </rPh>
    <phoneticPr fontId="53"/>
  </si>
  <si>
    <t>B</t>
    <phoneticPr fontId="53"/>
  </si>
  <si>
    <t>常勤で兼務</t>
    <rPh sb="0" eb="2">
      <t>ジョウキン</t>
    </rPh>
    <rPh sb="3" eb="5">
      <t>ケンム</t>
    </rPh>
    <phoneticPr fontId="53"/>
  </si>
  <si>
    <t>C</t>
    <phoneticPr fontId="53"/>
  </si>
  <si>
    <t>非常勤で専従</t>
    <rPh sb="0" eb="3">
      <t>ヒジョウキン</t>
    </rPh>
    <rPh sb="4" eb="6">
      <t>センジュウ</t>
    </rPh>
    <phoneticPr fontId="53"/>
  </si>
  <si>
    <t>D</t>
    <phoneticPr fontId="53"/>
  </si>
  <si>
    <t>非常勤で兼務</t>
    <rPh sb="0" eb="1">
      <t>ヒ</t>
    </rPh>
    <rPh sb="1" eb="3">
      <t>ジョウキン</t>
    </rPh>
    <rPh sb="4" eb="6">
      <t>ケンム</t>
    </rPh>
    <phoneticPr fontId="53"/>
  </si>
  <si>
    <t>（注）常勤・非常勤の区分について</t>
    <rPh sb="1" eb="2">
      <t>チュウ</t>
    </rPh>
    <rPh sb="3" eb="5">
      <t>ジョウキン</t>
    </rPh>
    <rPh sb="6" eb="9">
      <t>ヒジョウキン</t>
    </rPh>
    <rPh sb="10" eb="12">
      <t>クブン</t>
    </rPh>
    <phoneticPr fontId="5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</si>
  <si>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</si>
  <si>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</si>
  <si>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5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</si>
  <si>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3"/>
  </si>
  <si>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3"/>
  </si>
  <si>
    <t>　(10) 従業者の氏名を記入してください。</t>
    <rPh sb="6" eb="9">
      <t>ジュウギョウシャ</t>
    </rPh>
    <rPh sb="10" eb="12">
      <t>シメイ</t>
    </rPh>
    <rPh sb="13" eb="15">
      <t>キニュウ</t>
    </rPh>
    <phoneticPr fontId="53"/>
  </si>
  <si>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53"/>
  </si>
  <si>
    <t>　　  ※ 指定基準の確認に際しては、４週分の入力で差し支えありません。</t>
  </si>
  <si>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</si>
  <si>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3"/>
  </si>
  <si>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3"/>
  </si>
  <si>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</si>
  <si>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3"/>
  </si>
  <si>
    <t>　　　 その他、特記事項欄としてもご活用ください。</t>
    <rPh sb="6" eb="7">
      <t>タ</t>
    </rPh>
    <rPh sb="8" eb="10">
      <t>トッキ</t>
    </rPh>
    <rPh sb="10" eb="12">
      <t>ジコウ</t>
    </rPh>
    <rPh sb="12" eb="13">
      <t>ラン</t>
    </rPh>
    <rPh sb="18" eb="20">
      <t>カツヨウ</t>
    </rPh>
    <phoneticPr fontId="53"/>
  </si>
  <si>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53"/>
  </si>
  <si>
    <t>に色づけされます。</t>
    <rPh sb="1" eb="2">
      <t>イロ</t>
    </rPh>
    <phoneticPr fontId="53"/>
  </si>
  <si>
    <t>　(16) 通いサービスの利用者数を入力してください。</t>
    <rPh sb="6" eb="7">
      <t>カヨ</t>
    </rPh>
    <rPh sb="13" eb="16">
      <t>リヨウシャ</t>
    </rPh>
    <rPh sb="16" eb="17">
      <t>スウ</t>
    </rPh>
    <rPh sb="18" eb="20">
      <t>ニュウリョク</t>
    </rPh>
    <phoneticPr fontId="53"/>
  </si>
  <si>
    <t>　(17) 宿泊サービスの利用者数を入力してください。</t>
    <rPh sb="6" eb="8">
      <t>シュクハク</t>
    </rPh>
    <rPh sb="13" eb="16">
      <t>リヨウシャ</t>
    </rPh>
    <rPh sb="16" eb="17">
      <t>スウ</t>
    </rPh>
    <rPh sb="18" eb="20">
      <t>ニュウリョク</t>
    </rPh>
    <phoneticPr fontId="53"/>
  </si>
  <si>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53"/>
  </si>
  <si>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53"/>
  </si>
  <si>
    <t>１．サービス種別</t>
    <rPh sb="6" eb="8">
      <t>シュベツ</t>
    </rPh>
    <phoneticPr fontId="53"/>
  </si>
  <si>
    <t>No</t>
    <phoneticPr fontId="53"/>
  </si>
  <si>
    <t>サービス種別</t>
    <rPh sb="4" eb="6">
      <t>シュベツ</t>
    </rPh>
    <phoneticPr fontId="53"/>
  </si>
  <si>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53"/>
  </si>
  <si>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</si>
  <si>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53"/>
  </si>
  <si>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53"/>
  </si>
  <si>
    <t>ー</t>
    <phoneticPr fontId="53"/>
  </si>
  <si>
    <t>２．職種名・資格名称</t>
    <rPh sb="2" eb="4">
      <t>ショクシュ</t>
    </rPh>
    <rPh sb="4" eb="5">
      <t>メイ</t>
    </rPh>
    <rPh sb="6" eb="8">
      <t>シカク</t>
    </rPh>
    <rPh sb="8" eb="10">
      <t>メイショウ</t>
    </rPh>
    <phoneticPr fontId="53"/>
  </si>
  <si>
    <t>ー</t>
    <phoneticPr fontId="53"/>
  </si>
  <si>
    <t>ー</t>
    <phoneticPr fontId="53"/>
  </si>
  <si>
    <t>ー</t>
    <phoneticPr fontId="53"/>
  </si>
  <si>
    <t>資格</t>
    <rPh sb="0" eb="2">
      <t>シカク</t>
    </rPh>
    <phoneticPr fontId="53"/>
  </si>
  <si>
    <t>実践者研修修了</t>
    <rPh sb="0" eb="3">
      <t>ジッセンシャ</t>
    </rPh>
    <rPh sb="3" eb="5">
      <t>ケンシュウ</t>
    </rPh>
    <rPh sb="5" eb="7">
      <t>シュウリョウ</t>
    </rPh>
    <phoneticPr fontId="53"/>
  </si>
  <si>
    <t>ー</t>
    <phoneticPr fontId="53"/>
  </si>
  <si>
    <t>基礎課程修了</t>
    <rPh sb="0" eb="2">
      <t>キソ</t>
    </rPh>
    <rPh sb="2" eb="4">
      <t>カテイ</t>
    </rPh>
    <rPh sb="4" eb="6">
      <t>シュウリョウ</t>
    </rPh>
    <phoneticPr fontId="53"/>
  </si>
  <si>
    <t>【自治体の皆様へ】</t>
    <rPh sb="1" eb="4">
      <t>ジチタイ</t>
    </rPh>
    <rPh sb="5" eb="7">
      <t>ミナサマ</t>
    </rPh>
    <phoneticPr fontId="53"/>
  </si>
  <si>
    <t>※ INDIRECT関数使用のため、以下のとおりセルに「名前の定義」をしています。</t>
    <rPh sb="10" eb="12">
      <t>カンスウ</t>
    </rPh>
    <rPh sb="12" eb="14">
      <t>シヨウ</t>
    </rPh>
    <rPh sb="18" eb="20">
      <t>イカ</t>
    </rPh>
    <rPh sb="28" eb="30">
      <t>ナマエ</t>
    </rPh>
    <rPh sb="31" eb="33">
      <t>テイギ</t>
    </rPh>
    <phoneticPr fontId="53"/>
  </si>
  <si>
    <t>　C14～L14・・・「職種」</t>
    <rPh sb="12" eb="14">
      <t>ショクシュ</t>
    </rPh>
    <phoneticPr fontId="53"/>
  </si>
  <si>
    <t>　C列・・・「管理者」</t>
    <rPh sb="2" eb="3">
      <t>レツ</t>
    </rPh>
    <rPh sb="7" eb="10">
      <t>カンリシャ</t>
    </rPh>
    <phoneticPr fontId="53"/>
  </si>
  <si>
    <t>　D列・・・「介護従業者」</t>
    <rPh sb="2" eb="3">
      <t>レツ</t>
    </rPh>
    <rPh sb="7" eb="9">
      <t>カイゴ</t>
    </rPh>
    <rPh sb="9" eb="12">
      <t>ジュウギョウシャ</t>
    </rPh>
    <phoneticPr fontId="53"/>
  </si>
  <si>
    <t>　E列・・・「計画作成担当者」</t>
    <rPh sb="2" eb="3">
      <t>レツ</t>
    </rPh>
    <rPh sb="7" eb="9">
      <t>ケイカク</t>
    </rPh>
    <rPh sb="9" eb="11">
      <t>サクセイ</t>
    </rPh>
    <rPh sb="11" eb="14">
      <t>タントウシャ</t>
    </rPh>
    <phoneticPr fontId="5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</si>
  <si>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3"/>
  </si>
  <si>
    <t>　行が足りない場合は、適宜追加してください。</t>
    <rPh sb="1" eb="2">
      <t>ギョウ</t>
    </rPh>
    <rPh sb="3" eb="4">
      <t>タ</t>
    </rPh>
    <rPh sb="7" eb="9">
      <t>バアイ</t>
    </rPh>
    <rPh sb="11" eb="13">
      <t>テキギ</t>
    </rPh>
    <rPh sb="13" eb="15">
      <t>ツイカ</t>
    </rPh>
    <phoneticPr fontId="53"/>
  </si>
  <si>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</si>
  <si>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3"/>
  </si>
  <si>
    <t>　・「数式」タブ　⇒　「名前の定義」を選択</t>
    <rPh sb="3" eb="5">
      <t>スウシキ</t>
    </rPh>
    <rPh sb="12" eb="14">
      <t>ナマエ</t>
    </rPh>
    <rPh sb="15" eb="17">
      <t>テイギ</t>
    </rPh>
    <rPh sb="19" eb="21">
      <t>センタク</t>
    </rPh>
    <phoneticPr fontId="53"/>
  </si>
  <si>
    <t>　・「名前」に職種名を入力</t>
    <rPh sb="3" eb="5">
      <t>ナマエ</t>
    </rPh>
    <rPh sb="7" eb="9">
      <t>ショクシュ</t>
    </rPh>
    <rPh sb="9" eb="10">
      <t>メイ</t>
    </rPh>
    <rPh sb="11" eb="13">
      <t>ニュウリョク</t>
    </rPh>
    <phoneticPr fontId="5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</si>
  <si>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</si>
  <si>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3"/>
  </si>
  <si>
    <t>運営指導事前提出資料（認知症対応型共同生活介護）</t>
    <rPh sb="0" eb="2">
      <t>ウンエイ</t>
    </rPh>
    <rPh sb="4" eb="6">
      <t>ジゼン</t>
    </rPh>
    <rPh sb="6" eb="8">
      <t>テイシュツ</t>
    </rPh>
    <rPh sb="8" eb="10">
      <t>シリョウ</t>
    </rPh>
    <rPh sb="11" eb="14">
      <t>ニンチショウ</t>
    </rPh>
    <rPh sb="14" eb="17">
      <t>タイオウガタ</t>
    </rPh>
    <rPh sb="17" eb="19">
      <t>キョウドウ</t>
    </rPh>
    <rPh sb="19" eb="21">
      <t>セイカツ</t>
    </rPh>
    <rPh sb="21" eb="23">
      <t>カイゴ</t>
    </rPh>
    <phoneticPr fontId="8"/>
  </si>
  <si>
    <t>２．勤務形態一覧表</t>
    <rPh sb="2" eb="4">
      <t>キンム</t>
    </rPh>
    <rPh sb="4" eb="6">
      <t>ケイタイ</t>
    </rPh>
    <rPh sb="6" eb="8">
      <t>イチラン</t>
    </rPh>
    <rPh sb="8" eb="9">
      <t>オモテ</t>
    </rPh>
    <phoneticPr fontId="8"/>
  </si>
  <si>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8"/>
  </si>
  <si>
    <t>※「運営指導出席者名簿」及び「行動障害者名簿」は、当日提出してください。　　　　　　　</t>
    <rPh sb="2" eb="4">
      <t>ウンエイ</t>
    </rPh>
    <rPh sb="4" eb="6">
      <t>シドウ</t>
    </rPh>
    <rPh sb="6" eb="9">
      <t>シュッセキシャ</t>
    </rPh>
    <rPh sb="9" eb="11">
      <t>メイボ</t>
    </rPh>
    <rPh sb="12" eb="13">
      <t>オヨ</t>
    </rPh>
    <rPh sb="15" eb="17">
      <t>コウドウ</t>
    </rPh>
    <rPh sb="17" eb="20">
      <t>ショウガイシャ</t>
    </rPh>
    <rPh sb="20" eb="22">
      <t>メイボ</t>
    </rPh>
    <rPh sb="25" eb="27">
      <t>トウジツ</t>
    </rPh>
    <rPh sb="27" eb="29">
      <t>テイシュツ</t>
    </rPh>
    <phoneticPr fontId="8"/>
  </si>
  <si>
    <t>605 認知症対応型共同生活介護費</t>
    <phoneticPr fontId="8"/>
  </si>
  <si>
    <t>夜勤の勤務条件に関する基準を満たさない場合</t>
    <phoneticPr fontId="8"/>
  </si>
  <si>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8"/>
  </si>
  <si>
    <t>□</t>
    <phoneticPr fontId="8"/>
  </si>
  <si>
    <t>満たさない</t>
    <rPh sb="0" eb="1">
      <t>ミ</t>
    </rPh>
    <phoneticPr fontId="8"/>
  </si>
  <si>
    <t>□</t>
    <phoneticPr fontId="8"/>
  </si>
  <si>
    <t>３ユニットで夜勤を行う職員の員数を２人以上とする場合</t>
    <phoneticPr fontId="8"/>
  </si>
  <si>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8"/>
  </si>
  <si>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8"/>
  </si>
  <si>
    <t>夜勤を行う介護従業者及び宿直勤務に当たる者の合計数が２以上</t>
    <rPh sb="0" eb="2">
      <t>ヤキン</t>
    </rPh>
    <rPh sb="3" eb="4">
      <t>オコナ</t>
    </rPh>
    <rPh sb="5" eb="7">
      <t>カイゴ</t>
    </rPh>
    <rPh sb="7" eb="9">
      <t>ジュウギョウ</t>
    </rPh>
    <rPh sb="9" eb="10">
      <t>シャ</t>
    </rPh>
    <rPh sb="10" eb="11">
      <t>オヨ</t>
    </rPh>
    <rPh sb="12" eb="14">
      <t>シュクチョク</t>
    </rPh>
    <rPh sb="14" eb="16">
      <t>キンム</t>
    </rPh>
    <rPh sb="17" eb="18">
      <t>ア</t>
    </rPh>
    <rPh sb="20" eb="21">
      <t>モノ</t>
    </rPh>
    <rPh sb="22" eb="25">
      <t>ゴウケイスウ</t>
    </rPh>
    <rPh sb="27" eb="29">
      <t>イジョウ</t>
    </rPh>
    <phoneticPr fontId="8"/>
  </si>
  <si>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8"/>
  </si>
  <si>
    <t>夜勤を行う介護従業者及び宿直勤務に当たる者の合計数が、事業所を構成する共同生活住居の数に１を加えた数以上。</t>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8"/>
  </si>
  <si>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8"/>
  </si>
  <si>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8"/>
  </si>
  <si>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8"/>
  </si>
  <si>
    <t>□</t>
    <phoneticPr fontId="8"/>
  </si>
  <si>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8"/>
  </si>
  <si>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8"/>
  </si>
  <si>
    <t>入院時費用</t>
    <rPh sb="0" eb="3">
      <t>ニュウインジ</t>
    </rPh>
    <rPh sb="3" eb="5">
      <t>ヒヨウ</t>
    </rPh>
    <phoneticPr fontId="8"/>
  </si>
  <si>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8"/>
  </si>
  <si>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8"/>
  </si>
  <si>
    <t>上記について、あらかじめ利用者に説明を行っている</t>
    <rPh sb="0" eb="2">
      <t>ジョウキ</t>
    </rPh>
    <rPh sb="12" eb="15">
      <t>リヨウシャ</t>
    </rPh>
    <rPh sb="16" eb="18">
      <t>セツメイ</t>
    </rPh>
    <rPh sb="19" eb="20">
      <t>オコナ</t>
    </rPh>
    <phoneticPr fontId="8"/>
  </si>
  <si>
    <r>
      <t>看取りに関する指針を定め、</t>
    </r>
    <r>
      <rPr>
        <sz val="11"/>
        <rFont val="ＭＳ Ｐゴシック"/>
        <family val="3"/>
        <charset val="128"/>
      </rPr>
      <t>入居の際に、利用者又は家族等に指針の内容を説明し、同意を得ている</t>
    </r>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8"/>
  </si>
  <si>
    <t>看取りに関する指針</t>
    <phoneticPr fontId="8"/>
  </si>
  <si>
    <r>
      <t>医師、看護職員</t>
    </r>
    <r>
      <rPr>
        <sz val="11"/>
        <rFont val="ＭＳ Ｐゴシック"/>
        <family val="3"/>
        <charset val="128"/>
      </rPr>
      <t>（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8"/>
  </si>
  <si>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8"/>
  </si>
  <si>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8"/>
  </si>
  <si>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8"/>
  </si>
  <si>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8"/>
  </si>
  <si>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8"/>
  </si>
  <si>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8"/>
  </si>
  <si>
    <t>死亡日以前31日以上45日以下</t>
    <rPh sb="0" eb="3">
      <t>シボウヒ</t>
    </rPh>
    <rPh sb="3" eb="5">
      <t>イゼン</t>
    </rPh>
    <rPh sb="7" eb="8">
      <t>ニチ</t>
    </rPh>
    <rPh sb="8" eb="10">
      <t>イジョウ</t>
    </rPh>
    <rPh sb="12" eb="13">
      <t>ニチ</t>
    </rPh>
    <rPh sb="13" eb="15">
      <t>イカ</t>
    </rPh>
    <phoneticPr fontId="8"/>
  </si>
  <si>
    <t>死亡日以前４日以上30日以下</t>
    <rPh sb="0" eb="2">
      <t>シボウ</t>
    </rPh>
    <rPh sb="2" eb="3">
      <t>ヒ</t>
    </rPh>
    <rPh sb="3" eb="5">
      <t>イゼン</t>
    </rPh>
    <rPh sb="6" eb="7">
      <t>ニチ</t>
    </rPh>
    <rPh sb="7" eb="9">
      <t>イジョウ</t>
    </rPh>
    <rPh sb="11" eb="12">
      <t>ニチ</t>
    </rPh>
    <rPh sb="12" eb="14">
      <t>イカ</t>
    </rPh>
    <phoneticPr fontId="8"/>
  </si>
  <si>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8"/>
  </si>
  <si>
    <t>過去３月間（ただし日常生活自立度のランクⅢ、Ⅳ又はＭに該当する者の場合は過去１月間）の間に、当該事業所に入居したことがない</t>
    <phoneticPr fontId="8"/>
  </si>
  <si>
    <t>事業所の職員として又は病院、診療所若しくは訪問看護ステーションとの連携により看護師を１名以上確保していること</t>
    <rPh sb="0" eb="3">
      <t>ジギョウショ</t>
    </rPh>
    <rPh sb="4" eb="6">
      <t>ショクイン</t>
    </rPh>
    <rPh sb="9" eb="10">
      <t>マタ</t>
    </rPh>
    <rPh sb="11" eb="13">
      <t>ビョウイン</t>
    </rPh>
    <rPh sb="14" eb="17">
      <t>シンリョウショ</t>
    </rPh>
    <rPh sb="17" eb="18">
      <t>モ</t>
    </rPh>
    <rPh sb="21" eb="23">
      <t>ホウモン</t>
    </rPh>
    <rPh sb="23" eb="25">
      <t>カンゴ</t>
    </rPh>
    <rPh sb="33" eb="35">
      <t>レンケイ</t>
    </rPh>
    <rPh sb="38" eb="41">
      <t>カンゴシ</t>
    </rPh>
    <rPh sb="43" eb="44">
      <t>ナ</t>
    </rPh>
    <rPh sb="44" eb="46">
      <t>イジョウ</t>
    </rPh>
    <rPh sb="46" eb="48">
      <t>カクホ</t>
    </rPh>
    <phoneticPr fontId="8"/>
  </si>
  <si>
    <t>看護師による24時間連絡できる体制を確保していること</t>
    <rPh sb="0" eb="3">
      <t>カンゴシ</t>
    </rPh>
    <rPh sb="8" eb="10">
      <t>ジカン</t>
    </rPh>
    <rPh sb="10" eb="12">
      <t>レンラク</t>
    </rPh>
    <rPh sb="15" eb="17">
      <t>タイセイ</t>
    </rPh>
    <rPh sb="18" eb="20">
      <t>カクホ</t>
    </rPh>
    <phoneticPr fontId="8"/>
  </si>
  <si>
    <t>重度化した場合の対応に係る指針を定め、入居の際に、利用者又はその家族等に対して、当該指針の内容を説明し、同意を得ていること</t>
    <phoneticPr fontId="8"/>
  </si>
  <si>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8"/>
  </si>
  <si>
    <t>事業所の職員として看護職員を常勤換算方法で１名以上配置していること</t>
    <rPh sb="0" eb="3">
      <t>ジギョウショ</t>
    </rPh>
    <rPh sb="4" eb="6">
      <t>ショクイン</t>
    </rPh>
    <rPh sb="9" eb="11">
      <t>カンゴ</t>
    </rPh>
    <rPh sb="11" eb="13">
      <t>ショクイン</t>
    </rPh>
    <rPh sb="14" eb="16">
      <t>ジョウキン</t>
    </rPh>
    <rPh sb="16" eb="18">
      <t>カンザン</t>
    </rPh>
    <rPh sb="18" eb="20">
      <t>ホウホウ</t>
    </rPh>
    <rPh sb="22" eb="23">
      <t>メイ</t>
    </rPh>
    <rPh sb="23" eb="25">
      <t>イジョウ</t>
    </rPh>
    <rPh sb="25" eb="27">
      <t>ハイチ</t>
    </rPh>
    <phoneticPr fontId="8"/>
  </si>
  <si>
    <t>事業所の職員である看護職員又は病院、診療所若しくは訪問看護ステーションの看護師との連携により、24時間連絡できる体制を確保していること（事業所の職員として配置している看護職員が准看護師のみの場合は、病院、診療所若しくは訪問看護ステーションの看護師により24時間連絡できる体制を確保していること）</t>
    <rPh sb="0" eb="3">
      <t>ジギョウショ</t>
    </rPh>
    <rPh sb="4" eb="6">
      <t>ショクイン</t>
    </rPh>
    <rPh sb="13" eb="14">
      <t>マタ</t>
    </rPh>
    <rPh sb="15" eb="17">
      <t>ビョウイン</t>
    </rPh>
    <rPh sb="18" eb="21">
      <t>シンリョウジョ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rPh sb="68" eb="71">
      <t>ジギョウショ</t>
    </rPh>
    <rPh sb="72" eb="74">
      <t>ショクイン</t>
    </rPh>
    <rPh sb="77" eb="79">
      <t>ハイチ</t>
    </rPh>
    <rPh sb="83" eb="85">
      <t>カンゴ</t>
    </rPh>
    <rPh sb="85" eb="87">
      <t>ショクイン</t>
    </rPh>
    <rPh sb="88" eb="92">
      <t>ジュンカンゴシ</t>
    </rPh>
    <rPh sb="95" eb="97">
      <t>バアイ</t>
    </rPh>
    <rPh sb="128" eb="130">
      <t>ジカン</t>
    </rPh>
    <rPh sb="130" eb="132">
      <t>レンラク</t>
    </rPh>
    <rPh sb="135" eb="137">
      <t>タイセイ</t>
    </rPh>
    <rPh sb="138" eb="140">
      <t>カクホ</t>
    </rPh>
    <phoneticPr fontId="8"/>
  </si>
  <si>
    <t>算定日が属する月の前12月間において、次のいずれかに該当する者が１名以上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t>
    <rPh sb="0" eb="2">
      <t>サンテイ</t>
    </rPh>
    <rPh sb="2" eb="3">
      <t>ヒ</t>
    </rPh>
    <rPh sb="4" eb="5">
      <t>ゾク</t>
    </rPh>
    <rPh sb="7" eb="8">
      <t>ツキ</t>
    </rPh>
    <rPh sb="9" eb="10">
      <t>マエ</t>
    </rPh>
    <rPh sb="12" eb="13">
      <t>ツキ</t>
    </rPh>
    <rPh sb="13" eb="14">
      <t>カン</t>
    </rPh>
    <rPh sb="19" eb="20">
      <t>ツギ</t>
    </rPh>
    <rPh sb="26" eb="28">
      <t>ガイトウ</t>
    </rPh>
    <rPh sb="30" eb="31">
      <t>モノ</t>
    </rPh>
    <rPh sb="33" eb="34">
      <t>メイ</t>
    </rPh>
    <rPh sb="34" eb="36">
      <t>イジョウ</t>
    </rPh>
    <rPh sb="38" eb="39">
      <t>1</t>
    </rPh>
    <rPh sb="40" eb="42">
      <t>カクタン</t>
    </rPh>
    <rPh sb="42" eb="44">
      <t>キュウイン</t>
    </rPh>
    <rPh sb="45" eb="47">
      <t>ジッシ</t>
    </rPh>
    <rPh sb="51" eb="53">
      <t>ジョウタイ</t>
    </rPh>
    <rPh sb="55" eb="56">
      <t>2</t>
    </rPh>
    <rPh sb="57" eb="59">
      <t>コキュウ</t>
    </rPh>
    <rPh sb="59" eb="61">
      <t>ショウガイ</t>
    </rPh>
    <rPh sb="61" eb="62">
      <t>トウ</t>
    </rPh>
    <rPh sb="65" eb="67">
      <t>ジンコウ</t>
    </rPh>
    <rPh sb="67" eb="69">
      <t>コキュウ</t>
    </rPh>
    <rPh sb="81" eb="82">
      <t>3</t>
    </rPh>
    <rPh sb="83" eb="85">
      <t>チュウシン</t>
    </rPh>
    <rPh sb="85" eb="87">
      <t>ジョウミャク</t>
    </rPh>
    <rPh sb="87" eb="89">
      <t>チュウシャ</t>
    </rPh>
    <rPh sb="90" eb="92">
      <t>ジッシ</t>
    </rPh>
    <rPh sb="96" eb="98">
      <t>ジョウタイ</t>
    </rPh>
    <rPh sb="100" eb="101">
      <t>4</t>
    </rPh>
    <rPh sb="102" eb="104">
      <t>ジンコウ</t>
    </rPh>
    <rPh sb="104" eb="106">
      <t>ジンゾウ</t>
    </rPh>
    <rPh sb="107" eb="109">
      <t>ジッシ</t>
    </rPh>
    <rPh sb="113" eb="115">
      <t>ジョウタイ</t>
    </rPh>
    <rPh sb="117" eb="118">
      <t>5</t>
    </rPh>
    <rPh sb="119" eb="121">
      <t>ジュウトク</t>
    </rPh>
    <rPh sb="122" eb="125">
      <t>シンキノウ</t>
    </rPh>
    <rPh sb="125" eb="127">
      <t>ショウガイ</t>
    </rPh>
    <rPh sb="128" eb="130">
      <t>コキュウ</t>
    </rPh>
    <rPh sb="130" eb="132">
      <t>ショウガイ</t>
    </rPh>
    <rPh sb="132" eb="133">
      <t>トウ</t>
    </rPh>
    <rPh sb="136" eb="138">
      <t>ジョウジ</t>
    </rPh>
    <rPh sb="142" eb="144">
      <t>ソクテイ</t>
    </rPh>
    <rPh sb="145" eb="147">
      <t>ジッシ</t>
    </rPh>
    <rPh sb="151" eb="153">
      <t>ジョウタイ</t>
    </rPh>
    <rPh sb="155" eb="156">
      <t>6</t>
    </rPh>
    <rPh sb="157" eb="159">
      <t>ジンコウ</t>
    </rPh>
    <rPh sb="159" eb="161">
      <t>ボウコウ</t>
    </rPh>
    <rPh sb="161" eb="162">
      <t>マタ</t>
    </rPh>
    <rPh sb="163" eb="165">
      <t>ジンコウ</t>
    </rPh>
    <rPh sb="165" eb="167">
      <t>コウモン</t>
    </rPh>
    <rPh sb="168" eb="170">
      <t>ショチ</t>
    </rPh>
    <rPh sb="171" eb="173">
      <t>ジッシ</t>
    </rPh>
    <rPh sb="177" eb="179">
      <t>ジョウタイ</t>
    </rPh>
    <rPh sb="181" eb="182">
      <t>7</t>
    </rPh>
    <rPh sb="207" eb="208">
      <t>8</t>
    </rPh>
    <rPh sb="209" eb="211">
      <t>ジョクソウ</t>
    </rPh>
    <rPh sb="212" eb="213">
      <t>タイ</t>
    </rPh>
    <rPh sb="215" eb="217">
      <t>チリョウ</t>
    </rPh>
    <rPh sb="218" eb="220">
      <t>ジッシ</t>
    </rPh>
    <rPh sb="224" eb="226">
      <t>ジョウタイ</t>
    </rPh>
    <rPh sb="228" eb="229">
      <t>9</t>
    </rPh>
    <rPh sb="230" eb="232">
      <t>キカン</t>
    </rPh>
    <rPh sb="232" eb="234">
      <t>セッカイ</t>
    </rPh>
    <rPh sb="235" eb="236">
      <t>オコナ</t>
    </rPh>
    <rPh sb="241" eb="243">
      <t>ジョウタイ</t>
    </rPh>
    <phoneticPr fontId="8"/>
  </si>
  <si>
    <t>事業所の職員として、看護師を常勤換算方法で１名以上配置している</t>
    <rPh sb="0" eb="3">
      <t>ジギョウショ</t>
    </rPh>
    <rPh sb="4" eb="6">
      <t>ショクイン</t>
    </rPh>
    <rPh sb="10" eb="13">
      <t>カンゴシ</t>
    </rPh>
    <rPh sb="14" eb="16">
      <t>ジョウキン</t>
    </rPh>
    <rPh sb="16" eb="18">
      <t>カンザン</t>
    </rPh>
    <rPh sb="18" eb="20">
      <t>ホウホウ</t>
    </rPh>
    <rPh sb="22" eb="23">
      <t>メイ</t>
    </rPh>
    <rPh sb="23" eb="25">
      <t>イジョウ</t>
    </rPh>
    <rPh sb="25" eb="27">
      <t>ハイチ</t>
    </rPh>
    <phoneticPr fontId="8"/>
  </si>
  <si>
    <t>職員である看護師又は病院、診療所若しくは訪問看護ステーションの看護師との連携による24時間連絡できる体制を確保していること</t>
    <rPh sb="0" eb="2">
      <t>ショクイン</t>
    </rPh>
    <rPh sb="5" eb="8">
      <t>カンゴシ</t>
    </rPh>
    <rPh sb="8" eb="9">
      <t>マタ</t>
    </rPh>
    <rPh sb="10" eb="12">
      <t>ビョウイン</t>
    </rPh>
    <rPh sb="13" eb="16">
      <t>シンリョウジョ</t>
    </rPh>
    <rPh sb="16" eb="17">
      <t>モ</t>
    </rPh>
    <rPh sb="20" eb="22">
      <t>ホウモン</t>
    </rPh>
    <rPh sb="22" eb="24">
      <t>カンゴ</t>
    </rPh>
    <rPh sb="31" eb="34">
      <t>カンゴシ</t>
    </rPh>
    <rPh sb="36" eb="38">
      <t>レンケイ</t>
    </rPh>
    <rPh sb="43" eb="45">
      <t>ジカン</t>
    </rPh>
    <rPh sb="45" eb="47">
      <t>レンラク</t>
    </rPh>
    <rPh sb="50" eb="52">
      <t>タイセイ</t>
    </rPh>
    <rPh sb="53" eb="55">
      <t>カクホ</t>
    </rPh>
    <phoneticPr fontId="8"/>
  </si>
  <si>
    <t>利用期間が１月を超える利用者が退居</t>
    <rPh sb="0" eb="2">
      <t>リヨウ</t>
    </rPh>
    <rPh sb="2" eb="4">
      <t>キカン</t>
    </rPh>
    <rPh sb="6" eb="7">
      <t>ゲツ</t>
    </rPh>
    <rPh sb="8" eb="9">
      <t>コ</t>
    </rPh>
    <rPh sb="11" eb="14">
      <t>リヨウシャ</t>
    </rPh>
    <rPh sb="15" eb="17">
      <t>タイキョ</t>
    </rPh>
    <phoneticPr fontId="8"/>
  </si>
  <si>
    <t>□</t>
    <phoneticPr fontId="8"/>
  </si>
  <si>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8"/>
  </si>
  <si>
    <t>□</t>
    <phoneticPr fontId="8"/>
  </si>
  <si>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8"/>
  </si>
  <si>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8"/>
  </si>
  <si>
    <t>利用者１人につき１回が限度</t>
    <rPh sb="0" eb="3">
      <t>リヨウシャ</t>
    </rPh>
    <rPh sb="4" eb="5">
      <t>ニン</t>
    </rPh>
    <rPh sb="9" eb="10">
      <t>カイ</t>
    </rPh>
    <rPh sb="11" eb="13">
      <t>ゲンド</t>
    </rPh>
    <phoneticPr fontId="8"/>
  </si>
  <si>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8"/>
  </si>
  <si>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8"/>
  </si>
  <si>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8"/>
  </si>
  <si>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8"/>
  </si>
  <si>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8"/>
  </si>
  <si>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8"/>
  </si>
  <si>
    <t>生活機能向上連携加算（Ⅰ）</t>
    <rPh sb="0" eb="2">
      <t>セイカツ</t>
    </rPh>
    <rPh sb="2" eb="4">
      <t>キノウ</t>
    </rPh>
    <rPh sb="4" eb="6">
      <t>コウジョウ</t>
    </rPh>
    <rPh sb="6" eb="8">
      <t>レンケイ</t>
    </rPh>
    <rPh sb="8" eb="10">
      <t>カサン</t>
    </rPh>
    <phoneticPr fontId="8"/>
  </si>
  <si>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8"/>
  </si>
  <si>
    <t>生活機能の向上を目的とした個別サービス計画の作成及び計画に基づくサービス提供</t>
    <rPh sb="13" eb="15">
      <t>コベツ</t>
    </rPh>
    <rPh sb="19" eb="21">
      <t>ケイカク</t>
    </rPh>
    <rPh sb="36" eb="38">
      <t>テイキョウ</t>
    </rPh>
    <phoneticPr fontId="8"/>
  </si>
  <si>
    <t>当該計画に基づく初回のサービス提供が行われた日の属する月</t>
    <phoneticPr fontId="8"/>
  </si>
  <si>
    <t>生活機能向上連携加算（Ⅱ）</t>
    <rPh sb="0" eb="2">
      <t>セイカツ</t>
    </rPh>
    <rPh sb="2" eb="4">
      <t>キノウ</t>
    </rPh>
    <rPh sb="4" eb="6">
      <t>コウジョウ</t>
    </rPh>
    <rPh sb="6" eb="8">
      <t>レンケイ</t>
    </rPh>
    <rPh sb="8" eb="10">
      <t>カサン</t>
    </rPh>
    <phoneticPr fontId="8"/>
  </si>
  <si>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8"/>
  </si>
  <si>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8"/>
  </si>
  <si>
    <t>管理栄養士（当該事業所の従業者以外の管理栄養士を含む。）が、従業者に対する栄養ケアに係る技術的助言及び指導を月１回以上行っている</t>
    <phoneticPr fontId="8"/>
  </si>
  <si>
    <t>口腔ケアマネジメント計画</t>
    <phoneticPr fontId="8"/>
  </si>
  <si>
    <t>科学的介護推進体制加算</t>
  </si>
  <si>
    <t>利用者ごとのＡＤＬ値等の情報を厚生労働省に提出</t>
    <phoneticPr fontId="8"/>
  </si>
  <si>
    <t>サービスの提供に当たって、必要な情報を活用していること。</t>
    <phoneticPr fontId="8"/>
  </si>
  <si>
    <t>あり</t>
    <phoneticPr fontId="8"/>
  </si>
  <si>
    <t>利用開始時および利用中６月ごとに利用者の口腔の健康状態について確認し情報を担当の介護支援専門員へ情報提供</t>
    <phoneticPr fontId="8"/>
  </si>
  <si>
    <t>利用開始時及び
利用中６月ごとに実施</t>
    <rPh sb="0" eb="2">
      <t>リヨウ</t>
    </rPh>
    <rPh sb="2" eb="5">
      <t>カイシジ</t>
    </rPh>
    <rPh sb="5" eb="6">
      <t>オヨ</t>
    </rPh>
    <rPh sb="8" eb="11">
      <t>リヨウチュウ</t>
    </rPh>
    <rPh sb="12" eb="13">
      <t>ツキ</t>
    </rPh>
    <rPh sb="16" eb="18">
      <t>ジッシ</t>
    </rPh>
    <phoneticPr fontId="8"/>
  </si>
  <si>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8"/>
  </si>
  <si>
    <t>非該当</t>
    <rPh sb="0" eb="3">
      <t>ヒガイトウ</t>
    </rPh>
    <phoneticPr fontId="8"/>
  </si>
  <si>
    <t>介護職員の総数のうち介護福祉士の占める割合が100分の70以上</t>
  </si>
  <si>
    <t>いずれか該当</t>
    <rPh sb="4" eb="6">
      <t>ガイトウ</t>
    </rPh>
    <phoneticPr fontId="8"/>
  </si>
  <si>
    <t>介護職員の総数のうち勤続年数が10年以上の介護福祉士の占める割合が100分の25以上</t>
    <phoneticPr fontId="8"/>
  </si>
  <si>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8"/>
  </si>
  <si>
    <t>介護職員の総数のうち介護福祉士の占める割合が100分の60以上</t>
    <phoneticPr fontId="8"/>
  </si>
  <si>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8"/>
  </si>
  <si>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8"/>
  </si>
  <si>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8"/>
  </si>
  <si>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8"/>
  </si>
  <si>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8"/>
  </si>
  <si>
    <t>なし</t>
    <phoneticPr fontId="8"/>
  </si>
  <si>
    <t>７　次の(１)、(２)、(３)のいずれにも適合</t>
    <phoneticPr fontId="8"/>
  </si>
  <si>
    <t>(１)任用の際の職責又は職務内容等の要件を書面で作成し、全ての介護職員に周知</t>
    <phoneticPr fontId="8"/>
  </si>
  <si>
    <t>(２)資質の向上の支援に関する計画の策定、研修の実施又は研修の機会の確保し、全ての介護職員に周知</t>
    <phoneticPr fontId="8"/>
  </si>
  <si>
    <t>（３）経験若しくは資格等に応じて昇給する仕組み又は一定の基準に基づき定期に昇給する仕組みを設け、全ての介護職員に周知</t>
    <phoneticPr fontId="8"/>
  </si>
  <si>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</si>
  <si>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8"/>
  </si>
  <si>
    <t>７　次の(１)、(２)のいずれにも適合</t>
    <phoneticPr fontId="8"/>
  </si>
  <si>
    <t>(１)任用の際の職責又は職務内容等の要件を書面で作成し、全ての介護職員に周知</t>
    <rPh sb="21" eb="23">
      <t>ショメン</t>
    </rPh>
    <rPh sb="24" eb="26">
      <t>サクセイ</t>
    </rPh>
    <phoneticPr fontId="8"/>
  </si>
  <si>
    <t>(２)資質の向上の支援に関する計画の策定、研修の実施又は研修の機会確保し、全ての介護職員に周知</t>
    <phoneticPr fontId="8"/>
  </si>
  <si>
    <t>７　次の(１)、(２)いずれかに適合</t>
    <phoneticPr fontId="8"/>
  </si>
  <si>
    <t>(２)資質の向上の支援に関する計画の策定、研修の実施又は研修の機会を確保し、全ての介護職員に周知</t>
    <phoneticPr fontId="8"/>
  </si>
  <si>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8"/>
  </si>
  <si>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8"/>
  </si>
  <si>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8"/>
  </si>
  <si>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8"/>
  </si>
  <si>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8"/>
  </si>
  <si>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8"/>
  </si>
  <si>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8"/>
  </si>
  <si>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8"/>
  </si>
  <si>
    <t>４　処遇改善の実施の報告</t>
    <rPh sb="2" eb="4">
      <t>ショグウ</t>
    </rPh>
    <rPh sb="4" eb="6">
      <t>カイゼン</t>
    </rPh>
    <rPh sb="7" eb="9">
      <t>ジッシ</t>
    </rPh>
    <rPh sb="10" eb="12">
      <t>ホウコク</t>
    </rPh>
    <phoneticPr fontId="8"/>
  </si>
  <si>
    <t>５　サービス提供体制強化加算（Ⅰ）又は（Ⅱ）の届出</t>
    <rPh sb="6" eb="8">
      <t>テイキョウ</t>
    </rPh>
    <rPh sb="8" eb="10">
      <t>タイセイ</t>
    </rPh>
    <rPh sb="10" eb="12">
      <t>キョウカ</t>
    </rPh>
    <rPh sb="12" eb="14">
      <t>カサン</t>
    </rPh>
    <rPh sb="17" eb="18">
      <t>マタ</t>
    </rPh>
    <rPh sb="23" eb="25">
      <t>トドケデ</t>
    </rPh>
    <phoneticPr fontId="8"/>
  </si>
  <si>
    <t>６　介護職員処遇改善加算（Ⅰ）から（Ⅲ）までのいずれかを算定</t>
    <rPh sb="2" eb="4">
      <t>カイゴ</t>
    </rPh>
    <rPh sb="4" eb="6">
      <t>ショクイン</t>
    </rPh>
    <rPh sb="6" eb="8">
      <t>ショグウ</t>
    </rPh>
    <rPh sb="8" eb="12">
      <t>カイゼンカサン</t>
    </rPh>
    <rPh sb="28" eb="30">
      <t>サンテイ</t>
    </rPh>
    <phoneticPr fontId="8"/>
  </si>
  <si>
    <t>７　処遇改善の内容（賃金改善を除く）及び処遇改善に要する費用の見込額を全ての職員に周知</t>
    <rPh sb="31" eb="33">
      <t>ミコ</t>
    </rPh>
    <rPh sb="33" eb="34">
      <t>ガク</t>
    </rPh>
    <phoneticPr fontId="8"/>
  </si>
  <si>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8"/>
  </si>
  <si>
    <t>５　介護職員処遇改善加算（Ⅰ）から（Ⅲ）までのいずれかを算定</t>
    <rPh sb="2" eb="4">
      <t>カイゴ</t>
    </rPh>
    <rPh sb="4" eb="6">
      <t>ショクイン</t>
    </rPh>
    <rPh sb="6" eb="8">
      <t>ショグウ</t>
    </rPh>
    <rPh sb="8" eb="12">
      <t>カイゼンカサン</t>
    </rPh>
    <rPh sb="28" eb="30">
      <t>サンテイ</t>
    </rPh>
    <phoneticPr fontId="8"/>
  </si>
  <si>
    <t>あり</t>
    <phoneticPr fontId="8"/>
  </si>
  <si>
    <t>６　処遇改善の内容（賃金改善を除く）及び処遇改善に要する費用の見込額を全ての職員に周知</t>
    <rPh sb="31" eb="33">
      <t>ミコ</t>
    </rPh>
    <rPh sb="33" eb="34">
      <t>ガク</t>
    </rPh>
    <phoneticPr fontId="8"/>
  </si>
  <si>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8"/>
  </si>
  <si>
    <t>介護職員等ベースアップ等支援加算</t>
    <rPh sb="0" eb="2">
      <t>カイゴ</t>
    </rPh>
    <rPh sb="2" eb="4">
      <t>ショクイン</t>
    </rPh>
    <rPh sb="4" eb="5">
      <t>トウ</t>
    </rPh>
    <rPh sb="11" eb="12">
      <t>トウ</t>
    </rPh>
    <rPh sb="12" eb="14">
      <t>シエン</t>
    </rPh>
    <rPh sb="14" eb="16">
      <t>カサン</t>
    </rPh>
    <phoneticPr fontId="8"/>
  </si>
  <si>
    <t>１　ベースアップ等要件　　賃金改善に関する計画の策定、計画に基づく措置、処遇改善の実施の報告</t>
    <rPh sb="8" eb="9">
      <t>トウ</t>
    </rPh>
    <rPh sb="9" eb="11">
      <t>ヨウケン</t>
    </rPh>
    <rPh sb="13" eb="15">
      <t>チンギン</t>
    </rPh>
    <rPh sb="15" eb="17">
      <t>カイゼン</t>
    </rPh>
    <rPh sb="18" eb="19">
      <t>カン</t>
    </rPh>
    <rPh sb="21" eb="23">
      <t>ケイカク</t>
    </rPh>
    <rPh sb="24" eb="26">
      <t>サクテイ</t>
    </rPh>
    <rPh sb="27" eb="29">
      <t>ケイカク</t>
    </rPh>
    <rPh sb="30" eb="31">
      <t>モト</t>
    </rPh>
    <rPh sb="33" eb="35">
      <t>ソチ</t>
    </rPh>
    <rPh sb="36" eb="38">
      <t>ショグウ</t>
    </rPh>
    <rPh sb="38" eb="40">
      <t>カイゼン</t>
    </rPh>
    <rPh sb="41" eb="43">
      <t>ジッシ</t>
    </rPh>
    <rPh sb="44" eb="46">
      <t>ホウコク</t>
    </rPh>
    <phoneticPr fontId="8"/>
  </si>
  <si>
    <t>ベースアップ等支援加算処遇改善計画書</t>
    <rPh sb="6" eb="7">
      <t>トウ</t>
    </rPh>
    <rPh sb="7" eb="9">
      <t>シエン</t>
    </rPh>
    <rPh sb="9" eb="11">
      <t>カサン</t>
    </rPh>
    <rPh sb="11" eb="13">
      <t>ショグウ</t>
    </rPh>
    <rPh sb="13" eb="15">
      <t>カイゼン</t>
    </rPh>
    <rPh sb="15" eb="18">
      <t>ケイカクショ</t>
    </rPh>
    <phoneticPr fontId="8"/>
  </si>
  <si>
    <t>２　処遇改善加算要件　　介護職員処遇改善加算（Ⅰ）から（Ⅲ）までのいずれかを算定</t>
    <rPh sb="2" eb="4">
      <t>ショグウ</t>
    </rPh>
    <rPh sb="4" eb="6">
      <t>カイゼン</t>
    </rPh>
    <rPh sb="6" eb="8">
      <t>カサン</t>
    </rPh>
    <rPh sb="8" eb="10">
      <t>ヨウケン</t>
    </rPh>
    <rPh sb="12" eb="14">
      <t>カイゴ</t>
    </rPh>
    <rPh sb="14" eb="16">
      <t>ショクイン</t>
    </rPh>
    <rPh sb="16" eb="18">
      <t>ショグウ</t>
    </rPh>
    <rPh sb="18" eb="20">
      <t>カイゼン</t>
    </rPh>
    <rPh sb="20" eb="22">
      <t>カサン</t>
    </rPh>
    <rPh sb="38" eb="40">
      <t>サンテイ</t>
    </rPh>
    <phoneticPr fontId="8"/>
  </si>
  <si>
    <t>703 介護予防認知症対応型共同生活介護費</t>
    <phoneticPr fontId="8"/>
  </si>
  <si>
    <t>夜勤の勤務条件に関する基準を満たさない場合</t>
  </si>
  <si>
    <t>□</t>
    <phoneticPr fontId="8"/>
  </si>
  <si>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8"/>
  </si>
  <si>
    <t>該当</t>
    <rPh sb="0" eb="2">
      <t>ガイトウ</t>
    </rPh>
    <phoneticPr fontId="8"/>
  </si>
  <si>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8"/>
  </si>
  <si>
    <t>□</t>
    <phoneticPr fontId="8"/>
  </si>
  <si>
    <t xml:space="preserve">
認知症行動・心理症状緊急対応加算</t>
    <rPh sb="1" eb="4">
      <t>ニンチショウ</t>
    </rPh>
    <rPh sb="4" eb="6">
      <t>コウドウ</t>
    </rPh>
    <rPh sb="7" eb="9">
      <t>シンリ</t>
    </rPh>
    <rPh sb="9" eb="11">
      <t>ショウジョウ</t>
    </rPh>
    <rPh sb="11" eb="13">
      <t>キンキュウ</t>
    </rPh>
    <rPh sb="13" eb="15">
      <t>タイオウ</t>
    </rPh>
    <rPh sb="15" eb="17">
      <t>カサン</t>
    </rPh>
    <phoneticPr fontId="8"/>
  </si>
  <si>
    <t>□</t>
    <phoneticPr fontId="8"/>
  </si>
  <si>
    <t>若年性認知症利用者ごとに個別に担当者定めている</t>
    <rPh sb="0" eb="2">
      <t>ジャクネン</t>
    </rPh>
    <rPh sb="2" eb="3">
      <t>セイ</t>
    </rPh>
    <rPh sb="3" eb="6">
      <t>ニンチショウ</t>
    </rPh>
    <rPh sb="6" eb="9">
      <t>リヨウシャ</t>
    </rPh>
    <rPh sb="12" eb="14">
      <t>コベツ</t>
    </rPh>
    <rPh sb="15" eb="18">
      <t>タントウシャ</t>
    </rPh>
    <rPh sb="18" eb="19">
      <t>サダ</t>
    </rPh>
    <phoneticPr fontId="8"/>
  </si>
  <si>
    <t>利用者の退去時に利用者及びその家族等に対して退居後の居宅サービス、地域密着型サービスその他の保健医療サービス又は福祉サービスについて相談援助を行う</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8"/>
  </si>
  <si>
    <t>認知症専門ケア加算（Ⅰ)</t>
    <rPh sb="0" eb="3">
      <t>ニンチショウ</t>
    </rPh>
    <rPh sb="3" eb="5">
      <t>センモン</t>
    </rPh>
    <rPh sb="7" eb="9">
      <t>カサン</t>
    </rPh>
    <phoneticPr fontId="8"/>
  </si>
  <si>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</si>
  <si>
    <t>生活機能向上連携加算
（Ⅰ）</t>
    <rPh sb="0" eb="2">
      <t>セイカツ</t>
    </rPh>
    <rPh sb="2" eb="4">
      <t>キノウ</t>
    </rPh>
    <rPh sb="4" eb="6">
      <t>コウジョウ</t>
    </rPh>
    <rPh sb="6" eb="8">
      <t>レンケイ</t>
    </rPh>
    <rPh sb="8" eb="10">
      <t>カサン</t>
    </rPh>
    <phoneticPr fontId="8"/>
  </si>
  <si>
    <t>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0" eb="2">
      <t>カイゴ</t>
    </rPh>
    <rPh sb="2" eb="4">
      <t>ヨボウ</t>
    </rPh>
    <rPh sb="19" eb="21">
      <t>カイゴ</t>
    </rPh>
    <rPh sb="21" eb="23">
      <t>ヨボウ</t>
    </rPh>
    <rPh sb="74" eb="76">
      <t>カツヨウ</t>
    </rPh>
    <rPh sb="76" eb="77">
      <t>トウ</t>
    </rPh>
    <phoneticPr fontId="8"/>
  </si>
  <si>
    <t>□</t>
    <phoneticPr fontId="8"/>
  </si>
  <si>
    <t>当該計画に基づく初回のサービス提供が行われた日の属する月</t>
  </si>
  <si>
    <t>生活機能向上連携加算
（Ⅱ）</t>
    <rPh sb="0" eb="2">
      <t>セイカツ</t>
    </rPh>
    <rPh sb="2" eb="4">
      <t>キノウ</t>
    </rPh>
    <rPh sb="4" eb="6">
      <t>コウジョウ</t>
    </rPh>
    <rPh sb="6" eb="8">
      <t>レンケイ</t>
    </rPh>
    <rPh sb="8" eb="10">
      <t>カサン</t>
    </rPh>
    <phoneticPr fontId="8"/>
  </si>
  <si>
    <t>介護予防訪問リハビリテーション事業所、介護予防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カイゴ</t>
    </rPh>
    <rPh sb="2" eb="4">
      <t>ヨボウ</t>
    </rPh>
    <rPh sb="4" eb="6">
      <t>ホウモン</t>
    </rPh>
    <rPh sb="15" eb="18">
      <t>ジギョウショ</t>
    </rPh>
    <rPh sb="19" eb="21">
      <t>カイゴ</t>
    </rPh>
    <rPh sb="21" eb="23">
      <t>ヨボウ</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70" eb="73">
      <t>リヨウシャ</t>
    </rPh>
    <rPh sb="74" eb="76">
      <t>キョタク</t>
    </rPh>
    <rPh sb="77" eb="79">
      <t>ホウモン</t>
    </rPh>
    <rPh sb="81" eb="82">
      <t>サイ</t>
    </rPh>
    <rPh sb="83" eb="85">
      <t>ケイカク</t>
    </rPh>
    <rPh sb="85" eb="87">
      <t>サクセイ</t>
    </rPh>
    <rPh sb="87" eb="90">
      <t>セキニンシャ</t>
    </rPh>
    <rPh sb="91" eb="93">
      <t>ドウコウ</t>
    </rPh>
    <rPh sb="95" eb="96">
      <t>マタ</t>
    </rPh>
    <rPh sb="97" eb="99">
      <t>リガク</t>
    </rPh>
    <rPh sb="99" eb="101">
      <t>リョウホウ</t>
    </rPh>
    <rPh sb="101" eb="102">
      <t>シ</t>
    </rPh>
    <rPh sb="102" eb="103">
      <t>トウ</t>
    </rPh>
    <rPh sb="103" eb="104">
      <t>オヨ</t>
    </rPh>
    <rPh sb="105" eb="107">
      <t>ケイカク</t>
    </rPh>
    <rPh sb="107" eb="109">
      <t>サクセイ</t>
    </rPh>
    <rPh sb="109" eb="112">
      <t>セキニンシャ</t>
    </rPh>
    <rPh sb="113" eb="116">
      <t>リヨウシャ</t>
    </rPh>
    <rPh sb="117" eb="119">
      <t>キョタク</t>
    </rPh>
    <rPh sb="120" eb="122">
      <t>ホウモン</t>
    </rPh>
    <rPh sb="124" eb="125">
      <t>アト</t>
    </rPh>
    <rPh sb="126" eb="128">
      <t>キョウドウ</t>
    </rPh>
    <rPh sb="138" eb="139">
      <t>オコナ</t>
    </rPh>
    <rPh sb="141" eb="143">
      <t>キョウドウ</t>
    </rPh>
    <rPh sb="145" eb="146">
      <t>オコナ</t>
    </rPh>
    <rPh sb="148" eb="150">
      <t>セイカツ</t>
    </rPh>
    <rPh sb="150" eb="152">
      <t>キノウ</t>
    </rPh>
    <phoneticPr fontId="8"/>
  </si>
  <si>
    <t>当該計画に基づく初回のサービス提供がが行われた日の属する月以降３月の間</t>
    <rPh sb="0" eb="2">
      <t>トウガイ</t>
    </rPh>
    <rPh sb="2" eb="4">
      <t>ケイカク</t>
    </rPh>
    <rPh sb="5" eb="6">
      <t>モト</t>
    </rPh>
    <rPh sb="8" eb="10">
      <t>ショカイ</t>
    </rPh>
    <rPh sb="15" eb="17">
      <t>テイキョウ</t>
    </rPh>
    <rPh sb="29" eb="31">
      <t>イコウ</t>
    </rPh>
    <rPh sb="32" eb="33">
      <t>ツキ</t>
    </rPh>
    <rPh sb="34" eb="35">
      <t>アイダ</t>
    </rPh>
    <phoneticPr fontId="8"/>
  </si>
  <si>
    <t>管理栄養士（当該事業所の従業者以外の管理栄養士を含む。）が、従業者に対する栄養ケアに係る技術的助言及び指導を月１回以上行っている</t>
    <phoneticPr fontId="8"/>
  </si>
  <si>
    <t>口腔ケアマネジメント計画</t>
    <phoneticPr fontId="8"/>
  </si>
  <si>
    <t>利用開始時および利用中６月ごとに利用者の口腔の健康状態又は栄養状態について確認し情報を担当の介護支援専門員へ情報提供</t>
    <phoneticPr fontId="8"/>
  </si>
  <si>
    <t>科学的介護推進体制加算</t>
    <phoneticPr fontId="8"/>
  </si>
  <si>
    <t>利用者ごとのＡＤＬ値、栄養状態、口腔機能、認知症の状況その他の利用者の心身の状況等に係る基本的な情報を、厚生労働省に提出</t>
    <phoneticPr fontId="8"/>
  </si>
  <si>
    <t>必要に応じて認知症対応型共同生活介護計画を見直すなど、指定認知症対応型共同生活介護の提供に当たって、上記に規定する情報その他指定認知症対応型共同生活介護を適切かつ有効に提供するために必要な情報を活用</t>
    <phoneticPr fontId="8"/>
  </si>
  <si>
    <t>次の（１）又は（２）のいずれかに該当</t>
  </si>
  <si>
    <t>（１）介護職員の総数のうち介護福祉士の占める割合が100分の70以上</t>
    <phoneticPr fontId="8"/>
  </si>
  <si>
    <t>（２）介護職員の総数のうち勤続年数が10年以上の介護福祉士の占める割合が100分の25以上</t>
    <phoneticPr fontId="8"/>
  </si>
  <si>
    <r>
      <t>サービス提供体制強化加算</t>
    </r>
    <r>
      <rPr>
        <sz val="11"/>
        <rFont val="ＭＳ Ｐゴシック"/>
        <family val="3"/>
        <charset val="128"/>
      </rPr>
      <t>（Ⅱ）</t>
    </r>
    <rPh sb="4" eb="6">
      <t>テイキョウ</t>
    </rPh>
    <rPh sb="6" eb="8">
      <t>タイセイ</t>
    </rPh>
    <rPh sb="8" eb="10">
      <t>キョウカ</t>
    </rPh>
    <rPh sb="10" eb="12">
      <t>カサン</t>
    </rPh>
    <phoneticPr fontId="8"/>
  </si>
  <si>
    <t>定員、人員基準に適合</t>
    <phoneticPr fontId="8"/>
  </si>
  <si>
    <t>該当</t>
    <phoneticPr fontId="8"/>
  </si>
  <si>
    <r>
      <t>サービス提供体制強化加算</t>
    </r>
    <r>
      <rPr>
        <sz val="11"/>
        <rFont val="ＭＳ Ｐゴシック"/>
        <family val="3"/>
        <charset val="128"/>
      </rPr>
      <t xml:space="preserve"> （Ⅲ）</t>
    </r>
    <rPh sb="4" eb="6">
      <t>テイキョウ</t>
    </rPh>
    <rPh sb="6" eb="8">
      <t>タイセイ</t>
    </rPh>
    <rPh sb="8" eb="10">
      <t>キョウカ</t>
    </rPh>
    <rPh sb="10" eb="12">
      <t>カサン</t>
    </rPh>
    <phoneticPr fontId="8"/>
  </si>
  <si>
    <t>次の（１）、（２）、（３）のいずれかに該当</t>
  </si>
  <si>
    <t>（１）介護職員の総数のうち介護福祉士の占める割合が100分の50以上</t>
    <phoneticPr fontId="8"/>
  </si>
  <si>
    <t>（２）看護・介護職員の総数のうち、常勤職員の占める割合が100分の75以上</t>
    <rPh sb="3" eb="5">
      <t>カンゴ</t>
    </rPh>
    <rPh sb="31" eb="32">
      <t>フン</t>
    </rPh>
    <phoneticPr fontId="8"/>
  </si>
  <si>
    <t>定員、人員基準に適合</t>
  </si>
  <si>
    <t>サービス提供体制強化加算（Ⅰ）又は（Ⅱ）を算定していない</t>
    <phoneticPr fontId="8"/>
  </si>
  <si>
    <t>７　次の(一)、(二)、(三)のいずれにも適合</t>
    <phoneticPr fontId="8"/>
  </si>
  <si>
    <t>(二)資質の向上の支援に関する計画の策定、研修の実施又は研修の機会の確保し、全ての介護職員に周知</t>
    <phoneticPr fontId="8"/>
  </si>
  <si>
    <t>(三)経験若しくは資格等に応じて昇給する仕組み又は一定の基準に基づき定期に昇給する仕組みを設け、全ての介護職員に周知</t>
    <phoneticPr fontId="8"/>
  </si>
  <si>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8"/>
  </si>
  <si>
    <t>７　次の(一)、(二)のいずれにも適合</t>
    <phoneticPr fontId="8"/>
  </si>
  <si>
    <t>８　処遇改善の内容（賃金改善を除く）及び処遇改善に要する費用の見込額を全ての職員に周知</t>
    <rPh sb="31" eb="34">
      <t>ミコミガク</t>
    </rPh>
    <phoneticPr fontId="8"/>
  </si>
  <si>
    <t>７　次の(一)、(二)のいずれかに適合</t>
    <phoneticPr fontId="8"/>
  </si>
  <si>
    <t>(二)資質の向上の支援に関する計画の策定、研修の実施又は研修の機会を確保し、全ての介護職員に周知</t>
  </si>
  <si>
    <t>１　賃金改善に要する費用の見込額が当該加算の算定見込額を上回る賃金改善計画の策定、計画に基づく措置の実施</t>
    <rPh sb="2" eb="4">
      <t>チンギン</t>
    </rPh>
    <rPh sb="4" eb="6">
      <t>カイゼン</t>
    </rPh>
    <rPh sb="7" eb="8">
      <t>ヨウ</t>
    </rPh>
    <rPh sb="10" eb="12">
      <t>ヒヨウ</t>
    </rPh>
    <rPh sb="13" eb="16">
      <t>ミコミガク</t>
    </rPh>
    <rPh sb="17" eb="19">
      <t>トウガイ</t>
    </rPh>
    <rPh sb="19" eb="21">
      <t>カサン</t>
    </rPh>
    <rPh sb="22" eb="24">
      <t>サンテイ</t>
    </rPh>
    <rPh sb="24" eb="27">
      <t>ミコミガク</t>
    </rPh>
    <rPh sb="28" eb="30">
      <t>ウワマワ</t>
    </rPh>
    <rPh sb="50" eb="52">
      <t>ジッシ</t>
    </rPh>
    <phoneticPr fontId="8"/>
  </si>
  <si>
    <t>２　次の（一）、（二）、（三）、（四）のいずれにも該当</t>
    <phoneticPr fontId="8"/>
  </si>
  <si>
    <t>３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8"/>
  </si>
  <si>
    <t>４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8"/>
  </si>
  <si>
    <t>５　処遇改善の実施の報告</t>
    <rPh sb="2" eb="4">
      <t>ショグウ</t>
    </rPh>
    <rPh sb="4" eb="6">
      <t>カイゼン</t>
    </rPh>
    <rPh sb="7" eb="9">
      <t>ジッシ</t>
    </rPh>
    <rPh sb="10" eb="12">
      <t>ホウコク</t>
    </rPh>
    <phoneticPr fontId="8"/>
  </si>
  <si>
    <t>６　サービス提供体制強化加算（Ⅰ）又は（Ⅱ）の届出</t>
    <rPh sb="6" eb="8">
      <t>テイキョウ</t>
    </rPh>
    <rPh sb="8" eb="10">
      <t>タイセイ</t>
    </rPh>
    <rPh sb="10" eb="12">
      <t>キョウカ</t>
    </rPh>
    <rPh sb="12" eb="14">
      <t>カサン</t>
    </rPh>
    <rPh sb="17" eb="18">
      <t>マタ</t>
    </rPh>
    <rPh sb="23" eb="25">
      <t>トドケデ</t>
    </rPh>
    <phoneticPr fontId="8"/>
  </si>
  <si>
    <t>７　介護職員処遇改善加算（Ⅰ）から（Ⅲ）までのいずれかを算定</t>
    <rPh sb="2" eb="4">
      <t>カイゴ</t>
    </rPh>
    <rPh sb="4" eb="6">
      <t>ショクイン</t>
    </rPh>
    <rPh sb="6" eb="8">
      <t>ショグウ</t>
    </rPh>
    <rPh sb="8" eb="12">
      <t>カイゼンカサン</t>
    </rPh>
    <rPh sb="28" eb="30">
      <t>サンテイ</t>
    </rPh>
    <phoneticPr fontId="8"/>
  </si>
  <si>
    <t>９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8"/>
  </si>
  <si>
    <t>２　次の（一）、（二）、（三）、（四）のいずれにも該当</t>
    <phoneticPr fontId="8"/>
  </si>
  <si>
    <t>７　処遇改善の内容（賃金改善を除く）及び処遇改善に要する費用の見込額を全ての職員に周知</t>
    <rPh sb="31" eb="34">
      <t>ミコミガク</t>
    </rPh>
    <phoneticPr fontId="8"/>
  </si>
  <si>
    <t>２　処遇改善加算要件　　介護職処遇改善加算（Ⅰ）から（Ⅲ）までのいずれかを算定</t>
    <rPh sb="2" eb="4">
      <t>ショグウ</t>
    </rPh>
    <rPh sb="4" eb="6">
      <t>カイゼン</t>
    </rPh>
    <rPh sb="6" eb="8">
      <t>カサン</t>
    </rPh>
    <rPh sb="8" eb="10">
      <t>ヨウケン</t>
    </rPh>
    <rPh sb="12" eb="14">
      <t>カイゴ</t>
    </rPh>
    <rPh sb="14" eb="15">
      <t>ショク</t>
    </rPh>
    <rPh sb="15" eb="17">
      <t>ショグウ</t>
    </rPh>
    <rPh sb="17" eb="19">
      <t>カイゼン</t>
    </rPh>
    <rPh sb="19" eb="21">
      <t>カサン</t>
    </rPh>
    <rPh sb="37" eb="39">
      <t>サンテイ</t>
    </rPh>
    <phoneticPr fontId="8"/>
  </si>
  <si>
    <t>運営指導出席者名簿</t>
    <rPh sb="0" eb="2">
      <t>ウンエイ</t>
    </rPh>
    <rPh sb="2" eb="4">
      <t>シドウ</t>
    </rPh>
    <rPh sb="4" eb="7">
      <t>シュッセキシャ</t>
    </rPh>
    <rPh sb="7" eb="9">
      <t>メイボ</t>
    </rPh>
    <phoneticPr fontId="8"/>
  </si>
  <si>
    <t>運営指導年月日</t>
    <rPh sb="0" eb="2">
      <t>ウンエイ</t>
    </rPh>
    <rPh sb="2" eb="4">
      <t>シドウ</t>
    </rPh>
    <rPh sb="4" eb="7">
      <t>ネンガッピ</t>
    </rPh>
    <phoneticPr fontId="8"/>
  </si>
  <si>
    <t>※運営指導で当日実際に対応する職員のみ記入してください。</t>
    <rPh sb="1" eb="3">
      <t>ウンエイ</t>
    </rPh>
    <rPh sb="3" eb="5">
      <t>シドウ</t>
    </rPh>
    <rPh sb="6" eb="8">
      <t>トウジツ</t>
    </rPh>
    <rPh sb="8" eb="10">
      <t>ジッサイ</t>
    </rPh>
    <rPh sb="11" eb="13">
      <t>タイオウ</t>
    </rPh>
    <rPh sb="15" eb="17">
      <t>ショクイン</t>
    </rPh>
    <rPh sb="19" eb="21">
      <t>キニュウ</t>
    </rPh>
    <phoneticPr fontId="8"/>
  </si>
  <si>
    <t>作成年月日　　○○年○○月○○日（○○年○○月○○日現在）</t>
    <rPh sb="0" eb="2">
      <t>サクセイ</t>
    </rPh>
    <rPh sb="2" eb="5">
      <t>ネンガッピ</t>
    </rPh>
    <rPh sb="9" eb="10">
      <t>ネン</t>
    </rPh>
    <rPh sb="12" eb="13">
      <t>ガツ</t>
    </rPh>
    <rPh sb="15" eb="16">
      <t>ニチ</t>
    </rPh>
    <rPh sb="19" eb="20">
      <t>ネン</t>
    </rPh>
    <rPh sb="22" eb="23">
      <t>ツキ</t>
    </rPh>
    <rPh sb="25" eb="26">
      <t>ヒ</t>
    </rPh>
    <rPh sb="26" eb="28">
      <t>ゲンザイ</t>
    </rPh>
    <phoneticPr fontId="8"/>
  </si>
  <si>
    <t>運営指導日</t>
    <rPh sb="0" eb="2">
      <t>ウンエイ</t>
    </rPh>
    <rPh sb="2" eb="4">
      <t>シドウ</t>
    </rPh>
    <rPh sb="4" eb="5">
      <t>ビ</t>
    </rPh>
    <phoneticPr fontId="3"/>
  </si>
  <si>
    <t>運営指導月の前月とすること。</t>
    <rPh sb="0" eb="2">
      <t>ウンエイ</t>
    </rPh>
    <rPh sb="2" eb="4">
      <t>シドウ</t>
    </rPh>
    <rPh sb="4" eb="5">
      <t>ツキ</t>
    </rPh>
    <rPh sb="6" eb="8">
      <t>ゼンゲツ</t>
    </rPh>
    <rPh sb="7" eb="8">
      <t>ツキ</t>
    </rPh>
    <phoneticPr fontId="3"/>
  </si>
  <si>
    <t>　（ https://www.city.kitaakita.akita.jp/archive/p13006 ■各種様式 別紙1-1～1-4 ）</t>
    <phoneticPr fontId="8"/>
  </si>
  <si>
    <t>○事前提出資料(各１部)</t>
    <rPh sb="1" eb="3">
      <t>ジゼン</t>
    </rPh>
    <rPh sb="3" eb="5">
      <t>テイシュツ</t>
    </rPh>
    <rPh sb="5" eb="7">
      <t>シリョウ</t>
    </rPh>
    <rPh sb="8" eb="9">
      <t>カク</t>
    </rPh>
    <rPh sb="10" eb="11">
      <t>ブ</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</si>
</sst>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quot;△ &quot;#,##0.0"/>
    <numFmt numFmtId="178" formatCode="0.0%"/>
    <numFmt numFmtId="179" formatCode="0.0"/>
    <numFmt numFmtId="180" formatCode="#,##0.0#"/>
    <numFmt numFmtId="181" formatCode="h:mm;@"/>
  </numFmts>
  <fonts count="7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b/>
      <sz val="10"/>
      <name val="ＭＳ Ｐゴシック"/>
      <family val="3"/>
      <charset val="128"/>
    </font>
    <font>
      <b/>
      <sz val="10"/>
      <color indexed="10"/>
      <name val="ＭＳ Ｐゴシック"/>
      <family val="3"/>
      <charset val="128"/>
    </font>
    <font>
      <sz val="14"/>
      <name val="ＭＳ Ｐゴシック"/>
      <family val="3"/>
      <charset val="128"/>
    </font>
    <font>
      <b/>
      <sz val="20"/>
      <name val="ＭＳ ゴシック"/>
      <family val="3"/>
      <charset val="128"/>
    </font>
    <font>
      <sz val="12"/>
      <name val="ＭＳ ゴシック"/>
      <family val="3"/>
      <charset val="128"/>
    </font>
    <font>
      <sz val="11"/>
      <name val="ＭＳ ゴシック"/>
      <family val="3"/>
      <charset val="128"/>
    </font>
    <font>
      <u/>
      <sz val="11"/>
      <name val="ＭＳ ゴシック"/>
      <family val="3"/>
      <charset val="128"/>
    </font>
    <font>
      <sz val="9"/>
      <name val="ＭＳ ゴシック"/>
      <family val="3"/>
      <charset val="128"/>
    </font>
    <font>
      <u/>
      <sz val="11"/>
      <name val="ＭＳ Ｐ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sz val="9"/>
      <name val="ＭＳ Ｐ明朝"/>
      <family val="1"/>
      <charset val="128"/>
    </font>
    <font>
      <sz val="10.5"/>
      <color indexed="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0"/>
      <name val="ＭＳ Ｐ明朝"/>
      <family val="1"/>
      <charset val="128"/>
    </font>
    <font>
      <strike/>
      <sz val="11"/>
      <name val="ＭＳ ゴシック"/>
      <family val="3"/>
      <charset val="128"/>
    </font>
    <font>
      <b/>
      <sz val="10.5"/>
      <color indexed="8"/>
      <name val="ＭＳ ゴシック"/>
      <family val="3"/>
      <charset val="128"/>
    </font>
    <font>
      <b/>
      <sz val="15"/>
      <color indexed="8"/>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6"/>
      <color theme="1"/>
      <name val="ＭＳ Ｐゴシック"/>
      <family val="2"/>
      <charset val="128"/>
      <scheme val="minor"/>
    </font>
    <font>
      <b/>
      <sz val="11"/>
      <color rgb="FFFF0000"/>
      <name val="ＭＳ Ｐゴシック"/>
      <family val="3"/>
      <charset val="128"/>
      <scheme val="minor"/>
    </font>
    <font>
      <sz val="11"/>
      <name val="ＭＳ Ｐゴシック"/>
      <family val="3"/>
      <charset val="128"/>
      <scheme val="minor"/>
    </font>
    <font>
      <sz val="10.5"/>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
      <patternFill patternType="solid">
        <fgColor theme="0" tint="-0.249977111117893"/>
        <bgColor indexed="64"/>
      </patternFill>
    </fill>
  </fills>
  <borders count="2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diagonal/>
    </border>
    <border>
      <left/>
      <right/>
      <top/>
      <bottom style="medium">
        <color indexed="64"/>
      </bottom>
      <diagonal/>
    </border>
    <border>
      <left/>
      <right/>
      <top style="dotted">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s>
  <cellStyleXfs count="51">
    <xf numFmtId="0" fontId="0" fillId="0" borderId="0"/>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30" fillId="0" borderId="0" applyNumberFormat="0" applyFill="0" applyBorder="0" applyAlignment="0" applyProtection="0">
      <alignment vertical="center"/>
    </xf>
    <xf numFmtId="0" fontId="31" fillId="20" borderId="1" applyNumberFormat="0" applyAlignment="0" applyProtection="0">
      <alignment vertical="center"/>
    </xf>
    <xf numFmtId="0" fontId="32" fillId="21" borderId="0" applyNumberFormat="0" applyBorder="0" applyAlignment="0" applyProtection="0">
      <alignment vertical="center"/>
    </xf>
    <xf numFmtId="9" fontId="9" fillId="0" borderId="0" applyFont="0" applyFill="0" applyBorder="0" applyAlignment="0" applyProtection="0"/>
    <xf numFmtId="0" fontId="9" fillId="22" borderId="2" applyNumberFormat="0" applyFont="0" applyAlignment="0" applyProtection="0">
      <alignment vertical="center"/>
    </xf>
    <xf numFmtId="0" fontId="33" fillId="0" borderId="3" applyNumberFormat="0" applyFill="0" applyAlignment="0" applyProtection="0">
      <alignment vertical="center"/>
    </xf>
    <xf numFmtId="0" fontId="34" fillId="3" borderId="0" applyNumberFormat="0" applyBorder="0" applyAlignment="0" applyProtection="0">
      <alignment vertical="center"/>
    </xf>
    <xf numFmtId="0" fontId="35" fillId="23" borderId="4" applyNumberFormat="0" applyAlignment="0" applyProtection="0">
      <alignment vertical="center"/>
    </xf>
    <xf numFmtId="0" fontId="36" fillId="0" borderId="0" applyNumberFormat="0" applyFill="0" applyBorder="0" applyAlignment="0" applyProtection="0">
      <alignment vertical="center"/>
    </xf>
    <xf numFmtId="38" fontId="2" fillId="0" borderId="0" applyFont="0" applyFill="0" applyBorder="0" applyAlignment="0" applyProtection="0"/>
    <xf numFmtId="38" fontId="9" fillId="0" borderId="0" applyFont="0" applyFill="0" applyBorder="0" applyAlignment="0" applyProtection="0"/>
    <xf numFmtId="0" fontId="37" fillId="0" borderId="5" applyNumberFormat="0" applyFill="0" applyAlignment="0" applyProtection="0">
      <alignment vertical="center"/>
    </xf>
    <xf numFmtId="0" fontId="38" fillId="0" borderId="6" applyNumberFormat="0" applyFill="0" applyAlignment="0" applyProtection="0">
      <alignment vertical="center"/>
    </xf>
    <xf numFmtId="0" fontId="39" fillId="0" borderId="7" applyNumberFormat="0" applyFill="0" applyAlignment="0" applyProtection="0">
      <alignment vertical="center"/>
    </xf>
    <xf numFmtId="0" fontId="39" fillId="0" borderId="0" applyNumberFormat="0" applyFill="0" applyBorder="0" applyAlignment="0" applyProtection="0">
      <alignment vertical="center"/>
    </xf>
    <xf numFmtId="0" fontId="40" fillId="0" borderId="8" applyNumberFormat="0" applyFill="0" applyAlignment="0" applyProtection="0">
      <alignment vertical="center"/>
    </xf>
    <xf numFmtId="0" fontId="41" fillId="23" borderId="9" applyNumberFormat="0" applyAlignment="0" applyProtection="0">
      <alignment vertical="center"/>
    </xf>
    <xf numFmtId="0" fontId="42" fillId="0" borderId="0" applyNumberFormat="0" applyFill="0" applyBorder="0" applyAlignment="0" applyProtection="0">
      <alignment vertical="center"/>
    </xf>
    <xf numFmtId="0" fontId="43" fillId="7" borderId="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4"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037">
    <xf numFmtId="0" fontId="0" fillId="0" borderId="0" xfId="0"/>
    <xf numFmtId="0" fontId="5" fillId="0" borderId="0" xfId="0" applyFont="1" applyAlignment="1">
      <alignment vertical="center"/>
    </xf>
    <xf numFmtId="0" fontId="4" fillId="0" borderId="0" xfId="0" applyFont="1" applyAlignment="1">
      <alignment vertical="center"/>
    </xf>
    <xf numFmtId="0" fontId="4" fillId="0" borderId="0" xfId="0" applyFont="1" applyFill="1" applyAlignment="1">
      <alignment vertical="center"/>
    </xf>
    <xf numFmtId="49" fontId="4" fillId="0" borderId="10" xfId="0" applyNumberFormat="1" applyFont="1" applyFill="1" applyBorder="1" applyAlignment="1" applyProtection="1">
      <alignment horizontal="center" vertical="center"/>
      <protection locked="0"/>
    </xf>
    <xf numFmtId="0" fontId="4" fillId="24" borderId="0" xfId="0" quotePrefix="1" applyFont="1" applyFill="1" applyAlignment="1">
      <alignment horizontal="righ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0" xfId="0" applyFont="1" applyFill="1" applyAlignment="1">
      <alignment horizontal="righ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0" xfId="0" applyFont="1" applyFill="1" applyBorder="1" applyAlignment="1">
      <alignment horizontal="center" vertical="center"/>
    </xf>
    <xf numFmtId="0" fontId="4" fillId="0" borderId="17" xfId="0" applyFont="1" applyFill="1" applyBorder="1" applyAlignment="1">
      <alignment vertical="center"/>
    </xf>
    <xf numFmtId="38" fontId="4" fillId="0" borderId="0" xfId="34" applyFont="1" applyFill="1" applyBorder="1" applyAlignment="1" applyProtection="1">
      <alignment horizontal="right" vertical="center" wrapText="1"/>
      <protection locked="0"/>
    </xf>
    <xf numFmtId="0" fontId="4" fillId="0" borderId="18" xfId="0" applyFont="1" applyBorder="1" applyAlignment="1">
      <alignment vertical="center"/>
    </xf>
    <xf numFmtId="0" fontId="0" fillId="0" borderId="0" xfId="0" applyFill="1" applyBorder="1" applyAlignment="1">
      <alignment horizontal="lef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0" xfId="0" applyFont="1" applyBorder="1" applyAlignment="1">
      <alignment horizontal="center" vertical="center"/>
    </xf>
    <xf numFmtId="0" fontId="0" fillId="0" borderId="0" xfId="0" applyFill="1" applyBorder="1" applyAlignment="1">
      <alignment horizontal="center" vertical="center"/>
    </xf>
    <xf numFmtId="0" fontId="0" fillId="0" borderId="12" xfId="0" applyBorder="1" applyAlignment="1">
      <alignment vertical="center" wrapText="1"/>
    </xf>
    <xf numFmtId="0" fontId="4" fillId="0" borderId="0" xfId="0" applyFont="1" applyFill="1" applyBorder="1" applyAlignment="1">
      <alignment horizontal="center" vertical="center" wrapText="1"/>
    </xf>
    <xf numFmtId="0" fontId="0" fillId="0" borderId="0" xfId="0" applyBorder="1" applyAlignment="1">
      <alignment vertical="center" wrapText="1"/>
    </xf>
    <xf numFmtId="0" fontId="4" fillId="0" borderId="0" xfId="0" applyFont="1" applyFill="1" applyBorder="1" applyAlignment="1" applyProtection="1">
      <alignment horizontal="right" vertical="center"/>
      <protection locked="0"/>
    </xf>
    <xf numFmtId="0" fontId="0" fillId="0" borderId="0" xfId="0" applyBorder="1" applyAlignment="1">
      <alignment vertical="center"/>
    </xf>
    <xf numFmtId="0" fontId="4" fillId="0" borderId="0" xfId="0" applyFont="1" applyFill="1" applyAlignment="1">
      <alignment horizontal="center" vertical="center"/>
    </xf>
    <xf numFmtId="0" fontId="4" fillId="0" borderId="10" xfId="0" applyFont="1" applyBorder="1" applyAlignment="1">
      <alignment horizontal="center" vertical="center"/>
    </xf>
    <xf numFmtId="0" fontId="4" fillId="0" borderId="0" xfId="0" applyFont="1" applyFill="1" applyAlignment="1">
      <alignment horizontal="left" vertical="top" wrapText="1"/>
    </xf>
    <xf numFmtId="0" fontId="0" fillId="0" borderId="20" xfId="0" applyBorder="1" applyAlignment="1">
      <alignment vertical="center"/>
    </xf>
    <xf numFmtId="49" fontId="4"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4" fillId="0" borderId="0" xfId="0" applyNumberFormat="1" applyFont="1" applyFill="1" applyBorder="1" applyAlignment="1" applyProtection="1">
      <alignment horizontal="left" vertical="center"/>
      <protection locked="0"/>
    </xf>
    <xf numFmtId="49" fontId="4" fillId="25" borderId="0" xfId="0" applyNumberFormat="1" applyFont="1" applyFill="1" applyBorder="1" applyAlignment="1" applyProtection="1">
      <alignment horizontal="center" vertical="center"/>
      <protection locked="0"/>
    </xf>
    <xf numFmtId="49" fontId="11" fillId="25" borderId="0" xfId="0" applyNumberFormat="1" applyFont="1" applyFill="1" applyBorder="1" applyAlignment="1" applyProtection="1">
      <alignment horizontal="center" vertical="center"/>
      <protection locked="0"/>
    </xf>
    <xf numFmtId="0" fontId="11" fillId="25" borderId="0" xfId="0" applyFont="1" applyFill="1" applyAlignment="1">
      <alignment vertical="center"/>
    </xf>
    <xf numFmtId="0" fontId="0" fillId="25" borderId="0" xfId="0" applyFill="1" applyBorder="1" applyAlignment="1">
      <alignment horizontal="left" vertical="center" wrapText="1"/>
    </xf>
    <xf numFmtId="0" fontId="4" fillId="0" borderId="21"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vertical="center"/>
    </xf>
    <xf numFmtId="0" fontId="11" fillId="0" borderId="0" xfId="0" applyFont="1" applyBorder="1" applyAlignment="1">
      <alignment vertical="center"/>
    </xf>
    <xf numFmtId="0" fontId="4" fillId="0" borderId="0" xfId="0" applyFont="1" applyFill="1" applyBorder="1" applyAlignment="1" applyProtection="1">
      <alignment horizontal="center" vertical="center"/>
      <protection locked="0"/>
    </xf>
    <xf numFmtId="0" fontId="0" fillId="0" borderId="0" xfId="0" applyBorder="1" applyAlignment="1"/>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7" xfId="0" applyFont="1" applyBorder="1" applyAlignment="1">
      <alignment horizontal="center" vertical="center"/>
    </xf>
    <xf numFmtId="0" fontId="13" fillId="0" borderId="0" xfId="0" applyFont="1" applyAlignment="1">
      <alignment vertical="center"/>
    </xf>
    <xf numFmtId="0" fontId="5" fillId="0" borderId="10" xfId="0" applyFont="1" applyBorder="1" applyAlignment="1">
      <alignment horizontal="center" vertical="center"/>
    </xf>
    <xf numFmtId="0" fontId="5" fillId="0" borderId="10" xfId="0" applyFont="1" applyBorder="1" applyAlignment="1">
      <alignment vertical="center" wrapText="1"/>
    </xf>
    <xf numFmtId="0" fontId="4" fillId="0" borderId="0" xfId="0" applyFont="1" applyAlignment="1">
      <alignment vertical="center" wrapText="1"/>
    </xf>
    <xf numFmtId="0" fontId="4" fillId="0" borderId="0" xfId="0" applyFont="1" applyFill="1" applyAlignment="1">
      <alignment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4" fillId="0" borderId="0" xfId="0" quotePrefix="1" applyFont="1" applyFill="1" applyBorder="1" applyAlignment="1">
      <alignment horizontal="right" vertical="center"/>
    </xf>
    <xf numFmtId="0" fontId="0" fillId="0" borderId="0" xfId="0" applyAlignment="1">
      <alignment horizontal="center"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22"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wrapText="1"/>
    </xf>
    <xf numFmtId="0" fontId="0" fillId="0" borderId="10"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xf>
    <xf numFmtId="0" fontId="0" fillId="0" borderId="10" xfId="0" applyBorder="1" applyAlignment="1">
      <alignment horizontal="left" vertical="center" wrapText="1"/>
    </xf>
    <xf numFmtId="0" fontId="0" fillId="0" borderId="10" xfId="0" applyBorder="1" applyAlignment="1">
      <alignment vertical="top" wrapText="1"/>
    </xf>
    <xf numFmtId="49" fontId="21" fillId="0" borderId="0" xfId="0" applyNumberFormat="1" applyFont="1" applyAlignment="1">
      <alignment vertical="center"/>
    </xf>
    <xf numFmtId="49" fontId="21" fillId="0" borderId="0" xfId="0" applyNumberFormat="1" applyFont="1" applyAlignment="1">
      <alignment horizontal="center" vertical="center"/>
    </xf>
    <xf numFmtId="49" fontId="21" fillId="0" borderId="0" xfId="0" applyNumberFormat="1" applyFont="1" applyAlignment="1">
      <alignment vertical="center" wrapText="1"/>
    </xf>
    <xf numFmtId="49" fontId="21" fillId="0" borderId="0" xfId="0" applyNumberFormat="1" applyFont="1" applyAlignment="1">
      <alignment horizontal="left" vertical="center" wrapText="1"/>
    </xf>
    <xf numFmtId="49" fontId="21" fillId="0" borderId="37" xfId="0" applyNumberFormat="1" applyFont="1" applyBorder="1" applyAlignment="1">
      <alignment horizontal="left"/>
    </xf>
    <xf numFmtId="49" fontId="21" fillId="0" borderId="37" xfId="0" applyNumberFormat="1" applyFont="1" applyBorder="1" applyAlignment="1">
      <alignment vertical="center" wrapText="1"/>
    </xf>
    <xf numFmtId="49" fontId="21" fillId="0" borderId="37" xfId="0" applyNumberFormat="1" applyFont="1" applyBorder="1" applyAlignment="1"/>
    <xf numFmtId="49" fontId="21" fillId="0" borderId="11" xfId="0" applyNumberFormat="1" applyFont="1" applyBorder="1" applyAlignment="1">
      <alignment horizontal="center" vertical="center"/>
    </xf>
    <xf numFmtId="49" fontId="21" fillId="0" borderId="12" xfId="0" applyNumberFormat="1" applyFont="1" applyBorder="1" applyAlignment="1">
      <alignment horizontal="center" vertical="center"/>
    </xf>
    <xf numFmtId="49" fontId="21" fillId="0" borderId="12" xfId="0" applyNumberFormat="1" applyFont="1" applyBorder="1" applyAlignment="1">
      <alignment horizontal="center" vertical="center" wrapText="1"/>
    </xf>
    <xf numFmtId="49" fontId="25" fillId="0" borderId="38" xfId="0" applyNumberFormat="1" applyFont="1" applyBorder="1" applyAlignment="1">
      <alignment horizontal="center" vertical="center" wrapText="1"/>
    </xf>
    <xf numFmtId="49" fontId="10" fillId="0" borderId="39" xfId="0" applyNumberFormat="1" applyFont="1" applyBorder="1" applyAlignment="1">
      <alignment horizontal="left" vertical="center"/>
    </xf>
    <xf numFmtId="49" fontId="10" fillId="0" borderId="40" xfId="0" applyNumberFormat="1" applyFont="1" applyBorder="1" applyAlignment="1">
      <alignment horizontal="left" vertical="center"/>
    </xf>
    <xf numFmtId="49" fontId="4" fillId="0" borderId="41" xfId="0" applyNumberFormat="1" applyFont="1" applyBorder="1" applyAlignment="1">
      <alignment vertical="center"/>
    </xf>
    <xf numFmtId="49" fontId="4" fillId="0" borderId="42" xfId="0" applyNumberFormat="1" applyFont="1" applyBorder="1" applyAlignment="1">
      <alignment horizontal="right" vertical="center"/>
    </xf>
    <xf numFmtId="49" fontId="4" fillId="0" borderId="0" xfId="0" applyNumberFormat="1" applyFont="1" applyAlignment="1">
      <alignment vertical="center"/>
    </xf>
    <xf numFmtId="49" fontId="21" fillId="0" borderId="43" xfId="0" applyNumberFormat="1" applyFont="1" applyBorder="1" applyAlignment="1">
      <alignment horizontal="center" vertical="center"/>
    </xf>
    <xf numFmtId="49" fontId="21" fillId="0" borderId="44" xfId="0" applyNumberFormat="1" applyFont="1" applyBorder="1" applyAlignment="1">
      <alignment horizontal="center" vertical="center"/>
    </xf>
    <xf numFmtId="49" fontId="21" fillId="0" borderId="45" xfId="0" applyNumberFormat="1" applyFont="1" applyBorder="1" applyAlignment="1">
      <alignment vertical="center" wrapText="1"/>
    </xf>
    <xf numFmtId="49" fontId="21" fillId="0" borderId="46" xfId="0" applyNumberFormat="1" applyFont="1" applyBorder="1" applyAlignment="1">
      <alignment vertical="center" wrapText="1"/>
    </xf>
    <xf numFmtId="49" fontId="21" fillId="0" borderId="47" xfId="0" applyNumberFormat="1" applyFont="1" applyBorder="1" applyAlignment="1">
      <alignment horizontal="center" vertical="center"/>
    </xf>
    <xf numFmtId="49" fontId="21" fillId="0" borderId="48" xfId="0" applyNumberFormat="1" applyFont="1" applyBorder="1" applyAlignment="1">
      <alignment horizontal="center" vertical="center"/>
    </xf>
    <xf numFmtId="49" fontId="21" fillId="0" borderId="48" xfId="0" applyNumberFormat="1" applyFont="1" applyBorder="1" applyAlignment="1">
      <alignment vertical="center" wrapText="1"/>
    </xf>
    <xf numFmtId="49" fontId="21" fillId="0" borderId="49" xfId="0" applyNumberFormat="1" applyFont="1" applyBorder="1" applyAlignment="1">
      <alignment vertical="center" wrapText="1"/>
    </xf>
    <xf numFmtId="49" fontId="10" fillId="0" borderId="18" xfId="0" applyNumberFormat="1" applyFont="1" applyBorder="1" applyAlignment="1">
      <alignment horizontal="left" vertical="center"/>
    </xf>
    <xf numFmtId="49" fontId="10" fillId="0" borderId="0" xfId="0" applyNumberFormat="1" applyFont="1" applyBorder="1" applyAlignment="1">
      <alignment horizontal="left" vertical="center"/>
    </xf>
    <xf numFmtId="49" fontId="21" fillId="0" borderId="0" xfId="0" applyNumberFormat="1" applyFont="1" applyBorder="1" applyAlignment="1">
      <alignment vertical="center" wrapText="1"/>
    </xf>
    <xf numFmtId="49" fontId="21" fillId="0" borderId="20" xfId="0" applyNumberFormat="1" applyFont="1" applyBorder="1" applyAlignment="1">
      <alignment vertical="center" wrapText="1"/>
    </xf>
    <xf numFmtId="49" fontId="11" fillId="0" borderId="50" xfId="0" applyNumberFormat="1" applyFont="1" applyBorder="1" applyAlignment="1">
      <alignment horizontal="left" vertical="center"/>
    </xf>
    <xf numFmtId="49" fontId="11" fillId="0" borderId="51" xfId="0" applyNumberFormat="1" applyFont="1" applyBorder="1" applyAlignment="1">
      <alignment horizontal="left" vertical="center"/>
    </xf>
    <xf numFmtId="49" fontId="4" fillId="0" borderId="52" xfId="0" applyNumberFormat="1" applyFont="1" applyBorder="1" applyAlignment="1">
      <alignment horizontal="right" vertical="center" wrapText="1"/>
    </xf>
    <xf numFmtId="49" fontId="21" fillId="0" borderId="53" xfId="0" applyNumberFormat="1" applyFont="1" applyBorder="1" applyAlignment="1">
      <alignment horizontal="center" vertical="center"/>
    </xf>
    <xf numFmtId="49" fontId="21" fillId="0" borderId="54" xfId="0" applyNumberFormat="1" applyFont="1" applyBorder="1" applyAlignment="1">
      <alignment horizontal="center" vertical="center"/>
    </xf>
    <xf numFmtId="49" fontId="21" fillId="0" borderId="54" xfId="0" applyNumberFormat="1" applyFont="1" applyBorder="1" applyAlignment="1">
      <alignment horizontal="center" vertical="center" wrapText="1"/>
    </xf>
    <xf numFmtId="49" fontId="25" fillId="0" borderId="55" xfId="0" applyNumberFormat="1" applyFont="1" applyBorder="1" applyAlignment="1">
      <alignment horizontal="center" vertical="center" wrapText="1"/>
    </xf>
    <xf numFmtId="49" fontId="21" fillId="0" borderId="56" xfId="0" applyNumberFormat="1" applyFont="1" applyBorder="1" applyAlignment="1">
      <alignment horizontal="center" vertical="center"/>
    </xf>
    <xf numFmtId="49" fontId="21" fillId="0" borderId="57" xfId="0" applyNumberFormat="1" applyFont="1" applyBorder="1" applyAlignment="1">
      <alignment horizontal="center" vertical="center"/>
    </xf>
    <xf numFmtId="0" fontId="21" fillId="0" borderId="58" xfId="0" applyFont="1" applyBorder="1" applyAlignment="1">
      <alignment vertical="center" wrapText="1"/>
    </xf>
    <xf numFmtId="0" fontId="21" fillId="0" borderId="59" xfId="0" applyFont="1" applyBorder="1" applyAlignment="1">
      <alignment vertical="center" wrapText="1"/>
    </xf>
    <xf numFmtId="0" fontId="21" fillId="0" borderId="45" xfId="0" applyFont="1" applyBorder="1" applyAlignment="1">
      <alignment vertical="center" wrapText="1"/>
    </xf>
    <xf numFmtId="0" fontId="24" fillId="0" borderId="46" xfId="0" applyFont="1" applyBorder="1" applyAlignment="1">
      <alignment vertical="center" wrapText="1"/>
    </xf>
    <xf numFmtId="0" fontId="24" fillId="0" borderId="0" xfId="0" applyFont="1" applyAlignment="1">
      <alignment vertical="center" wrapText="1"/>
    </xf>
    <xf numFmtId="49" fontId="21" fillId="0" borderId="60" xfId="0" applyNumberFormat="1" applyFont="1" applyBorder="1" applyAlignment="1">
      <alignment horizontal="center" vertical="center"/>
    </xf>
    <xf numFmtId="49" fontId="21" fillId="0" borderId="61" xfId="0" applyNumberFormat="1" applyFont="1" applyBorder="1" applyAlignment="1">
      <alignment horizontal="center" vertical="center"/>
    </xf>
    <xf numFmtId="49" fontId="21" fillId="0" borderId="62" xfId="0" applyNumberFormat="1" applyFont="1" applyBorder="1" applyAlignment="1">
      <alignment vertical="center" wrapText="1"/>
    </xf>
    <xf numFmtId="49" fontId="21" fillId="0" borderId="63" xfId="0" applyNumberFormat="1" applyFont="1" applyBorder="1" applyAlignment="1">
      <alignment vertical="center" wrapText="1"/>
    </xf>
    <xf numFmtId="49" fontId="11" fillId="0" borderId="56" xfId="0" applyNumberFormat="1" applyFont="1" applyBorder="1" applyAlignment="1">
      <alignment horizontal="left" vertical="center"/>
    </xf>
    <xf numFmtId="49" fontId="11" fillId="0" borderId="57" xfId="0" applyNumberFormat="1" applyFont="1" applyBorder="1" applyAlignment="1">
      <alignment horizontal="left" vertical="center"/>
    </xf>
    <xf numFmtId="49" fontId="4" fillId="0" borderId="58" xfId="0" applyNumberFormat="1" applyFont="1" applyBorder="1" applyAlignment="1">
      <alignment vertical="center"/>
    </xf>
    <xf numFmtId="49" fontId="4" fillId="0" borderId="64" xfId="0" applyNumberFormat="1" applyFont="1" applyBorder="1" applyAlignment="1">
      <alignment horizontal="right" vertical="center"/>
    </xf>
    <xf numFmtId="49" fontId="21" fillId="0" borderId="65" xfId="0" applyNumberFormat="1" applyFont="1" applyBorder="1" applyAlignment="1">
      <alignment horizontal="center" vertical="center"/>
    </xf>
    <xf numFmtId="49" fontId="21" fillId="0" borderId="66" xfId="0" applyNumberFormat="1" applyFont="1" applyBorder="1" applyAlignment="1">
      <alignment horizontal="center" vertical="center"/>
    </xf>
    <xf numFmtId="49" fontId="21" fillId="0" borderId="67" xfId="0" applyNumberFormat="1" applyFont="1" applyBorder="1" applyAlignment="1">
      <alignment vertical="center" wrapText="1"/>
    </xf>
    <xf numFmtId="49" fontId="21" fillId="0" borderId="68" xfId="0" applyNumberFormat="1" applyFont="1" applyBorder="1" applyAlignment="1">
      <alignment vertical="center" wrapText="1"/>
    </xf>
    <xf numFmtId="49" fontId="4" fillId="0" borderId="52" xfId="0" applyNumberFormat="1" applyFont="1" applyBorder="1" applyAlignment="1">
      <alignment vertical="center"/>
    </xf>
    <xf numFmtId="49" fontId="21" fillId="0" borderId="69" xfId="0" applyNumberFormat="1" applyFont="1" applyBorder="1" applyAlignment="1">
      <alignment horizontal="center" vertical="center"/>
    </xf>
    <xf numFmtId="49" fontId="4" fillId="0" borderId="52" xfId="0" applyNumberFormat="1" applyFont="1" applyBorder="1" applyAlignment="1">
      <alignment vertical="center" wrapText="1"/>
    </xf>
    <xf numFmtId="49" fontId="11" fillId="0" borderId="70" xfId="0" applyNumberFormat="1" applyFont="1" applyBorder="1" applyAlignment="1">
      <alignment horizontal="left" vertical="center"/>
    </xf>
    <xf numFmtId="49" fontId="21" fillId="0" borderId="71" xfId="0" applyNumberFormat="1" applyFont="1" applyBorder="1" applyAlignment="1">
      <alignment vertical="center" wrapText="1"/>
    </xf>
    <xf numFmtId="0" fontId="21" fillId="0" borderId="43" xfId="0" applyFont="1" applyBorder="1" applyAlignment="1">
      <alignment horizontal="center" vertical="center" wrapText="1"/>
    </xf>
    <xf numFmtId="0" fontId="21" fillId="0" borderId="46" xfId="0" applyFont="1" applyBorder="1" applyAlignment="1">
      <alignment vertical="center" wrapText="1"/>
    </xf>
    <xf numFmtId="0" fontId="21" fillId="0" borderId="0" xfId="0" applyFont="1" applyAlignment="1">
      <alignment vertical="center" wrapText="1"/>
    </xf>
    <xf numFmtId="49" fontId="21" fillId="0" borderId="45" xfId="0" applyNumberFormat="1" applyFont="1" applyBorder="1" applyAlignment="1">
      <alignment vertical="center"/>
    </xf>
    <xf numFmtId="49" fontId="21" fillId="0" borderId="46" xfId="0" applyNumberFormat="1" applyFont="1" applyBorder="1" applyAlignment="1">
      <alignment vertical="center"/>
    </xf>
    <xf numFmtId="0" fontId="21" fillId="0" borderId="44" xfId="0" applyFont="1" applyBorder="1" applyAlignment="1">
      <alignment horizontal="center" vertical="center" wrapText="1"/>
    </xf>
    <xf numFmtId="0" fontId="21" fillId="0" borderId="45" xfId="0" applyFont="1" applyBorder="1" applyAlignment="1">
      <alignment horizontal="left" vertical="center" wrapText="1"/>
    </xf>
    <xf numFmtId="0" fontId="21" fillId="0" borderId="46" xfId="0" applyFont="1" applyBorder="1" applyAlignment="1">
      <alignment horizontal="left" vertical="center" wrapText="1"/>
    </xf>
    <xf numFmtId="0" fontId="21" fillId="0" borderId="67" xfId="0" applyFont="1" applyBorder="1" applyAlignment="1">
      <alignment vertical="center" wrapText="1"/>
    </xf>
    <xf numFmtId="0" fontId="21" fillId="0" borderId="68" xfId="0" applyFont="1" applyBorder="1" applyAlignment="1">
      <alignment vertical="center" wrapText="1"/>
    </xf>
    <xf numFmtId="49" fontId="21" fillId="0" borderId="58" xfId="0" applyNumberFormat="1" applyFont="1" applyBorder="1" applyAlignment="1">
      <alignment vertical="center" wrapText="1"/>
    </xf>
    <xf numFmtId="49" fontId="21" fillId="0" borderId="72" xfId="0" applyNumberFormat="1" applyFont="1" applyBorder="1" applyAlignment="1">
      <alignment horizontal="center" vertical="center" wrapText="1"/>
    </xf>
    <xf numFmtId="49" fontId="21" fillId="0" borderId="59" xfId="0" applyNumberFormat="1" applyFont="1" applyBorder="1" applyAlignment="1">
      <alignment vertical="center" wrapText="1"/>
    </xf>
    <xf numFmtId="49" fontId="21" fillId="0" borderId="73" xfId="0" applyNumberFormat="1" applyFont="1" applyBorder="1" applyAlignment="1">
      <alignment horizontal="center" vertical="center"/>
    </xf>
    <xf numFmtId="49" fontId="10" fillId="0" borderId="74" xfId="0" applyNumberFormat="1" applyFont="1" applyBorder="1" applyAlignment="1">
      <alignment horizontal="left" vertical="center"/>
    </xf>
    <xf numFmtId="49" fontId="10" fillId="0" borderId="75" xfId="0" applyNumberFormat="1" applyFont="1" applyBorder="1" applyAlignment="1">
      <alignment horizontal="left" vertical="center"/>
    </xf>
    <xf numFmtId="49" fontId="4" fillId="0" borderId="75" xfId="0" applyNumberFormat="1" applyFont="1" applyBorder="1" applyAlignment="1">
      <alignment vertical="center" wrapText="1"/>
    </xf>
    <xf numFmtId="49" fontId="21" fillId="0" borderId="76" xfId="0" applyNumberFormat="1" applyFont="1" applyBorder="1" applyAlignment="1">
      <alignment horizontal="center" vertical="center"/>
    </xf>
    <xf numFmtId="49" fontId="21" fillId="0" borderId="37" xfId="0" applyNumberFormat="1" applyFont="1" applyBorder="1" applyAlignment="1">
      <alignment horizontal="center" vertical="center"/>
    </xf>
    <xf numFmtId="49" fontId="25" fillId="0" borderId="37" xfId="0" applyNumberFormat="1" applyFont="1" applyBorder="1" applyAlignment="1">
      <alignment horizontal="left" vertical="center" wrapText="1"/>
    </xf>
    <xf numFmtId="49" fontId="25" fillId="0" borderId="77" xfId="0" applyNumberFormat="1" applyFont="1" applyBorder="1" applyAlignment="1">
      <alignment horizontal="right" vertical="center" wrapText="1"/>
    </xf>
    <xf numFmtId="49" fontId="21" fillId="0" borderId="45" xfId="0" applyNumberFormat="1" applyFont="1" applyBorder="1" applyAlignment="1">
      <alignment horizontal="left" vertical="center" wrapText="1"/>
    </xf>
    <xf numFmtId="49" fontId="25" fillId="0" borderId="46" xfId="0" applyNumberFormat="1" applyFont="1" applyBorder="1" applyAlignment="1">
      <alignment horizontal="right" vertical="center" wrapText="1"/>
    </xf>
    <xf numFmtId="49" fontId="21" fillId="0" borderId="45" xfId="0" applyNumberFormat="1" applyFont="1" applyBorder="1" applyAlignment="1">
      <alignment horizontal="center" vertical="center"/>
    </xf>
    <xf numFmtId="49" fontId="21" fillId="0" borderId="18"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5" fillId="0" borderId="0" xfId="0" applyNumberFormat="1" applyFont="1" applyBorder="1" applyAlignment="1">
      <alignment horizontal="left" vertical="center" wrapText="1"/>
    </xf>
    <xf numFmtId="49" fontId="25" fillId="0" borderId="20" xfId="0" applyNumberFormat="1" applyFont="1" applyBorder="1" applyAlignment="1">
      <alignment horizontal="right" vertical="center" wrapText="1"/>
    </xf>
    <xf numFmtId="49" fontId="23" fillId="0" borderId="75" xfId="0" applyNumberFormat="1" applyFont="1" applyBorder="1" applyAlignment="1">
      <alignment vertical="center" wrapText="1"/>
    </xf>
    <xf numFmtId="49" fontId="25" fillId="0" borderId="37" xfId="0" applyNumberFormat="1" applyFont="1" applyBorder="1" applyAlignment="1">
      <alignment horizontal="left" vertical="center"/>
    </xf>
    <xf numFmtId="49" fontId="25" fillId="0" borderId="77" xfId="0" applyNumberFormat="1" applyFont="1" applyBorder="1" applyAlignment="1">
      <alignment horizontal="right" vertical="center"/>
    </xf>
    <xf numFmtId="49" fontId="21" fillId="0" borderId="78" xfId="0" applyNumberFormat="1" applyFont="1" applyBorder="1" applyAlignment="1">
      <alignment vertical="center" wrapText="1"/>
    </xf>
    <xf numFmtId="49" fontId="21" fillId="0" borderId="79" xfId="0" applyNumberFormat="1" applyFont="1" applyBorder="1" applyAlignment="1">
      <alignment vertical="center" wrapText="1"/>
    </xf>
    <xf numFmtId="49" fontId="10" fillId="0" borderId="80" xfId="0" applyNumberFormat="1" applyFont="1" applyBorder="1" applyAlignment="1">
      <alignment horizontal="left" vertical="center"/>
    </xf>
    <xf numFmtId="49" fontId="10" fillId="0" borderId="81" xfId="0" applyNumberFormat="1" applyFont="1" applyBorder="1" applyAlignment="1">
      <alignment horizontal="left" vertical="center"/>
    </xf>
    <xf numFmtId="49" fontId="4" fillId="0" borderId="81" xfId="0" applyNumberFormat="1" applyFont="1" applyBorder="1" applyAlignment="1">
      <alignment vertical="center" wrapText="1"/>
    </xf>
    <xf numFmtId="49" fontId="11" fillId="0" borderId="0" xfId="0" applyNumberFormat="1" applyFont="1" applyAlignment="1">
      <alignment vertical="center"/>
    </xf>
    <xf numFmtId="49" fontId="21" fillId="0" borderId="0" xfId="0" applyNumberFormat="1" applyFont="1" applyAlignment="1">
      <alignment horizontal="left" vertical="center"/>
    </xf>
    <xf numFmtId="49" fontId="11" fillId="0" borderId="0" xfId="0" applyNumberFormat="1" applyFont="1" applyAlignment="1">
      <alignment horizontal="left" vertical="center"/>
    </xf>
    <xf numFmtId="0" fontId="21" fillId="0" borderId="0" xfId="0" applyFont="1" applyAlignment="1">
      <alignment horizontal="left" vertical="center"/>
    </xf>
    <xf numFmtId="0" fontId="16" fillId="0" borderId="0" xfId="0" applyFont="1"/>
    <xf numFmtId="0" fontId="27" fillId="0" borderId="0" xfId="0" applyFont="1" applyAlignment="1">
      <alignment vertical="center"/>
    </xf>
    <xf numFmtId="49" fontId="45" fillId="0" borderId="45" xfId="0" applyNumberFormat="1" applyFont="1" applyBorder="1" applyAlignment="1">
      <alignment vertical="center" wrapText="1"/>
    </xf>
    <xf numFmtId="0" fontId="10" fillId="0" borderId="0" xfId="0" applyFont="1" applyFill="1" applyAlignment="1">
      <alignment vertical="center" wrapText="1"/>
    </xf>
    <xf numFmtId="0" fontId="0" fillId="0" borderId="0" xfId="0" applyFill="1" applyBorder="1" applyAlignment="1">
      <alignment vertical="center"/>
    </xf>
    <xf numFmtId="0" fontId="10" fillId="0" borderId="0" xfId="0" applyFont="1" applyFill="1" applyAlignment="1">
      <alignment vertical="center"/>
    </xf>
    <xf numFmtId="0" fontId="16" fillId="0" borderId="0" xfId="47" applyFont="1">
      <alignment vertical="center"/>
    </xf>
    <xf numFmtId="0" fontId="0" fillId="0" borderId="31" xfId="0" applyBorder="1" applyAlignment="1">
      <alignment horizontal="center" vertical="center"/>
    </xf>
    <xf numFmtId="0" fontId="6" fillId="0" borderId="0" xfId="0" applyFont="1" applyFill="1" applyBorder="1" applyAlignment="1">
      <alignment vertical="center"/>
    </xf>
    <xf numFmtId="0" fontId="4" fillId="0" borderId="0" xfId="0" applyFont="1" applyAlignment="1"/>
    <xf numFmtId="0" fontId="4" fillId="27" borderId="10" xfId="0" applyFont="1" applyFill="1" applyBorder="1" applyAlignment="1">
      <alignment horizontal="center" vertical="center"/>
    </xf>
    <xf numFmtId="0" fontId="4" fillId="27" borderId="29" xfId="0" applyFont="1" applyFill="1" applyBorder="1" applyAlignment="1">
      <alignment horizontal="center" vertical="center"/>
    </xf>
    <xf numFmtId="0" fontId="4" fillId="27" borderId="0" xfId="0" applyFont="1" applyFill="1" applyAlignment="1">
      <alignment vertical="center"/>
    </xf>
    <xf numFmtId="0" fontId="4" fillId="27" borderId="17" xfId="0" applyFont="1" applyFill="1" applyBorder="1" applyAlignment="1">
      <alignment vertical="center"/>
    </xf>
    <xf numFmtId="0" fontId="4" fillId="27" borderId="10" xfId="0" applyFont="1" applyFill="1" applyBorder="1" applyAlignment="1">
      <alignment vertical="center"/>
    </xf>
    <xf numFmtId="0" fontId="4" fillId="27" borderId="32" xfId="0" applyFont="1" applyFill="1" applyBorder="1" applyAlignment="1">
      <alignment horizontal="center" vertical="center"/>
    </xf>
    <xf numFmtId="0" fontId="4" fillId="27" borderId="83" xfId="0" applyFont="1" applyFill="1" applyBorder="1" applyAlignment="1">
      <alignment horizontal="center" vertical="center"/>
    </xf>
    <xf numFmtId="0" fontId="49" fillId="0" borderId="0" xfId="0" applyFont="1" applyAlignment="1">
      <alignment vertical="center"/>
    </xf>
    <xf numFmtId="0" fontId="0" fillId="0" borderId="0" xfId="0" applyAlignment="1">
      <alignment vertical="center"/>
    </xf>
    <xf numFmtId="0" fontId="0" fillId="0" borderId="0" xfId="0" applyAlignment="1">
      <alignment horizontal="right" vertical="top"/>
    </xf>
    <xf numFmtId="0" fontId="0" fillId="0" borderId="84" xfId="0" applyFill="1" applyBorder="1" applyAlignment="1">
      <alignment vertical="top" wrapText="1"/>
    </xf>
    <xf numFmtId="0" fontId="0" fillId="0" borderId="85" xfId="0" applyFill="1" applyBorder="1" applyAlignment="1">
      <alignment vertical="top" wrapText="1"/>
    </xf>
    <xf numFmtId="0" fontId="0" fillId="0" borderId="0" xfId="0" applyAlignment="1">
      <alignment vertical="center" wrapText="1"/>
    </xf>
    <xf numFmtId="0" fontId="0" fillId="0" borderId="86" xfId="0" applyFill="1" applyBorder="1" applyAlignment="1">
      <alignment vertical="top" wrapText="1"/>
    </xf>
    <xf numFmtId="0" fontId="0" fillId="0" borderId="87" xfId="0" applyFill="1" applyBorder="1" applyAlignment="1">
      <alignment vertical="top" wrapText="1"/>
    </xf>
    <xf numFmtId="0" fontId="0" fillId="0" borderId="31" xfId="0" applyFill="1" applyBorder="1" applyAlignment="1">
      <alignment horizontal="left" vertical="center" indent="1"/>
    </xf>
    <xf numFmtId="0" fontId="0" fillId="27" borderId="10" xfId="0" applyFill="1" applyBorder="1" applyAlignment="1">
      <alignment vertical="center"/>
    </xf>
    <xf numFmtId="0" fontId="0" fillId="0" borderId="10" xfId="0" applyFill="1" applyBorder="1" applyAlignment="1">
      <alignment vertical="center"/>
    </xf>
    <xf numFmtId="178" fontId="0" fillId="0" borderId="30" xfId="28" applyNumberFormat="1" applyFont="1" applyFill="1" applyBorder="1" applyAlignment="1">
      <alignment vertical="center"/>
    </xf>
    <xf numFmtId="0" fontId="0" fillId="0" borderId="88" xfId="0" applyFill="1" applyBorder="1" applyAlignment="1">
      <alignment horizontal="left" vertical="center" indent="1"/>
    </xf>
    <xf numFmtId="0" fontId="0" fillId="27" borderId="89" xfId="0" applyFill="1" applyBorder="1" applyAlignment="1">
      <alignment vertical="center"/>
    </xf>
    <xf numFmtId="0" fontId="0" fillId="0" borderId="89" xfId="0" applyFill="1" applyBorder="1" applyAlignment="1">
      <alignment vertical="center"/>
    </xf>
    <xf numFmtId="178" fontId="0" fillId="0" borderId="90" xfId="28" applyNumberFormat="1" applyFont="1" applyFill="1" applyBorder="1" applyAlignment="1">
      <alignment vertical="center"/>
    </xf>
    <xf numFmtId="0" fontId="0" fillId="0" borderId="91" xfId="0" applyFill="1" applyBorder="1" applyAlignment="1">
      <alignment horizontal="left" vertical="center" indent="1"/>
    </xf>
    <xf numFmtId="0" fontId="0" fillId="0" borderId="92" xfId="0" applyFill="1" applyBorder="1" applyAlignment="1">
      <alignment vertical="center"/>
    </xf>
    <xf numFmtId="0" fontId="0" fillId="0" borderId="93" xfId="0" applyFill="1" applyBorder="1" applyAlignment="1">
      <alignment vertical="center"/>
    </xf>
    <xf numFmtId="178" fontId="0" fillId="0" borderId="94" xfId="28" applyNumberFormat="1" applyFont="1" applyFill="1" applyBorder="1" applyAlignment="1">
      <alignment vertical="center"/>
    </xf>
    <xf numFmtId="9" fontId="0" fillId="0" borderId="0" xfId="0" applyNumberFormat="1" applyAlignment="1">
      <alignment vertical="center"/>
    </xf>
    <xf numFmtId="0" fontId="0" fillId="0" borderId="95" xfId="0" applyBorder="1" applyAlignment="1">
      <alignment vertical="center"/>
    </xf>
    <xf numFmtId="178" fontId="0" fillId="0" borderId="95" xfId="28" applyNumberFormat="1" applyFont="1" applyBorder="1" applyAlignment="1">
      <alignment vertical="center"/>
    </xf>
    <xf numFmtId="0" fontId="50" fillId="0" borderId="0" xfId="0" applyFont="1" applyFill="1" applyBorder="1" applyAlignment="1">
      <alignment vertical="center"/>
    </xf>
    <xf numFmtId="0" fontId="11" fillId="28" borderId="0" xfId="0" applyFont="1" applyFill="1" applyBorder="1" applyAlignment="1">
      <alignment horizontal="left" vertical="center"/>
    </xf>
    <xf numFmtId="0" fontId="4" fillId="28" borderId="0" xfId="0" applyFont="1" applyFill="1" applyAlignment="1">
      <alignment vertical="center"/>
    </xf>
    <xf numFmtId="0" fontId="0" fillId="28" borderId="0" xfId="0" applyFill="1" applyBorder="1" applyAlignment="1">
      <alignment horizontal="left" vertical="center"/>
    </xf>
    <xf numFmtId="0" fontId="4" fillId="28" borderId="0" xfId="0" applyFont="1" applyFill="1" applyAlignment="1">
      <alignment horizontal="center" vertical="center"/>
    </xf>
    <xf numFmtId="0" fontId="15" fillId="26" borderId="10" xfId="0" applyFont="1" applyFill="1" applyBorder="1" applyAlignment="1">
      <alignment horizontal="center" vertical="center" wrapText="1"/>
    </xf>
    <xf numFmtId="0" fontId="5" fillId="26" borderId="10" xfId="0" applyFont="1" applyFill="1" applyBorder="1" applyAlignment="1">
      <alignment vertical="center"/>
    </xf>
    <xf numFmtId="0" fontId="27" fillId="0" borderId="0" xfId="0" applyFont="1" applyAlignment="1">
      <alignment horizontal="justify"/>
    </xf>
    <xf numFmtId="0" fontId="47" fillId="0" borderId="29" xfId="0" applyFont="1" applyBorder="1" applyAlignment="1">
      <alignment horizontal="center" vertical="center"/>
    </xf>
    <xf numFmtId="0" fontId="47" fillId="0" borderId="82" xfId="0" applyFont="1" applyBorder="1" applyAlignment="1">
      <alignment horizontal="center" vertical="center"/>
    </xf>
    <xf numFmtId="0" fontId="47" fillId="0" borderId="21" xfId="0" applyFont="1" applyBorder="1" applyAlignment="1">
      <alignment horizontal="center" vertical="center"/>
    </xf>
    <xf numFmtId="0" fontId="47" fillId="0" borderId="0" xfId="0" applyFont="1" applyAlignment="1">
      <alignment vertical="center"/>
    </xf>
    <xf numFmtId="0" fontId="47" fillId="0" borderId="0" xfId="0" applyFont="1" applyAlignment="1">
      <alignment horizontal="center" vertical="center"/>
    </xf>
    <xf numFmtId="0" fontId="0" fillId="0" borderId="0" xfId="0" applyFont="1" applyAlignment="1">
      <alignment vertical="center"/>
    </xf>
    <xf numFmtId="0" fontId="51" fillId="0" borderId="0" xfId="49" applyFont="1">
      <alignment vertical="center"/>
    </xf>
    <xf numFmtId="0" fontId="51" fillId="0" borderId="0" xfId="49" applyFont="1" applyAlignment="1">
      <alignment horizontal="left" vertical="center"/>
    </xf>
    <xf numFmtId="0" fontId="52" fillId="0" borderId="0" xfId="49" applyFont="1" applyAlignment="1">
      <alignment horizontal="left" vertical="center"/>
    </xf>
    <xf numFmtId="0" fontId="52" fillId="0" borderId="0" xfId="49" applyFont="1" applyAlignment="1">
      <alignment horizontal="right" vertical="center"/>
    </xf>
    <xf numFmtId="0" fontId="52" fillId="0" borderId="0" xfId="49" applyFont="1">
      <alignment vertical="center"/>
    </xf>
    <xf numFmtId="0" fontId="52" fillId="0" borderId="0" xfId="49" applyFont="1" applyFill="1" applyAlignment="1">
      <alignment horizontal="right" vertical="center"/>
    </xf>
    <xf numFmtId="0" fontId="52" fillId="0" borderId="0" xfId="49" applyFont="1" applyFill="1" applyAlignment="1">
      <alignment vertical="center"/>
    </xf>
    <xf numFmtId="0" fontId="52" fillId="31" borderId="0" xfId="49" applyFont="1" applyFill="1" applyAlignment="1">
      <alignment vertical="center"/>
    </xf>
    <xf numFmtId="0" fontId="52" fillId="31" borderId="0" xfId="49" applyFont="1" applyFill="1">
      <alignment vertical="center"/>
    </xf>
    <xf numFmtId="0" fontId="52" fillId="31" borderId="0" xfId="49" applyFont="1" applyFill="1" applyAlignment="1">
      <alignment horizontal="center" vertical="center"/>
    </xf>
    <xf numFmtId="0" fontId="51" fillId="31" borderId="0" xfId="49" quotePrefix="1" applyFont="1" applyFill="1" applyBorder="1" applyAlignment="1">
      <alignment vertical="center"/>
    </xf>
    <xf numFmtId="0" fontId="52" fillId="0" borderId="0" xfId="49" applyFont="1" applyAlignment="1">
      <alignment horizontal="center" vertical="center"/>
    </xf>
    <xf numFmtId="0" fontId="51" fillId="0" borderId="0" xfId="49" applyFont="1" applyAlignment="1">
      <alignment horizontal="right" vertical="center"/>
    </xf>
    <xf numFmtId="0" fontId="51" fillId="0" borderId="0" xfId="49" applyFont="1" applyBorder="1" applyAlignment="1" applyProtection="1">
      <alignment horizontal="left" vertical="center"/>
    </xf>
    <xf numFmtId="0" fontId="51" fillId="0" borderId="0" xfId="49" applyFont="1" applyBorder="1" applyAlignment="1" applyProtection="1">
      <alignment vertical="center"/>
    </xf>
    <xf numFmtId="20" fontId="51" fillId="31" borderId="0" xfId="49" applyNumberFormat="1" applyFont="1" applyFill="1" applyBorder="1" applyAlignment="1" applyProtection="1">
      <alignment vertical="center"/>
    </xf>
    <xf numFmtId="0" fontId="51" fillId="31" borderId="0" xfId="49" applyFont="1" applyFill="1" applyBorder="1" applyAlignment="1" applyProtection="1">
      <alignment horizontal="center" vertical="center"/>
    </xf>
    <xf numFmtId="0" fontId="52" fillId="0" borderId="0" xfId="49" applyFont="1" applyProtection="1">
      <alignment vertical="center"/>
    </xf>
    <xf numFmtId="0" fontId="51" fillId="0" borderId="0" xfId="49" applyFont="1" applyProtection="1">
      <alignment vertical="center"/>
    </xf>
    <xf numFmtId="0" fontId="51" fillId="31" borderId="0" xfId="49" applyFont="1" applyFill="1" applyBorder="1" applyAlignment="1" applyProtection="1">
      <alignment vertical="center"/>
      <protection locked="0"/>
    </xf>
    <xf numFmtId="0" fontId="54" fillId="0" borderId="0" xfId="49" applyFont="1">
      <alignment vertical="center"/>
    </xf>
    <xf numFmtId="0" fontId="51" fillId="0" borderId="0" xfId="49" applyFont="1" applyBorder="1" applyAlignment="1" applyProtection="1">
      <alignment horizontal="center" vertical="center"/>
    </xf>
    <xf numFmtId="0" fontId="51" fillId="0" borderId="0" xfId="49" applyFont="1" applyAlignment="1" applyProtection="1">
      <alignment horizontal="right" vertical="center"/>
    </xf>
    <xf numFmtId="0" fontId="51" fillId="31" borderId="0" xfId="49" applyFont="1" applyFill="1" applyBorder="1" applyAlignment="1" applyProtection="1">
      <alignment horizontal="left" vertical="center"/>
    </xf>
    <xf numFmtId="20" fontId="51" fillId="0" borderId="0" xfId="49" applyNumberFormat="1" applyFont="1" applyBorder="1" applyAlignment="1" applyProtection="1">
      <alignment vertical="center"/>
    </xf>
    <xf numFmtId="0" fontId="51" fillId="0" borderId="0" xfId="49" applyFont="1" applyBorder="1" applyAlignment="1" applyProtection="1">
      <alignment horizontal="right" vertical="center"/>
    </xf>
    <xf numFmtId="179" fontId="51" fillId="0" borderId="0" xfId="49" applyNumberFormat="1" applyFont="1" applyBorder="1" applyAlignment="1" applyProtection="1">
      <alignment vertical="center"/>
    </xf>
    <xf numFmtId="0" fontId="51" fillId="31" borderId="0" xfId="49" applyFont="1" applyFill="1" applyBorder="1" applyAlignment="1" applyProtection="1">
      <alignment vertical="center"/>
    </xf>
    <xf numFmtId="0" fontId="54" fillId="0" borderId="0" xfId="49" applyFont="1" applyBorder="1" applyAlignment="1" applyProtection="1">
      <alignment horizontal="left" vertical="center"/>
    </xf>
    <xf numFmtId="0" fontId="51" fillId="31" borderId="0" xfId="49" applyFont="1" applyFill="1" applyBorder="1" applyProtection="1">
      <alignment vertical="center"/>
    </xf>
    <xf numFmtId="0" fontId="51" fillId="0" borderId="0" xfId="49" applyFont="1" applyBorder="1" applyProtection="1">
      <alignment vertical="center"/>
    </xf>
    <xf numFmtId="0" fontId="51" fillId="0" borderId="0" xfId="49" applyFont="1" applyAlignment="1" applyProtection="1">
      <alignment horizontal="center" vertical="center"/>
    </xf>
    <xf numFmtId="0" fontId="52" fillId="0" borderId="0" xfId="49" applyFont="1" applyBorder="1" applyProtection="1">
      <alignment vertical="center"/>
    </xf>
    <xf numFmtId="0" fontId="52" fillId="0" borderId="0" xfId="49" applyFont="1" applyBorder="1" applyAlignment="1" applyProtection="1">
      <alignment vertical="center"/>
    </xf>
    <xf numFmtId="0" fontId="55" fillId="0" borderId="0" xfId="49" applyFont="1" applyBorder="1" applyAlignment="1" applyProtection="1">
      <alignment vertical="center"/>
    </xf>
    <xf numFmtId="0" fontId="52" fillId="0" borderId="0" xfId="49" applyFont="1" applyBorder="1" applyAlignment="1" applyProtection="1">
      <alignment horizontal="center" vertical="center"/>
    </xf>
    <xf numFmtId="0" fontId="51" fillId="0" borderId="0" xfId="49" applyFont="1" applyProtection="1">
      <alignment vertical="center"/>
      <protection locked="0"/>
    </xf>
    <xf numFmtId="20" fontId="51" fillId="31" borderId="0" xfId="49" applyNumberFormat="1" applyFont="1" applyFill="1" applyBorder="1" applyAlignment="1" applyProtection="1">
      <alignment vertical="center"/>
      <protection locked="0"/>
    </xf>
    <xf numFmtId="0" fontId="55" fillId="0" borderId="0" xfId="49" applyFont="1" applyProtection="1">
      <alignment vertical="center"/>
    </xf>
    <xf numFmtId="0" fontId="55" fillId="0" borderId="0" xfId="49" applyFont="1" applyAlignment="1" applyProtection="1">
      <alignment horizontal="left" vertical="center"/>
    </xf>
    <xf numFmtId="0" fontId="55" fillId="0" borderId="0" xfId="49" applyFont="1">
      <alignment vertical="center"/>
    </xf>
    <xf numFmtId="0" fontId="55" fillId="0" borderId="0" xfId="49" applyFont="1" applyAlignment="1">
      <alignment horizontal="left" vertical="center"/>
    </xf>
    <xf numFmtId="0" fontId="55" fillId="0" borderId="0" xfId="49" applyFont="1" applyAlignment="1">
      <alignment horizontal="right" vertical="center"/>
    </xf>
    <xf numFmtId="0" fontId="51" fillId="0" borderId="147" xfId="49" applyFont="1" applyBorder="1" applyAlignment="1">
      <alignment horizontal="center" vertical="center" wrapText="1"/>
    </xf>
    <xf numFmtId="0" fontId="55" fillId="0" borderId="147" xfId="49" applyFont="1" applyBorder="1" applyAlignment="1">
      <alignment horizontal="center" vertical="center" wrapText="1"/>
    </xf>
    <xf numFmtId="0" fontId="51" fillId="0" borderId="151" xfId="49" applyFont="1" applyBorder="1" applyAlignment="1">
      <alignment vertical="center"/>
    </xf>
    <xf numFmtId="0" fontId="51" fillId="0" borderId="152" xfId="49" applyFont="1" applyBorder="1" applyAlignment="1">
      <alignment vertical="center"/>
    </xf>
    <xf numFmtId="0" fontId="51" fillId="0" borderId="152" xfId="49" quotePrefix="1" applyFont="1" applyBorder="1" applyAlignment="1">
      <alignment vertical="center"/>
    </xf>
    <xf numFmtId="0" fontId="51" fillId="31" borderId="152" xfId="49" applyFont="1" applyFill="1" applyBorder="1" applyAlignment="1">
      <alignment vertical="center"/>
    </xf>
    <xf numFmtId="0" fontId="51" fillId="32" borderId="152" xfId="49" applyFont="1" applyFill="1" applyBorder="1" applyAlignment="1">
      <alignment vertical="center"/>
    </xf>
    <xf numFmtId="0" fontId="51" fillId="0" borderId="153" xfId="49" applyFont="1" applyBorder="1" applyAlignment="1">
      <alignment vertical="center"/>
    </xf>
    <xf numFmtId="0" fontId="51" fillId="0" borderId="20" xfId="49" applyFont="1" applyBorder="1" applyAlignment="1">
      <alignment horizontal="center" vertical="center" wrapText="1"/>
    </xf>
    <xf numFmtId="0" fontId="55" fillId="0" borderId="20" xfId="49" applyFont="1" applyBorder="1" applyAlignment="1">
      <alignment horizontal="center" vertical="center" wrapText="1"/>
    </xf>
    <xf numFmtId="0" fontId="54" fillId="0" borderId="83" xfId="49" applyFont="1" applyBorder="1" applyAlignment="1">
      <alignment horizontal="center" vertical="center"/>
    </xf>
    <xf numFmtId="0" fontId="54" fillId="0" borderId="10" xfId="49" applyFont="1" applyBorder="1" applyAlignment="1">
      <alignment horizontal="center" vertical="center"/>
    </xf>
    <xf numFmtId="0" fontId="54" fillId="0" borderId="30" xfId="49" applyFont="1" applyBorder="1" applyAlignment="1">
      <alignment horizontal="center" vertical="center"/>
    </xf>
    <xf numFmtId="0" fontId="54" fillId="0" borderId="31" xfId="49" applyFont="1" applyBorder="1" applyAlignment="1">
      <alignment horizontal="center" vertical="center"/>
    </xf>
    <xf numFmtId="0" fontId="54" fillId="0" borderId="31" xfId="49" applyFont="1" applyFill="1" applyBorder="1" applyAlignment="1">
      <alignment horizontal="center" vertical="center"/>
    </xf>
    <xf numFmtId="0" fontId="54" fillId="0" borderId="10" xfId="49" applyFont="1" applyFill="1" applyBorder="1" applyAlignment="1">
      <alignment horizontal="center" vertical="center"/>
    </xf>
    <xf numFmtId="0" fontId="54" fillId="0" borderId="30" xfId="49" applyFont="1" applyFill="1" applyBorder="1" applyAlignment="1">
      <alignment horizontal="center" vertical="center"/>
    </xf>
    <xf numFmtId="0" fontId="51" fillId="0" borderId="163" xfId="49" applyFont="1" applyBorder="1" applyAlignment="1">
      <alignment horizontal="center" vertical="center" wrapText="1"/>
    </xf>
    <xf numFmtId="0" fontId="55" fillId="0" borderId="163" xfId="49" applyFont="1" applyBorder="1" applyAlignment="1">
      <alignment horizontal="center" vertical="center" wrapText="1"/>
    </xf>
    <xf numFmtId="0" fontId="54" fillId="0" borderId="167" xfId="49" applyNumberFormat="1" applyFont="1" applyFill="1" applyBorder="1" applyAlignment="1">
      <alignment horizontal="center" vertical="center" wrapText="1"/>
    </xf>
    <xf numFmtId="0" fontId="54" fillId="0" borderId="34" xfId="49" applyNumberFormat="1" applyFont="1" applyFill="1" applyBorder="1" applyAlignment="1">
      <alignment horizontal="center" vertical="center" wrapText="1"/>
    </xf>
    <xf numFmtId="0" fontId="54" fillId="0" borderId="36" xfId="49" applyNumberFormat="1" applyFont="1" applyFill="1" applyBorder="1" applyAlignment="1">
      <alignment horizontal="center" vertical="center" wrapText="1"/>
    </xf>
    <xf numFmtId="0" fontId="54" fillId="0" borderId="33" xfId="49" applyNumberFormat="1" applyFont="1" applyFill="1" applyBorder="1" applyAlignment="1">
      <alignment horizontal="center" vertical="center" wrapText="1"/>
    </xf>
    <xf numFmtId="0" fontId="51" fillId="0" borderId="169" xfId="49" applyFont="1" applyBorder="1" applyAlignment="1">
      <alignment vertical="center"/>
    </xf>
    <xf numFmtId="0" fontId="51" fillId="29" borderId="147" xfId="49" applyFont="1" applyFill="1" applyBorder="1" applyAlignment="1" applyProtection="1">
      <alignment horizontal="center" vertical="center" shrinkToFit="1"/>
      <protection locked="0"/>
    </xf>
    <xf numFmtId="0" fontId="51" fillId="29" borderId="147" xfId="49" applyFont="1" applyFill="1" applyBorder="1" applyAlignment="1" applyProtection="1">
      <alignment horizontal="center" vertical="center" wrapText="1"/>
      <protection locked="0"/>
    </xf>
    <xf numFmtId="0" fontId="56" fillId="0" borderId="149" xfId="49" applyFont="1" applyBorder="1" applyAlignment="1">
      <alignment vertical="center"/>
    </xf>
    <xf numFmtId="0" fontId="56" fillId="0" borderId="95" xfId="49" applyFont="1" applyBorder="1" applyAlignment="1">
      <alignment vertical="center"/>
    </xf>
    <xf numFmtId="0" fontId="58" fillId="0" borderId="95" xfId="49" applyFont="1" applyBorder="1" applyAlignment="1">
      <alignment vertical="center"/>
    </xf>
    <xf numFmtId="0" fontId="58" fillId="0" borderId="150" xfId="49" applyFont="1" applyBorder="1" applyAlignment="1">
      <alignment vertical="center"/>
    </xf>
    <xf numFmtId="180" fontId="51" fillId="29" borderId="20" xfId="49" applyNumberFormat="1" applyFont="1" applyFill="1" applyBorder="1" applyAlignment="1" applyProtection="1">
      <alignment horizontal="center" vertical="center" shrinkToFit="1"/>
      <protection locked="0"/>
    </xf>
    <xf numFmtId="180" fontId="51" fillId="29" borderId="170" xfId="49" applyNumberFormat="1" applyFont="1" applyFill="1" applyBorder="1" applyAlignment="1" applyProtection="1">
      <alignment horizontal="center" vertical="center" shrinkToFit="1"/>
      <protection locked="0"/>
    </xf>
    <xf numFmtId="180" fontId="51" fillId="29" borderId="171" xfId="49" applyNumberFormat="1" applyFont="1" applyFill="1" applyBorder="1" applyAlignment="1" applyProtection="1">
      <alignment horizontal="center" vertical="center" shrinkToFit="1"/>
      <protection locked="0"/>
    </xf>
    <xf numFmtId="0" fontId="51" fillId="0" borderId="175" xfId="49" applyFont="1" applyBorder="1" applyAlignment="1">
      <alignment horizontal="center" vertical="center"/>
    </xf>
    <xf numFmtId="0" fontId="51" fillId="29" borderId="20" xfId="49" applyFont="1" applyFill="1" applyBorder="1" applyAlignment="1" applyProtection="1">
      <alignment horizontal="center" vertical="center" shrinkToFit="1"/>
      <protection locked="0"/>
    </xf>
    <xf numFmtId="0" fontId="51" fillId="29" borderId="20" xfId="49" applyFont="1" applyFill="1" applyBorder="1" applyAlignment="1" applyProtection="1">
      <alignment horizontal="center" vertical="center" wrapText="1"/>
      <protection locked="0"/>
    </xf>
    <xf numFmtId="0" fontId="56" fillId="0" borderId="116" xfId="49" applyFont="1" applyBorder="1" applyAlignment="1">
      <alignment vertical="center"/>
    </xf>
    <xf numFmtId="0" fontId="56" fillId="0" borderId="140" xfId="49" applyFont="1" applyBorder="1" applyAlignment="1">
      <alignment vertical="center"/>
    </xf>
    <xf numFmtId="0" fontId="58" fillId="0" borderId="140" xfId="49" applyFont="1" applyBorder="1" applyAlignment="1">
      <alignment vertical="center"/>
    </xf>
    <xf numFmtId="0" fontId="58" fillId="0" borderId="176" xfId="49" applyFont="1" applyBorder="1" applyAlignment="1">
      <alignment vertical="center"/>
    </xf>
    <xf numFmtId="180" fontId="51" fillId="0" borderId="177" xfId="49" applyNumberFormat="1" applyFont="1" applyBorder="1" applyAlignment="1">
      <alignment horizontal="center" vertical="center" shrinkToFit="1"/>
    </xf>
    <xf numFmtId="180" fontId="51" fillId="0" borderId="105" xfId="49" applyNumberFormat="1" applyFont="1" applyBorder="1" applyAlignment="1">
      <alignment horizontal="center" vertical="center" shrinkToFit="1"/>
    </xf>
    <xf numFmtId="180" fontId="51" fillId="0" borderId="178" xfId="49" applyNumberFormat="1" applyFont="1" applyBorder="1" applyAlignment="1">
      <alignment horizontal="center" vertical="center" shrinkToFit="1"/>
    </xf>
    <xf numFmtId="0" fontId="51" fillId="0" borderId="181" xfId="49" applyFont="1" applyBorder="1" applyAlignment="1">
      <alignment horizontal="center" vertical="center"/>
    </xf>
    <xf numFmtId="0" fontId="51" fillId="29" borderId="23" xfId="49" applyFont="1" applyFill="1" applyBorder="1" applyAlignment="1" applyProtection="1">
      <alignment horizontal="center" vertical="center" shrinkToFit="1"/>
      <protection locked="0"/>
    </xf>
    <xf numFmtId="0" fontId="51" fillId="29" borderId="23" xfId="49" applyFont="1" applyFill="1" applyBorder="1" applyAlignment="1" applyProtection="1">
      <alignment horizontal="center" vertical="center" wrapText="1"/>
      <protection locked="0"/>
    </xf>
    <xf numFmtId="0" fontId="56" fillId="0" borderId="183" xfId="49" applyFont="1" applyBorder="1" applyAlignment="1">
      <alignment vertical="center"/>
    </xf>
    <xf numFmtId="0" fontId="56" fillId="0" borderId="17" xfId="49" applyFont="1" applyBorder="1" applyAlignment="1">
      <alignment vertical="center"/>
    </xf>
    <xf numFmtId="0" fontId="58" fillId="0" borderId="184" xfId="49" applyFont="1" applyBorder="1" applyAlignment="1">
      <alignment vertical="center"/>
    </xf>
    <xf numFmtId="0" fontId="58" fillId="0" borderId="185" xfId="49" applyFont="1" applyBorder="1" applyAlignment="1">
      <alignment horizontal="center" vertical="center"/>
    </xf>
    <xf numFmtId="180" fontId="51" fillId="0" borderId="186" xfId="49" applyNumberFormat="1" applyFont="1" applyBorder="1" applyAlignment="1">
      <alignment horizontal="center" vertical="center" shrinkToFit="1"/>
    </xf>
    <xf numFmtId="180" fontId="51" fillId="0" borderId="100" xfId="49" applyNumberFormat="1" applyFont="1" applyBorder="1" applyAlignment="1">
      <alignment horizontal="center" vertical="center" shrinkToFit="1"/>
    </xf>
    <xf numFmtId="180" fontId="51" fillId="0" borderId="187" xfId="49" applyNumberFormat="1" applyFont="1" applyBorder="1" applyAlignment="1">
      <alignment horizontal="center" vertical="center" shrinkToFit="1"/>
    </xf>
    <xf numFmtId="0" fontId="51" fillId="0" borderId="192" xfId="49" applyFont="1" applyBorder="1" applyAlignment="1">
      <alignment vertical="center"/>
    </xf>
    <xf numFmtId="0" fontId="51" fillId="29" borderId="19" xfId="49" applyFont="1" applyFill="1" applyBorder="1" applyAlignment="1" applyProtection="1">
      <alignment horizontal="center" vertical="center" shrinkToFit="1"/>
      <protection locked="0"/>
    </xf>
    <xf numFmtId="0" fontId="51" fillId="29" borderId="19" xfId="49" applyFont="1" applyFill="1" applyBorder="1" applyAlignment="1" applyProtection="1">
      <alignment horizontal="center" vertical="center" wrapText="1"/>
      <protection locked="0"/>
    </xf>
    <xf numFmtId="0" fontId="56" fillId="0" borderId="11" xfId="49" applyFont="1" applyBorder="1" applyAlignment="1">
      <alignment vertical="center"/>
    </xf>
    <xf numFmtId="0" fontId="56" fillId="0" borderId="12" xfId="49" applyFont="1" applyBorder="1" applyAlignment="1">
      <alignment vertical="center"/>
    </xf>
    <xf numFmtId="0" fontId="58" fillId="0" borderId="12" xfId="49" applyFont="1" applyBorder="1" applyAlignment="1">
      <alignment vertical="center"/>
    </xf>
    <xf numFmtId="0" fontId="58" fillId="0" borderId="194" xfId="49" applyFont="1" applyBorder="1" applyAlignment="1">
      <alignment vertical="center"/>
    </xf>
    <xf numFmtId="180" fontId="51" fillId="29" borderId="195" xfId="49" applyNumberFormat="1" applyFont="1" applyFill="1" applyBorder="1" applyAlignment="1" applyProtection="1">
      <alignment horizontal="center" vertical="center" shrinkToFit="1"/>
      <protection locked="0"/>
    </xf>
    <xf numFmtId="180" fontId="51" fillId="29" borderId="96" xfId="49" applyNumberFormat="1" applyFont="1" applyFill="1" applyBorder="1" applyAlignment="1" applyProtection="1">
      <alignment horizontal="center" vertical="center" shrinkToFit="1"/>
      <protection locked="0"/>
    </xf>
    <xf numFmtId="180" fontId="51" fillId="29" borderId="196" xfId="49" applyNumberFormat="1" applyFont="1" applyFill="1" applyBorder="1" applyAlignment="1" applyProtection="1">
      <alignment horizontal="center" vertical="center" shrinkToFit="1"/>
      <protection locked="0"/>
    </xf>
    <xf numFmtId="0" fontId="56" fillId="0" borderId="0" xfId="49" applyFont="1" applyBorder="1" applyAlignment="1">
      <alignment vertical="center"/>
    </xf>
    <xf numFmtId="0" fontId="58" fillId="0" borderId="0" xfId="49" applyFont="1" applyBorder="1" applyAlignment="1">
      <alignment vertical="center"/>
    </xf>
    <xf numFmtId="0" fontId="58" fillId="0" borderId="157" xfId="49" applyFont="1" applyBorder="1" applyAlignment="1">
      <alignment horizontal="center" vertical="center"/>
    </xf>
    <xf numFmtId="0" fontId="56" fillId="0" borderId="184" xfId="49" applyFont="1" applyBorder="1" applyAlignment="1">
      <alignment vertical="center"/>
    </xf>
    <xf numFmtId="0" fontId="58" fillId="0" borderId="17" xfId="49" applyFont="1" applyBorder="1" applyAlignment="1">
      <alignment vertical="center"/>
    </xf>
    <xf numFmtId="0" fontId="58" fillId="0" borderId="191" xfId="49" applyFont="1" applyBorder="1" applyAlignment="1">
      <alignment horizontal="center" vertical="center"/>
    </xf>
    <xf numFmtId="0" fontId="58" fillId="0" borderId="157" xfId="49" applyFont="1" applyBorder="1" applyAlignment="1">
      <alignment vertical="center"/>
    </xf>
    <xf numFmtId="0" fontId="56" fillId="0" borderId="113" xfId="49" applyFont="1" applyBorder="1" applyAlignment="1">
      <alignment vertical="center"/>
    </xf>
    <xf numFmtId="0" fontId="56" fillId="0" borderId="200" xfId="49" applyFont="1" applyBorder="1" applyAlignment="1">
      <alignment vertical="center"/>
    </xf>
    <xf numFmtId="0" fontId="58" fillId="0" borderId="200" xfId="49" applyFont="1" applyBorder="1" applyAlignment="1">
      <alignment vertical="center"/>
    </xf>
    <xf numFmtId="0" fontId="58" fillId="0" borderId="189" xfId="49" applyFont="1" applyBorder="1" applyAlignment="1">
      <alignment horizontal="center" vertical="center"/>
    </xf>
    <xf numFmtId="0" fontId="56" fillId="0" borderId="114" xfId="49" applyFont="1" applyBorder="1" applyAlignment="1">
      <alignment vertical="center"/>
    </xf>
    <xf numFmtId="0" fontId="56" fillId="0" borderId="123" xfId="49" applyFont="1" applyBorder="1" applyAlignment="1">
      <alignment vertical="center"/>
    </xf>
    <xf numFmtId="0" fontId="58" fillId="0" borderId="123" xfId="49" applyFont="1" applyBorder="1" applyAlignment="1">
      <alignment vertical="center"/>
    </xf>
    <xf numFmtId="0" fontId="58" fillId="0" borderId="201" xfId="49" applyFont="1" applyBorder="1" applyAlignment="1">
      <alignment vertical="center"/>
    </xf>
    <xf numFmtId="0" fontId="51" fillId="29" borderId="163" xfId="49" applyFont="1" applyFill="1" applyBorder="1" applyAlignment="1" applyProtection="1">
      <alignment horizontal="center" vertical="center" shrinkToFit="1"/>
      <protection locked="0"/>
    </xf>
    <xf numFmtId="0" fontId="51" fillId="29" borderId="163" xfId="49" applyFont="1" applyFill="1" applyBorder="1" applyAlignment="1" applyProtection="1">
      <alignment horizontal="center" vertical="center" wrapText="1"/>
      <protection locked="0"/>
    </xf>
    <xf numFmtId="0" fontId="56" fillId="0" borderId="165" xfId="49" applyFont="1" applyBorder="1" applyAlignment="1">
      <alignment vertical="center"/>
    </xf>
    <xf numFmtId="0" fontId="56" fillId="0" borderId="139" xfId="49" applyFont="1" applyBorder="1" applyAlignment="1">
      <alignment vertical="center"/>
    </xf>
    <xf numFmtId="0" fontId="58" fillId="0" borderId="139" xfId="49" applyFont="1" applyBorder="1" applyAlignment="1">
      <alignment vertical="center"/>
    </xf>
    <xf numFmtId="0" fontId="58" fillId="0" borderId="166" xfId="49" applyFont="1" applyBorder="1" applyAlignment="1">
      <alignment horizontal="center" vertical="center"/>
    </xf>
    <xf numFmtId="180" fontId="54" fillId="30" borderId="205" xfId="49" applyNumberFormat="1" applyFont="1" applyFill="1" applyBorder="1" applyAlignment="1" applyProtection="1">
      <alignment horizontal="center" vertical="center" shrinkToFit="1"/>
      <protection locked="0"/>
    </xf>
    <xf numFmtId="180" fontId="54" fillId="30" borderId="203" xfId="49" applyNumberFormat="1" applyFont="1" applyFill="1" applyBorder="1" applyAlignment="1" applyProtection="1">
      <alignment horizontal="center" vertical="center" shrinkToFit="1"/>
      <protection locked="0"/>
    </xf>
    <xf numFmtId="180" fontId="54" fillId="30" borderId="204" xfId="49" applyNumberFormat="1" applyFont="1" applyFill="1" applyBorder="1" applyAlignment="1" applyProtection="1">
      <alignment horizontal="center" vertical="center" shrinkToFit="1"/>
      <protection locked="0"/>
    </xf>
    <xf numFmtId="180" fontId="54" fillId="30" borderId="202" xfId="49" applyNumberFormat="1" applyFont="1" applyFill="1" applyBorder="1" applyAlignment="1" applyProtection="1">
      <alignment horizontal="center" vertical="center" shrinkToFit="1"/>
      <protection locked="0"/>
    </xf>
    <xf numFmtId="180" fontId="54" fillId="30" borderId="206" xfId="49" applyNumberFormat="1" applyFont="1" applyFill="1" applyBorder="1" applyAlignment="1" applyProtection="1">
      <alignment horizontal="center" vertical="center" shrinkToFit="1"/>
      <protection locked="0"/>
    </xf>
    <xf numFmtId="180" fontId="54" fillId="30" borderId="102" xfId="49" applyNumberFormat="1" applyFont="1" applyFill="1" applyBorder="1" applyAlignment="1" applyProtection="1">
      <alignment horizontal="center" vertical="center" shrinkToFit="1"/>
      <protection locked="0"/>
    </xf>
    <xf numFmtId="180" fontId="54" fillId="30" borderId="100" xfId="49" applyNumberFormat="1" applyFont="1" applyFill="1" applyBorder="1" applyAlignment="1" applyProtection="1">
      <alignment horizontal="center" vertical="center" shrinkToFit="1"/>
      <protection locked="0"/>
    </xf>
    <xf numFmtId="180" fontId="54" fillId="30" borderId="187" xfId="49" applyNumberFormat="1" applyFont="1" applyFill="1" applyBorder="1" applyAlignment="1" applyProtection="1">
      <alignment horizontal="center" vertical="center" shrinkToFit="1"/>
      <protection locked="0"/>
    </xf>
    <xf numFmtId="180" fontId="54" fillId="30" borderId="186" xfId="49" applyNumberFormat="1" applyFont="1" applyFill="1" applyBorder="1" applyAlignment="1" applyProtection="1">
      <alignment horizontal="center" vertical="center" shrinkToFit="1"/>
      <protection locked="0"/>
    </xf>
    <xf numFmtId="180" fontId="54" fillId="30" borderId="211" xfId="49" applyNumberFormat="1" applyFont="1" applyFill="1" applyBorder="1" applyAlignment="1" applyProtection="1">
      <alignment horizontal="center" vertical="center" shrinkToFit="1"/>
      <protection locked="0"/>
    </xf>
    <xf numFmtId="180" fontId="54" fillId="30" borderId="30" xfId="49" applyNumberFormat="1" applyFont="1" applyFill="1" applyBorder="1" applyAlignment="1" applyProtection="1">
      <alignment horizontal="center" vertical="center" shrinkToFit="1"/>
      <protection locked="0"/>
    </xf>
    <xf numFmtId="180" fontId="54" fillId="30" borderId="31" xfId="49" applyNumberFormat="1" applyFont="1" applyFill="1" applyBorder="1" applyAlignment="1" applyProtection="1">
      <alignment horizontal="center" vertical="center" shrinkToFit="1"/>
      <protection locked="0"/>
    </xf>
    <xf numFmtId="180" fontId="54" fillId="0" borderId="102" xfId="49" applyNumberFormat="1" applyFont="1" applyBorder="1" applyAlignment="1">
      <alignment horizontal="center" vertical="center" shrinkToFit="1"/>
    </xf>
    <xf numFmtId="180" fontId="54" fillId="0" borderId="100" xfId="49" applyNumberFormat="1" applyFont="1" applyBorder="1" applyAlignment="1">
      <alignment horizontal="center" vertical="center" shrinkToFit="1"/>
    </xf>
    <xf numFmtId="180" fontId="54" fillId="0" borderId="30" xfId="49" applyNumberFormat="1" applyFont="1" applyBorder="1" applyAlignment="1">
      <alignment horizontal="center" vertical="center" shrinkToFit="1"/>
    </xf>
    <xf numFmtId="180" fontId="54" fillId="0" borderId="222" xfId="49" applyNumberFormat="1" applyFont="1" applyBorder="1" applyAlignment="1">
      <alignment horizontal="center" vertical="center" shrinkToFit="1"/>
    </xf>
    <xf numFmtId="180" fontId="54" fillId="0" borderId="220" xfId="49" applyNumberFormat="1" applyFont="1" applyBorder="1" applyAlignment="1">
      <alignment horizontal="center" vertical="center" shrinkToFit="1"/>
    </xf>
    <xf numFmtId="180" fontId="54" fillId="0" borderId="221" xfId="49" applyNumberFormat="1" applyFont="1" applyBorder="1" applyAlignment="1">
      <alignment horizontal="center" vertical="center" shrinkToFit="1"/>
    </xf>
    <xf numFmtId="180" fontId="54" fillId="0" borderId="219" xfId="49" applyNumberFormat="1" applyFont="1" applyBorder="1" applyAlignment="1">
      <alignment horizontal="center" vertical="center" shrinkToFit="1"/>
    </xf>
    <xf numFmtId="180" fontId="54" fillId="0" borderId="223" xfId="49" applyNumberFormat="1" applyFont="1" applyBorder="1" applyAlignment="1">
      <alignment horizontal="center" vertical="center" shrinkToFit="1"/>
    </xf>
    <xf numFmtId="0" fontId="56" fillId="0" borderId="0" xfId="49" applyFont="1">
      <alignment vertical="center"/>
    </xf>
    <xf numFmtId="0" fontId="58" fillId="0" borderId="0" xfId="49" applyFont="1">
      <alignment vertical="center"/>
    </xf>
    <xf numFmtId="0" fontId="56" fillId="0" borderId="0" xfId="49" applyFont="1" applyBorder="1">
      <alignment vertical="center"/>
    </xf>
    <xf numFmtId="0" fontId="56" fillId="0" borderId="0" xfId="49" applyFont="1" applyAlignment="1">
      <alignment horizontal="right" vertical="center"/>
    </xf>
    <xf numFmtId="0" fontId="55" fillId="0" borderId="0" xfId="49" applyFont="1" applyFill="1">
      <alignment vertical="center"/>
    </xf>
    <xf numFmtId="0" fontId="55" fillId="0" borderId="0" xfId="49" applyFont="1" applyFill="1" applyAlignment="1">
      <alignment horizontal="left" vertical="center"/>
    </xf>
    <xf numFmtId="0" fontId="55" fillId="0" borderId="0" xfId="49" applyFont="1" applyFill="1" applyAlignment="1">
      <alignment horizontal="left" vertical="center" wrapText="1"/>
    </xf>
    <xf numFmtId="0" fontId="55" fillId="0" borderId="0" xfId="49" applyFont="1" applyAlignment="1">
      <alignment horizontal="left" vertical="center" wrapText="1"/>
    </xf>
    <xf numFmtId="0" fontId="55" fillId="0" borderId="0" xfId="49" applyFont="1" applyFill="1" applyAlignment="1">
      <alignment vertical="center" textRotation="90"/>
    </xf>
    <xf numFmtId="0" fontId="60" fillId="31" borderId="0" xfId="49" applyFont="1" applyFill="1" applyAlignment="1" applyProtection="1">
      <alignment horizontal="left" vertical="center"/>
    </xf>
    <xf numFmtId="0" fontId="61" fillId="31" borderId="0" xfId="49" applyFont="1" applyFill="1" applyAlignment="1" applyProtection="1">
      <alignment horizontal="center" vertical="center"/>
    </xf>
    <xf numFmtId="0" fontId="61" fillId="31" borderId="0" xfId="49" applyFont="1" applyFill="1" applyProtection="1">
      <alignment vertical="center"/>
    </xf>
    <xf numFmtId="0" fontId="61" fillId="31" borderId="0" xfId="49" applyFont="1" applyFill="1" applyAlignment="1" applyProtection="1">
      <alignment horizontal="left" vertical="center"/>
    </xf>
    <xf numFmtId="0" fontId="62" fillId="31" borderId="0" xfId="49" applyFont="1" applyFill="1">
      <alignment vertical="center"/>
    </xf>
    <xf numFmtId="0" fontId="61" fillId="31" borderId="0" xfId="49" applyFont="1" applyFill="1">
      <alignment vertical="center"/>
    </xf>
    <xf numFmtId="0" fontId="62" fillId="31" borderId="0" xfId="49" applyFont="1" applyFill="1" applyAlignment="1">
      <alignment horizontal="left" vertical="center"/>
    </xf>
    <xf numFmtId="0" fontId="63" fillId="31" borderId="21" xfId="49" applyFont="1" applyFill="1" applyBorder="1" applyAlignment="1" applyProtection="1">
      <alignment horizontal="center" vertical="center" shrinkToFit="1"/>
    </xf>
    <xf numFmtId="0" fontId="63" fillId="31" borderId="29" xfId="49" applyFont="1" applyFill="1" applyBorder="1" applyAlignment="1" applyProtection="1">
      <alignment horizontal="center" vertical="center"/>
    </xf>
    <xf numFmtId="0" fontId="61" fillId="31" borderId="0" xfId="49" applyFont="1" applyFill="1" applyAlignment="1" applyProtection="1">
      <alignment horizontal="center" vertical="center"/>
      <protection locked="0"/>
    </xf>
    <xf numFmtId="0" fontId="61" fillId="30" borderId="10" xfId="49" applyFont="1" applyFill="1" applyBorder="1" applyAlignment="1" applyProtection="1">
      <alignment horizontal="center" vertical="center"/>
      <protection locked="0"/>
    </xf>
    <xf numFmtId="0" fontId="61" fillId="30" borderId="0" xfId="49" applyFont="1" applyFill="1" applyBorder="1" applyAlignment="1" applyProtection="1">
      <alignment horizontal="center" vertical="center"/>
      <protection locked="0"/>
    </xf>
    <xf numFmtId="20" fontId="61" fillId="30" borderId="10" xfId="49" applyNumberFormat="1" applyFont="1" applyFill="1" applyBorder="1" applyAlignment="1" applyProtection="1">
      <alignment horizontal="center" vertical="center"/>
      <protection locked="0"/>
    </xf>
    <xf numFmtId="0" fontId="61" fillId="31" borderId="0" xfId="49" applyFont="1" applyFill="1" applyAlignment="1" applyProtection="1">
      <alignment horizontal="right" vertical="center"/>
      <protection locked="0"/>
    </xf>
    <xf numFmtId="0" fontId="61" fillId="31" borderId="0" xfId="49" applyFont="1" applyFill="1" applyProtection="1">
      <alignment vertical="center"/>
      <protection locked="0"/>
    </xf>
    <xf numFmtId="0" fontId="61" fillId="31" borderId="10" xfId="49" applyNumberFormat="1" applyFont="1" applyFill="1" applyBorder="1" applyAlignment="1" applyProtection="1">
      <alignment horizontal="center" vertical="center"/>
    </xf>
    <xf numFmtId="20" fontId="61" fillId="31" borderId="10" xfId="49" applyNumberFormat="1" applyFont="1" applyFill="1" applyBorder="1" applyAlignment="1" applyProtection="1">
      <alignment horizontal="center" vertical="center"/>
    </xf>
    <xf numFmtId="181" fontId="61" fillId="31" borderId="10" xfId="49" applyNumberFormat="1" applyFont="1" applyFill="1" applyBorder="1" applyAlignment="1" applyProtection="1">
      <alignment horizontal="center" vertical="center"/>
    </xf>
    <xf numFmtId="0" fontId="61" fillId="31" borderId="0" xfId="49" applyFont="1" applyFill="1" applyAlignment="1" applyProtection="1">
      <alignment horizontal="right" vertical="center"/>
    </xf>
    <xf numFmtId="0" fontId="61" fillId="30" borderId="10" xfId="49" applyFont="1" applyFill="1" applyBorder="1" applyAlignment="1" applyProtection="1">
      <alignment horizontal="left" vertical="center"/>
      <protection locked="0"/>
    </xf>
    <xf numFmtId="20" fontId="61" fillId="31" borderId="10" xfId="49" applyNumberFormat="1" applyFont="1" applyFill="1" applyBorder="1" applyAlignment="1" applyProtection="1">
      <alignment horizontal="center" vertical="center"/>
      <protection locked="0"/>
    </xf>
    <xf numFmtId="0" fontId="61" fillId="31" borderId="10" xfId="49" applyFont="1" applyFill="1" applyBorder="1" applyAlignment="1" applyProtection="1">
      <alignment horizontal="center" vertical="center"/>
      <protection locked="0"/>
    </xf>
    <xf numFmtId="0" fontId="61" fillId="30" borderId="10" xfId="49" applyNumberFormat="1" applyFont="1" applyFill="1" applyBorder="1" applyAlignment="1" applyProtection="1">
      <alignment horizontal="center" vertical="center"/>
      <protection locked="0"/>
    </xf>
    <xf numFmtId="0" fontId="64" fillId="30" borderId="21" xfId="49" applyFont="1" applyFill="1" applyBorder="1" applyAlignment="1" applyProtection="1">
      <alignment horizontal="center" vertical="center"/>
      <protection locked="0"/>
    </xf>
    <xf numFmtId="0" fontId="64" fillId="30" borderId="82" xfId="49" applyFont="1" applyFill="1" applyBorder="1" applyAlignment="1" applyProtection="1">
      <alignment horizontal="center" vertical="center"/>
      <protection locked="0"/>
    </xf>
    <xf numFmtId="0" fontId="64" fillId="30" borderId="29" xfId="49" applyFont="1" applyFill="1" applyBorder="1" applyAlignment="1" applyProtection="1">
      <alignment horizontal="center" vertical="center"/>
      <protection locked="0"/>
    </xf>
    <xf numFmtId="0" fontId="56" fillId="0" borderId="22" xfId="49" applyFont="1" applyBorder="1" applyAlignment="1">
      <alignment vertical="center"/>
    </xf>
    <xf numFmtId="0" fontId="1" fillId="31" borderId="0" xfId="49" applyFill="1">
      <alignment vertical="center"/>
    </xf>
    <xf numFmtId="0" fontId="55" fillId="31" borderId="0" xfId="49" applyFont="1" applyFill="1" applyAlignment="1">
      <alignment horizontal="left" vertical="center"/>
    </xf>
    <xf numFmtId="0" fontId="65" fillId="31" borderId="0" xfId="49" applyFont="1" applyFill="1" applyAlignment="1">
      <alignment horizontal="left" vertical="center"/>
    </xf>
    <xf numFmtId="0" fontId="55" fillId="31" borderId="0" xfId="49" applyFont="1" applyFill="1">
      <alignment vertical="center"/>
    </xf>
    <xf numFmtId="0" fontId="55" fillId="30" borderId="10" xfId="49" applyFont="1" applyFill="1" applyBorder="1" applyAlignment="1">
      <alignment horizontal="left" vertical="center"/>
    </xf>
    <xf numFmtId="0" fontId="55" fillId="31" borderId="0" xfId="49" applyFont="1" applyFill="1" applyAlignment="1">
      <alignment vertical="center"/>
    </xf>
    <xf numFmtId="0" fontId="55" fillId="29" borderId="10" xfId="49" applyFont="1" applyFill="1" applyBorder="1" applyAlignment="1">
      <alignment horizontal="left" vertical="center"/>
    </xf>
    <xf numFmtId="0" fontId="66" fillId="31" borderId="0" xfId="49" applyFont="1" applyFill="1" applyAlignment="1">
      <alignment horizontal="left" vertical="center"/>
    </xf>
    <xf numFmtId="0" fontId="55" fillId="31" borderId="0" xfId="49" applyFont="1" applyFill="1" applyBorder="1" applyAlignment="1">
      <alignment horizontal="center" vertical="center"/>
    </xf>
    <xf numFmtId="0" fontId="55" fillId="31" borderId="0" xfId="49" applyFont="1" applyFill="1" applyBorder="1" applyAlignment="1">
      <alignment horizontal="left" vertical="center"/>
    </xf>
    <xf numFmtId="0" fontId="55" fillId="31" borderId="10" xfId="49" applyFont="1" applyFill="1" applyBorder="1" applyAlignment="1">
      <alignment horizontal="center" vertical="center"/>
    </xf>
    <xf numFmtId="0" fontId="55" fillId="31" borderId="10" xfId="49" applyFont="1" applyFill="1" applyBorder="1" applyAlignment="1">
      <alignment horizontal="left" vertical="center"/>
    </xf>
    <xf numFmtId="0" fontId="67" fillId="31" borderId="0" xfId="49" applyFont="1" applyFill="1">
      <alignment vertical="center"/>
    </xf>
    <xf numFmtId="0" fontId="67" fillId="31" borderId="0" xfId="49" applyFont="1" applyFill="1" applyAlignment="1">
      <alignment horizontal="left" vertical="center"/>
    </xf>
    <xf numFmtId="0" fontId="55" fillId="31" borderId="0" xfId="49" applyFont="1" applyFill="1" applyBorder="1">
      <alignment vertical="center"/>
    </xf>
    <xf numFmtId="0" fontId="69" fillId="31" borderId="0" xfId="49" applyFont="1" applyFill="1" applyAlignment="1">
      <alignment vertical="center"/>
    </xf>
    <xf numFmtId="0" fontId="67" fillId="31" borderId="0" xfId="49" applyFont="1" applyFill="1" applyBorder="1">
      <alignment vertical="center"/>
    </xf>
    <xf numFmtId="0" fontId="67" fillId="31" borderId="0" xfId="49" applyFont="1" applyFill="1" applyBorder="1" applyAlignment="1">
      <alignment vertical="center"/>
    </xf>
    <xf numFmtId="0" fontId="67" fillId="31" borderId="0" xfId="49" applyFont="1" applyFill="1" applyBorder="1" applyAlignment="1">
      <alignment vertical="center" shrinkToFit="1"/>
    </xf>
    <xf numFmtId="0" fontId="55" fillId="31" borderId="0" xfId="49" applyFont="1" applyFill="1" applyAlignment="1">
      <alignment vertical="center" wrapText="1"/>
    </xf>
    <xf numFmtId="0" fontId="55" fillId="32" borderId="0" xfId="49" applyFont="1" applyFill="1" applyAlignment="1">
      <alignment vertical="center" wrapText="1"/>
    </xf>
    <xf numFmtId="0" fontId="54" fillId="31" borderId="0" xfId="49" applyFont="1" applyFill="1" applyAlignment="1"/>
    <xf numFmtId="0" fontId="54" fillId="31" borderId="0" xfId="49" applyFont="1" applyFill="1">
      <alignment vertical="center"/>
    </xf>
    <xf numFmtId="0" fontId="54" fillId="31" borderId="0" xfId="49" applyFont="1" applyFill="1" applyAlignment="1">
      <alignment vertical="center" wrapText="1"/>
    </xf>
    <xf numFmtId="0" fontId="54" fillId="31" borderId="0" xfId="49" applyFont="1" applyFill="1" applyAlignment="1">
      <alignment horizontal="justify" vertical="center" wrapText="1"/>
    </xf>
    <xf numFmtId="0" fontId="51" fillId="31" borderId="0" xfId="49" applyFont="1" applyFill="1" applyBorder="1">
      <alignment vertical="center"/>
    </xf>
    <xf numFmtId="0" fontId="70" fillId="31" borderId="0" xfId="49" applyFont="1" applyFill="1">
      <alignment vertical="center"/>
    </xf>
    <xf numFmtId="0" fontId="51" fillId="31" borderId="10" xfId="49" applyFont="1" applyFill="1" applyBorder="1" applyAlignment="1">
      <alignment horizontal="center" vertical="center"/>
    </xf>
    <xf numFmtId="0" fontId="51" fillId="31" borderId="10" xfId="49" applyFont="1" applyFill="1" applyBorder="1">
      <alignment vertical="center"/>
    </xf>
    <xf numFmtId="0" fontId="51" fillId="31" borderId="10" xfId="49" applyFont="1" applyFill="1" applyBorder="1" applyAlignment="1">
      <alignment vertical="center" shrinkToFit="1"/>
    </xf>
    <xf numFmtId="0" fontId="70" fillId="31" borderId="227" xfId="49" applyFont="1" applyFill="1" applyBorder="1" applyAlignment="1">
      <alignment horizontal="center" vertical="center"/>
    </xf>
    <xf numFmtId="0" fontId="64" fillId="31" borderId="228" xfId="49" applyFont="1" applyFill="1" applyBorder="1" applyAlignment="1">
      <alignment horizontal="center" vertical="center"/>
    </xf>
    <xf numFmtId="0" fontId="64" fillId="31" borderId="229" xfId="49" applyFont="1" applyFill="1" applyBorder="1" applyAlignment="1">
      <alignment horizontal="center" vertical="center"/>
    </xf>
    <xf numFmtId="0" fontId="64" fillId="31" borderId="230" xfId="49" applyFont="1" applyFill="1" applyBorder="1" applyAlignment="1">
      <alignment horizontal="center" vertical="center"/>
    </xf>
    <xf numFmtId="0" fontId="61" fillId="31" borderId="231" xfId="49" applyFont="1" applyFill="1" applyBorder="1" applyAlignment="1">
      <alignment vertical="center" shrinkToFit="1"/>
    </xf>
    <xf numFmtId="0" fontId="61" fillId="31" borderId="25" xfId="49" applyFont="1" applyFill="1" applyBorder="1" applyAlignment="1">
      <alignment vertical="center" shrinkToFit="1"/>
    </xf>
    <xf numFmtId="0" fontId="61" fillId="31" borderId="10" xfId="49" applyFont="1" applyFill="1" applyBorder="1" applyAlignment="1">
      <alignment vertical="center" shrinkToFit="1"/>
    </xf>
    <xf numFmtId="0" fontId="61" fillId="31" borderId="30" xfId="49" applyFont="1" applyFill="1" applyBorder="1" applyAlignment="1">
      <alignment vertical="center" shrinkToFit="1"/>
    </xf>
    <xf numFmtId="0" fontId="61" fillId="31" borderId="83" xfId="49" applyFont="1" applyFill="1" applyBorder="1" applyAlignment="1">
      <alignment vertical="center" shrinkToFit="1"/>
    </xf>
    <xf numFmtId="0" fontId="70" fillId="31" borderId="167" xfId="49" applyFont="1" applyFill="1" applyBorder="1">
      <alignment vertical="center"/>
    </xf>
    <xf numFmtId="0" fontId="70" fillId="31" borderId="34" xfId="49" applyFont="1" applyFill="1" applyBorder="1">
      <alignment vertical="center"/>
    </xf>
    <xf numFmtId="0" fontId="70" fillId="31" borderId="36" xfId="49" applyFont="1" applyFill="1" applyBorder="1">
      <alignment vertical="center"/>
    </xf>
    <xf numFmtId="0" fontId="71" fillId="31" borderId="0" xfId="49" applyFont="1" applyFill="1">
      <alignment vertical="center"/>
    </xf>
    <xf numFmtId="0" fontId="16" fillId="0" borderId="0" xfId="0" applyFont="1" applyAlignment="1">
      <alignment horizontal="left" vertical="top" wrapText="1"/>
    </xf>
    <xf numFmtId="0" fontId="16" fillId="0" borderId="0" xfId="0" applyFont="1" applyAlignment="1">
      <alignment horizontal="center" vertical="center"/>
    </xf>
    <xf numFmtId="0" fontId="16" fillId="0" borderId="0" xfId="0" applyFont="1" applyAlignment="1">
      <alignment horizontal="left" vertical="center" wrapText="1" shrinkToFit="1"/>
    </xf>
    <xf numFmtId="0" fontId="16" fillId="0" borderId="21" xfId="0" applyFont="1" applyFill="1" applyBorder="1" applyAlignment="1">
      <alignment horizontal="left" vertical="top" wrapText="1"/>
    </xf>
    <xf numFmtId="0" fontId="16" fillId="0" borderId="96" xfId="0" applyFont="1" applyFill="1" applyBorder="1" applyAlignment="1">
      <alignment horizontal="left" vertical="top" wrapText="1"/>
    </xf>
    <xf numFmtId="0" fontId="16" fillId="0" borderId="97" xfId="0" applyFont="1" applyFill="1" applyBorder="1" applyAlignment="1">
      <alignment horizontal="center" vertical="center"/>
    </xf>
    <xf numFmtId="0" fontId="16" fillId="0" borderId="98" xfId="0" applyFont="1" applyFill="1" applyBorder="1" applyAlignment="1">
      <alignment horizontal="left" vertical="center" wrapText="1"/>
    </xf>
    <xf numFmtId="0" fontId="16" fillId="0" borderId="96" xfId="0" applyFont="1" applyFill="1" applyBorder="1" applyAlignment="1">
      <alignment vertical="center"/>
    </xf>
    <xf numFmtId="0" fontId="16" fillId="0" borderId="114" xfId="0" applyFont="1" applyFill="1" applyBorder="1" applyAlignment="1">
      <alignment horizontal="left" vertical="top" wrapText="1"/>
    </xf>
    <xf numFmtId="0" fontId="16" fillId="0" borderId="123" xfId="0" applyFont="1" applyFill="1" applyBorder="1" applyAlignment="1">
      <alignment vertical="center" wrapText="1" shrinkToFit="1"/>
    </xf>
    <xf numFmtId="0" fontId="16" fillId="0" borderId="96" xfId="0" applyFont="1" applyFill="1" applyBorder="1" applyAlignment="1">
      <alignment vertical="center" wrapText="1"/>
    </xf>
    <xf numFmtId="0" fontId="16" fillId="0" borderId="116" xfId="0" applyFont="1" applyFill="1" applyBorder="1" applyAlignment="1">
      <alignment horizontal="left" vertical="top" wrapText="1"/>
    </xf>
    <xf numFmtId="0" fontId="16" fillId="0" borderId="106" xfId="0" applyFont="1" applyFill="1" applyBorder="1" applyAlignment="1">
      <alignment horizontal="center" vertical="center"/>
    </xf>
    <xf numFmtId="0" fontId="16" fillId="0" borderId="140" xfId="0" applyFont="1" applyFill="1" applyBorder="1" applyAlignment="1">
      <alignment vertical="center" wrapText="1" shrinkToFit="1"/>
    </xf>
    <xf numFmtId="0" fontId="16" fillId="0" borderId="105" xfId="0" applyFont="1" applyFill="1" applyBorder="1" applyAlignment="1">
      <alignment vertical="center" wrapText="1"/>
    </xf>
    <xf numFmtId="0" fontId="16" fillId="0" borderId="18" xfId="0" applyFont="1" applyFill="1" applyBorder="1" applyAlignment="1">
      <alignment horizontal="left" vertical="top" wrapText="1"/>
    </xf>
    <xf numFmtId="0" fontId="16" fillId="0" borderId="104" xfId="0" applyFont="1" applyFill="1" applyBorder="1" applyAlignment="1">
      <alignment horizontal="center" vertical="center"/>
    </xf>
    <xf numFmtId="0" fontId="16" fillId="0" borderId="0" xfId="0" applyFont="1" applyFill="1" applyBorder="1" applyAlignment="1">
      <alignment vertical="center" wrapText="1" shrinkToFit="1"/>
    </xf>
    <xf numFmtId="0" fontId="16" fillId="0" borderId="82" xfId="0" applyFont="1" applyFill="1" applyBorder="1" applyAlignment="1">
      <alignment vertical="center" wrapText="1"/>
    </xf>
    <xf numFmtId="0" fontId="16" fillId="0" borderId="11" xfId="0" applyFont="1" applyFill="1" applyBorder="1" applyAlignment="1">
      <alignment horizontal="left" vertical="top" wrapText="1"/>
    </xf>
    <xf numFmtId="0" fontId="16" fillId="0" borderId="100" xfId="0" applyFont="1" applyFill="1" applyBorder="1" applyAlignment="1">
      <alignment horizontal="left" vertical="top" wrapText="1"/>
    </xf>
    <xf numFmtId="0" fontId="16" fillId="0" borderId="103" xfId="0" applyFont="1" applyFill="1" applyBorder="1" applyAlignment="1">
      <alignment horizontal="center" vertical="center"/>
    </xf>
    <xf numFmtId="0" fontId="16" fillId="0" borderId="17" xfId="0" applyFont="1" applyFill="1" applyBorder="1" applyAlignment="1">
      <alignment vertical="center" wrapText="1" shrinkToFit="1"/>
    </xf>
    <xf numFmtId="0" fontId="16" fillId="0" borderId="29" xfId="0" applyFont="1" applyFill="1" applyBorder="1" applyAlignment="1">
      <alignment vertical="center" wrapText="1"/>
    </xf>
    <xf numFmtId="0" fontId="16" fillId="0" borderId="105" xfId="0" applyFont="1" applyFill="1" applyBorder="1" applyAlignment="1">
      <alignment horizontal="left" vertical="top" wrapText="1"/>
    </xf>
    <xf numFmtId="0" fontId="16" fillId="0" borderId="20" xfId="0" applyFont="1" applyFill="1" applyBorder="1" applyAlignment="1">
      <alignment horizontal="left" vertical="center" wrapText="1"/>
    </xf>
    <xf numFmtId="0" fontId="16" fillId="0" borderId="82" xfId="0" applyFont="1" applyFill="1" applyBorder="1" applyAlignment="1">
      <alignment vertical="center"/>
    </xf>
    <xf numFmtId="0" fontId="16" fillId="0" borderId="101" xfId="0" applyFont="1" applyFill="1" applyBorder="1" applyAlignment="1">
      <alignment horizontal="center" vertical="center"/>
    </xf>
    <xf numFmtId="0" fontId="16" fillId="0" borderId="102" xfId="0" applyFont="1" applyFill="1" applyBorder="1" applyAlignment="1">
      <alignment horizontal="left" vertical="center" wrapText="1"/>
    </xf>
    <xf numFmtId="0" fontId="16" fillId="0" borderId="100" xfId="0" applyFont="1" applyFill="1" applyBorder="1" applyAlignment="1">
      <alignment vertical="center"/>
    </xf>
    <xf numFmtId="0" fontId="16" fillId="0" borderId="107" xfId="0" applyFont="1" applyFill="1" applyBorder="1" applyAlignment="1">
      <alignment horizontal="left" vertical="center" wrapText="1"/>
    </xf>
    <xf numFmtId="0" fontId="16" fillId="0" borderId="105" xfId="0" applyFont="1" applyFill="1" applyBorder="1" applyAlignment="1">
      <alignment vertical="center"/>
    </xf>
    <xf numFmtId="0" fontId="16" fillId="0" borderId="108" xfId="0" applyFont="1" applyFill="1" applyBorder="1" applyAlignment="1">
      <alignment horizontal="left" vertical="top" wrapText="1"/>
    </xf>
    <xf numFmtId="0" fontId="16" fillId="0" borderId="108" xfId="0" applyFont="1" applyFill="1" applyBorder="1" applyAlignment="1">
      <alignment vertical="center"/>
    </xf>
    <xf numFmtId="0" fontId="16" fillId="0" borderId="99" xfId="0" applyFont="1" applyFill="1" applyBorder="1" applyAlignment="1">
      <alignment horizontal="center" vertical="center" wrapText="1"/>
    </xf>
    <xf numFmtId="0" fontId="16" fillId="0" borderId="19" xfId="0" applyFont="1" applyFill="1" applyBorder="1" applyAlignment="1">
      <alignment horizontal="left" vertical="center" wrapText="1" shrinkToFit="1"/>
    </xf>
    <xf numFmtId="0" fontId="16" fillId="0" borderId="21" xfId="0" applyFont="1" applyFill="1" applyBorder="1" applyAlignment="1">
      <alignment horizontal="left" vertical="center" wrapText="1"/>
    </xf>
    <xf numFmtId="0" fontId="16" fillId="0" borderId="101" xfId="0" applyFont="1" applyFill="1" applyBorder="1" applyAlignment="1">
      <alignment horizontal="center" vertical="center" wrapText="1"/>
    </xf>
    <xf numFmtId="0" fontId="16" fillId="0" borderId="102" xfId="0" applyFont="1" applyFill="1" applyBorder="1" applyAlignment="1">
      <alignment horizontal="left" vertical="center" wrapText="1" shrinkToFit="1"/>
    </xf>
    <xf numFmtId="0" fontId="16" fillId="0" borderId="100" xfId="0" applyFont="1" applyFill="1" applyBorder="1" applyAlignment="1">
      <alignment horizontal="left" vertical="center" wrapText="1"/>
    </xf>
    <xf numFmtId="0" fontId="16" fillId="0" borderId="21" xfId="0" applyFont="1" applyFill="1" applyBorder="1" applyAlignment="1">
      <alignment horizontal="left" vertical="top" wrapText="1" shrinkToFit="1"/>
    </xf>
    <xf numFmtId="0" fontId="16" fillId="0" borderId="99" xfId="0" applyFont="1" applyFill="1" applyBorder="1" applyAlignment="1">
      <alignment horizontal="center" vertical="center"/>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xf>
    <xf numFmtId="0" fontId="0" fillId="0" borderId="96" xfId="0" applyFont="1" applyFill="1" applyBorder="1" applyAlignment="1">
      <alignment horizontal="left" vertical="top" wrapText="1"/>
    </xf>
    <xf numFmtId="0" fontId="16" fillId="0" borderId="97" xfId="0" applyFont="1" applyFill="1" applyBorder="1" applyAlignment="1">
      <alignment horizontal="center" vertical="center" wrapText="1"/>
    </xf>
    <xf numFmtId="0" fontId="16" fillId="0" borderId="98" xfId="0" applyFont="1" applyFill="1" applyBorder="1" applyAlignment="1">
      <alignment horizontal="left" vertical="center" wrapText="1" shrinkToFit="1"/>
    </xf>
    <xf numFmtId="0" fontId="16" fillId="0" borderId="96" xfId="0" applyFont="1" applyFill="1" applyBorder="1" applyAlignment="1">
      <alignment horizontal="left" vertical="center" wrapText="1"/>
    </xf>
    <xf numFmtId="0" fontId="0" fillId="0" borderId="105" xfId="0" applyFont="1" applyFill="1" applyBorder="1" applyAlignment="1">
      <alignment horizontal="left" vertical="top" wrapText="1"/>
    </xf>
    <xf numFmtId="0" fontId="16" fillId="0" borderId="106" xfId="0" applyFont="1" applyFill="1" applyBorder="1" applyAlignment="1">
      <alignment horizontal="center" vertical="center" wrapText="1"/>
    </xf>
    <xf numFmtId="0" fontId="16" fillId="0" borderId="107" xfId="0" applyFont="1" applyFill="1" applyBorder="1" applyAlignment="1">
      <alignment horizontal="left" vertical="center" wrapText="1" shrinkToFit="1"/>
    </xf>
    <xf numFmtId="0" fontId="16" fillId="0" borderId="105" xfId="0" applyFont="1" applyFill="1" applyBorder="1" applyAlignment="1">
      <alignment horizontal="left" vertical="center" wrapText="1"/>
    </xf>
    <xf numFmtId="0" fontId="0" fillId="0" borderId="105" xfId="0" applyFont="1" applyFill="1" applyBorder="1" applyAlignment="1">
      <alignment horizontal="left" vertical="top"/>
    </xf>
    <xf numFmtId="0" fontId="16" fillId="0" borderId="109" xfId="0" applyFont="1" applyFill="1" applyBorder="1" applyAlignment="1">
      <alignment horizontal="center" vertical="center" wrapText="1"/>
    </xf>
    <xf numFmtId="0" fontId="16" fillId="0" borderId="110" xfId="0" applyFont="1" applyFill="1" applyBorder="1" applyAlignment="1">
      <alignment horizontal="left" vertical="center" wrapText="1" shrinkToFit="1"/>
    </xf>
    <xf numFmtId="0" fontId="16" fillId="0" borderId="108" xfId="0" applyFont="1" applyFill="1" applyBorder="1" applyAlignment="1">
      <alignment horizontal="left" vertical="center" wrapText="1"/>
    </xf>
    <xf numFmtId="0" fontId="46" fillId="0" borderId="105" xfId="0" applyFont="1" applyFill="1" applyBorder="1" applyAlignment="1">
      <alignment horizontal="left" vertical="top" wrapText="1"/>
    </xf>
    <xf numFmtId="0" fontId="16" fillId="0" borderId="111" xfId="0" applyFont="1" applyFill="1" applyBorder="1" applyAlignment="1">
      <alignment horizontal="center" vertical="center"/>
    </xf>
    <xf numFmtId="0" fontId="16" fillId="0" borderId="112" xfId="0" applyFont="1" applyFill="1" applyBorder="1" applyAlignment="1">
      <alignment horizontal="left" vertical="center" wrapText="1"/>
    </xf>
    <xf numFmtId="0" fontId="16" fillId="0" borderId="105" xfId="0" applyFont="1" applyFill="1" applyBorder="1" applyAlignment="1">
      <alignment horizontal="left" vertical="top" wrapText="1" shrinkToFit="1"/>
    </xf>
    <xf numFmtId="0" fontId="16" fillId="0" borderId="105" xfId="0" applyFont="1" applyFill="1" applyBorder="1" applyAlignment="1">
      <alignment horizontal="left" vertical="center"/>
    </xf>
    <xf numFmtId="0" fontId="16" fillId="0" borderId="108" xfId="0" applyFont="1" applyFill="1" applyBorder="1" applyAlignment="1">
      <alignment horizontal="left" vertical="top" wrapText="1" shrinkToFit="1"/>
    </xf>
    <xf numFmtId="0" fontId="16" fillId="0" borderId="108" xfId="0" applyFont="1" applyFill="1" applyBorder="1" applyAlignment="1">
      <alignment horizontal="left" vertical="center"/>
    </xf>
    <xf numFmtId="0" fontId="16" fillId="0" borderId="100" xfId="0" applyFont="1" applyFill="1" applyBorder="1" applyAlignment="1">
      <alignment vertical="center" wrapText="1"/>
    </xf>
    <xf numFmtId="0" fontId="16" fillId="0" borderId="118" xfId="0" applyFont="1" applyFill="1" applyBorder="1" applyAlignment="1">
      <alignment horizontal="left" vertical="top" wrapText="1"/>
    </xf>
    <xf numFmtId="0" fontId="16" fillId="0" borderId="119" xfId="0" applyFont="1" applyFill="1" applyBorder="1" applyAlignment="1">
      <alignment horizontal="left" vertical="center" wrapText="1"/>
    </xf>
    <xf numFmtId="0" fontId="16" fillId="0" borderId="118" xfId="0" applyFont="1" applyFill="1" applyBorder="1" applyAlignment="1">
      <alignment vertical="center"/>
    </xf>
    <xf numFmtId="0" fontId="16" fillId="0" borderId="98" xfId="0" applyFont="1" applyFill="1" applyBorder="1" applyAlignment="1">
      <alignment vertical="center" wrapText="1" shrinkToFit="1"/>
    </xf>
    <xf numFmtId="0" fontId="16" fillId="0" borderId="107" xfId="0" applyFont="1" applyFill="1" applyBorder="1" applyAlignment="1">
      <alignment vertical="center" wrapText="1" shrinkToFit="1"/>
    </xf>
    <xf numFmtId="0" fontId="16" fillId="0" borderId="102" xfId="0" applyFont="1" applyFill="1" applyBorder="1" applyAlignment="1">
      <alignment vertical="center" wrapText="1" shrinkToFit="1"/>
    </xf>
    <xf numFmtId="0" fontId="16" fillId="0" borderId="114" xfId="0" applyFont="1" applyFill="1" applyBorder="1" applyAlignment="1">
      <alignment horizontal="center" vertical="center"/>
    </xf>
    <xf numFmtId="0" fontId="16" fillId="0" borderId="115" xfId="0" applyFont="1" applyFill="1" applyBorder="1" applyAlignment="1">
      <alignment vertical="center" wrapText="1" shrinkToFit="1"/>
    </xf>
    <xf numFmtId="0" fontId="16" fillId="0" borderId="141" xfId="0" applyFont="1" applyFill="1" applyBorder="1" applyAlignment="1">
      <alignment horizontal="center" vertical="center"/>
    </xf>
    <xf numFmtId="0" fontId="16" fillId="0" borderId="142" xfId="0" applyFont="1" applyFill="1" applyBorder="1" applyAlignment="1">
      <alignment vertical="center" wrapText="1" shrinkToFit="1"/>
    </xf>
    <xf numFmtId="0" fontId="16" fillId="0" borderId="118" xfId="0" applyFont="1" applyFill="1" applyBorder="1" applyAlignment="1">
      <alignment vertical="center" wrapText="1"/>
    </xf>
    <xf numFmtId="0" fontId="16" fillId="0" borderId="82" xfId="0" applyFont="1" applyFill="1" applyBorder="1" applyAlignment="1">
      <alignment horizontal="left" vertical="top" wrapText="1"/>
    </xf>
    <xf numFmtId="0" fontId="16" fillId="0" borderId="18" xfId="0" applyFont="1" applyFill="1" applyBorder="1" applyAlignment="1">
      <alignment horizontal="center" vertical="center"/>
    </xf>
    <xf numFmtId="0" fontId="16" fillId="0" borderId="120" xfId="0" applyFont="1" applyFill="1" applyBorder="1" applyAlignment="1">
      <alignment vertical="center" wrapText="1" shrinkToFit="1"/>
    </xf>
    <xf numFmtId="0" fontId="16" fillId="0" borderId="10" xfId="0" applyFont="1" applyFill="1" applyBorder="1" applyAlignment="1">
      <alignment horizontal="left" vertical="top" wrapText="1"/>
    </xf>
    <xf numFmtId="0" fontId="16" fillId="0" borderId="32" xfId="0" applyFont="1" applyFill="1" applyBorder="1" applyAlignment="1">
      <alignment horizontal="center" vertical="center"/>
    </xf>
    <xf numFmtId="0" fontId="16" fillId="0" borderId="233" xfId="0" applyFont="1" applyFill="1" applyBorder="1" applyAlignment="1">
      <alignment vertical="center" wrapText="1" shrinkToFit="1"/>
    </xf>
    <xf numFmtId="0" fontId="16" fillId="0" borderId="10" xfId="0" applyFont="1" applyFill="1" applyBorder="1" applyAlignment="1">
      <alignment vertical="center" wrapText="1"/>
    </xf>
    <xf numFmtId="0" fontId="16" fillId="0" borderId="103" xfId="0" applyFont="1" applyFill="1" applyBorder="1" applyAlignment="1">
      <alignment horizontal="center" vertical="center" wrapText="1"/>
    </xf>
    <xf numFmtId="0" fontId="16" fillId="0" borderId="119" xfId="0" applyFont="1" applyFill="1" applyBorder="1" applyAlignment="1">
      <alignment horizontal="left" vertical="center" wrapText="1" shrinkToFit="1"/>
    </xf>
    <xf numFmtId="0" fontId="16" fillId="0" borderId="29" xfId="0" applyFont="1" applyFill="1" applyBorder="1" applyAlignment="1">
      <alignment vertical="center"/>
    </xf>
    <xf numFmtId="0" fontId="16" fillId="0" borderId="96" xfId="0" applyFont="1" applyFill="1" applyBorder="1" applyAlignment="1">
      <alignment horizontal="left" vertical="top" wrapText="1" shrinkToFit="1"/>
    </xf>
    <xf numFmtId="0" fontId="16" fillId="0" borderId="21" xfId="0" applyFont="1" applyFill="1" applyBorder="1" applyAlignment="1">
      <alignment vertical="center" wrapText="1"/>
    </xf>
    <xf numFmtId="0" fontId="16" fillId="0" borderId="18" xfId="0" applyFont="1" applyFill="1" applyBorder="1" applyAlignment="1">
      <alignment horizontal="left" vertical="top" wrapText="1" shrinkToFit="1"/>
    </xf>
    <xf numFmtId="0" fontId="16" fillId="0" borderId="112" xfId="0" applyFont="1" applyFill="1" applyBorder="1" applyAlignment="1">
      <alignment vertical="center" wrapText="1" shrinkToFit="1"/>
    </xf>
    <xf numFmtId="0" fontId="16" fillId="0" borderId="108" xfId="0" applyFont="1" applyFill="1" applyBorder="1" applyAlignment="1">
      <alignment vertical="center" wrapText="1"/>
    </xf>
    <xf numFmtId="0" fontId="16" fillId="0" borderId="119" xfId="0" applyFont="1" applyFill="1" applyBorder="1" applyAlignment="1">
      <alignment horizontal="left" vertical="center"/>
    </xf>
    <xf numFmtId="0" fontId="16" fillId="0" borderId="117" xfId="0" applyFont="1" applyFill="1" applyBorder="1" applyAlignment="1">
      <alignment vertical="center" wrapText="1" shrinkToFit="1"/>
    </xf>
    <xf numFmtId="0" fontId="16" fillId="0" borderId="235" xfId="0" applyFont="1" applyFill="1" applyBorder="1" applyAlignment="1">
      <alignment horizontal="left" vertical="center"/>
    </xf>
    <xf numFmtId="0" fontId="16" fillId="0" borderId="118" xfId="0" applyFont="1" applyFill="1" applyBorder="1" applyAlignment="1">
      <alignment horizontal="left" vertical="top" wrapText="1" shrinkToFit="1"/>
    </xf>
    <xf numFmtId="0" fontId="16" fillId="0" borderId="114" xfId="0" applyFont="1" applyFill="1" applyBorder="1" applyAlignment="1">
      <alignment horizontal="left" vertical="top" wrapText="1" shrinkToFit="1"/>
    </xf>
    <xf numFmtId="176" fontId="16" fillId="0" borderId="114" xfId="0" applyNumberFormat="1" applyFont="1" applyFill="1" applyBorder="1" applyAlignment="1">
      <alignment horizontal="center" vertical="center" wrapText="1"/>
    </xf>
    <xf numFmtId="0" fontId="16" fillId="0" borderId="115" xfId="0" applyFont="1" applyFill="1" applyBorder="1" applyAlignment="1">
      <alignment horizontal="left" vertical="center" wrapText="1" shrinkToFit="1"/>
    </xf>
    <xf numFmtId="0" fontId="15" fillId="0" borderId="0" xfId="0" applyFont="1" applyAlignment="1">
      <alignment vertical="center"/>
    </xf>
    <xf numFmtId="0" fontId="16" fillId="0" borderId="116" xfId="0" applyFont="1" applyFill="1" applyBorder="1" applyAlignment="1">
      <alignment horizontal="left" vertical="top" wrapText="1" shrinkToFit="1"/>
    </xf>
    <xf numFmtId="176" fontId="16" fillId="0" borderId="116" xfId="0" applyNumberFormat="1" applyFont="1" applyFill="1" applyBorder="1" applyAlignment="1">
      <alignment horizontal="center" vertical="center" wrapText="1"/>
    </xf>
    <xf numFmtId="0" fontId="16" fillId="0" borderId="117" xfId="0" applyFont="1" applyFill="1" applyBorder="1" applyAlignment="1">
      <alignment horizontal="left" vertical="center" wrapText="1" shrinkToFit="1"/>
    </xf>
    <xf numFmtId="0" fontId="16" fillId="0" borderId="236" xfId="0" applyFont="1" applyFill="1" applyBorder="1" applyAlignment="1">
      <alignment horizontal="left" vertical="top" wrapText="1" shrinkToFit="1"/>
    </xf>
    <xf numFmtId="176" fontId="16" fillId="0" borderId="236" xfId="0" applyNumberFormat="1" applyFont="1" applyFill="1" applyBorder="1" applyAlignment="1">
      <alignment horizontal="center" vertical="center" wrapText="1"/>
    </xf>
    <xf numFmtId="0" fontId="16" fillId="0" borderId="237" xfId="0" applyFont="1" applyFill="1" applyBorder="1" applyAlignment="1">
      <alignment horizontal="left" vertical="center" wrapText="1" shrinkToFit="1"/>
    </xf>
    <xf numFmtId="0" fontId="16" fillId="0" borderId="82" xfId="0" applyFont="1" applyFill="1" applyBorder="1" applyAlignment="1">
      <alignment horizontal="left" vertical="top" wrapText="1" shrinkToFit="1"/>
    </xf>
    <xf numFmtId="176" fontId="16" fillId="0" borderId="18" xfId="0" applyNumberFormat="1" applyFont="1" applyFill="1" applyBorder="1" applyAlignment="1">
      <alignment horizontal="center" vertical="center" wrapText="1"/>
    </xf>
    <xf numFmtId="0" fontId="16" fillId="0" borderId="120" xfId="0" applyFont="1" applyFill="1" applyBorder="1" applyAlignment="1">
      <alignment horizontal="left" vertical="center" wrapText="1" shrinkToFit="1"/>
    </xf>
    <xf numFmtId="0" fontId="16" fillId="0" borderId="113" xfId="0" applyFont="1" applyFill="1" applyBorder="1" applyAlignment="1">
      <alignment horizontal="left" vertical="top" wrapText="1" shrinkToFit="1"/>
    </xf>
    <xf numFmtId="176" fontId="16" fillId="0" borderId="113" xfId="0" applyNumberFormat="1" applyFont="1" applyFill="1" applyBorder="1" applyAlignment="1">
      <alignment horizontal="center" vertical="center" wrapText="1"/>
    </xf>
    <xf numFmtId="0" fontId="16" fillId="0" borderId="141" xfId="0" applyFont="1" applyFill="1" applyBorder="1" applyAlignment="1">
      <alignment horizontal="left" vertical="top" wrapText="1" shrinkToFit="1"/>
    </xf>
    <xf numFmtId="176" fontId="16" fillId="0" borderId="141" xfId="0" applyNumberFormat="1" applyFont="1" applyFill="1" applyBorder="1" applyAlignment="1">
      <alignment horizontal="center" vertical="center" wrapText="1"/>
    </xf>
    <xf numFmtId="0" fontId="16" fillId="0" borderId="142" xfId="0" applyFont="1" applyFill="1" applyBorder="1" applyAlignment="1">
      <alignment horizontal="left" vertical="center" wrapText="1" shrinkToFit="1"/>
    </xf>
    <xf numFmtId="0" fontId="0" fillId="0" borderId="143" xfId="0" applyFont="1" applyFill="1" applyBorder="1" applyAlignment="1">
      <alignment horizontal="left" vertical="top" wrapText="1"/>
    </xf>
    <xf numFmtId="0" fontId="0" fillId="0" borderId="143" xfId="0" applyFont="1" applyFill="1" applyBorder="1" applyAlignment="1">
      <alignment horizontal="left" vertical="center" wrapText="1"/>
    </xf>
    <xf numFmtId="0" fontId="0" fillId="0" borderId="239" xfId="0" applyFont="1" applyFill="1" applyBorder="1" applyAlignment="1">
      <alignment horizontal="left" vertical="top" wrapText="1"/>
    </xf>
    <xf numFmtId="0" fontId="0" fillId="0" borderId="239" xfId="0" applyFont="1" applyFill="1" applyBorder="1" applyAlignment="1">
      <alignment horizontal="left" vertical="center" wrapText="1"/>
    </xf>
    <xf numFmtId="0" fontId="16" fillId="0" borderId="240" xfId="0" applyFont="1" applyFill="1" applyBorder="1" applyAlignment="1">
      <alignment horizontal="center" vertical="center" wrapText="1"/>
    </xf>
    <xf numFmtId="0" fontId="16" fillId="0" borderId="241" xfId="0" applyFont="1" applyFill="1" applyBorder="1" applyAlignment="1">
      <alignment horizontal="left" vertical="center" wrapText="1" shrinkToFit="1"/>
    </xf>
    <xf numFmtId="0" fontId="16" fillId="0" borderId="242" xfId="0" applyFont="1" applyFill="1" applyBorder="1" applyAlignment="1">
      <alignment horizontal="center" vertical="center" wrapText="1"/>
    </xf>
    <xf numFmtId="0" fontId="16" fillId="0" borderId="243" xfId="0" applyFont="1" applyFill="1" applyBorder="1" applyAlignment="1">
      <alignment horizontal="left" vertical="center" wrapText="1" shrinkToFit="1"/>
    </xf>
    <xf numFmtId="0" fontId="0" fillId="0" borderId="240" xfId="0" applyFont="1" applyFill="1" applyBorder="1" applyAlignment="1">
      <alignment horizontal="center" vertical="center"/>
    </xf>
    <xf numFmtId="0" fontId="0" fillId="0" borderId="241" xfId="0" applyFont="1" applyFill="1" applyBorder="1" applyAlignment="1">
      <alignment horizontal="left" vertical="center" wrapText="1" shrinkToFit="1"/>
    </xf>
    <xf numFmtId="176" fontId="16" fillId="0" borderId="106" xfId="0" applyNumberFormat="1" applyFont="1" applyFill="1" applyBorder="1" applyAlignment="1">
      <alignment horizontal="center" vertical="center" wrapText="1"/>
    </xf>
    <xf numFmtId="176" fontId="16" fillId="0" borderId="101" xfId="0" applyNumberFormat="1" applyFont="1" applyFill="1" applyBorder="1" applyAlignment="1">
      <alignment horizontal="center" vertical="center" wrapText="1"/>
    </xf>
    <xf numFmtId="0" fontId="0" fillId="0" borderId="244" xfId="0" applyFont="1" applyFill="1" applyBorder="1" applyAlignment="1">
      <alignment horizontal="left" vertical="top" wrapText="1"/>
    </xf>
    <xf numFmtId="0" fontId="0" fillId="0" borderId="99" xfId="0" applyFont="1" applyBorder="1" applyAlignment="1">
      <alignment horizontal="center" vertical="center"/>
    </xf>
    <xf numFmtId="0" fontId="0" fillId="0" borderId="234" xfId="0" applyFont="1" applyBorder="1" applyAlignment="1">
      <alignment horizontal="left" vertical="center" wrapText="1" shrinkToFit="1"/>
    </xf>
    <xf numFmtId="0" fontId="0" fillId="0" borderId="19" xfId="0" applyFont="1" applyBorder="1" applyAlignment="1">
      <alignment horizontal="left" vertical="center" wrapText="1"/>
    </xf>
    <xf numFmtId="0" fontId="0" fillId="0" borderId="245" xfId="0" applyFont="1" applyBorder="1" applyAlignment="1">
      <alignment horizontal="left" vertical="top" wrapText="1"/>
    </xf>
    <xf numFmtId="0" fontId="0" fillId="0" borderId="246" xfId="0" applyFont="1" applyBorder="1" applyAlignment="1">
      <alignment horizontal="center" vertical="center"/>
    </xf>
    <xf numFmtId="0" fontId="0" fillId="0" borderId="247" xfId="0" applyFont="1" applyBorder="1" applyAlignment="1">
      <alignment horizontal="left" vertical="center" wrapText="1" shrinkToFit="1"/>
    </xf>
    <xf numFmtId="0" fontId="0" fillId="0" borderId="248" xfId="0" applyFont="1" applyBorder="1" applyAlignment="1">
      <alignment vertical="center"/>
    </xf>
    <xf numFmtId="0" fontId="0"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horizontal="left" vertical="center" wrapText="1" shrinkToFit="1"/>
    </xf>
    <xf numFmtId="0" fontId="5" fillId="0" borderId="0" xfId="0" applyFont="1" applyFill="1" applyAlignment="1">
      <alignment vertical="center"/>
    </xf>
    <xf numFmtId="0" fontId="16" fillId="0" borderId="0" xfId="0" applyFont="1" applyFill="1" applyAlignment="1">
      <alignment horizontal="left" vertical="top" wrapText="1"/>
    </xf>
    <xf numFmtId="0" fontId="16" fillId="0" borderId="0" xfId="0" applyFont="1" applyFill="1" applyAlignment="1">
      <alignment horizontal="center" vertical="center"/>
    </xf>
    <xf numFmtId="0" fontId="16" fillId="0" borderId="0" xfId="0" applyFont="1" applyFill="1" applyAlignment="1">
      <alignment horizontal="left" vertical="center" wrapText="1" shrinkToFit="1"/>
    </xf>
    <xf numFmtId="0" fontId="0" fillId="0" borderId="0" xfId="0" applyFont="1" applyFill="1" applyAlignment="1">
      <alignment vertical="center"/>
    </xf>
    <xf numFmtId="0" fontId="15" fillId="33" borderId="10" xfId="0" applyFont="1" applyFill="1" applyBorder="1" applyAlignment="1">
      <alignment horizontal="center" vertical="center" wrapText="1"/>
    </xf>
    <xf numFmtId="0" fontId="5" fillId="33" borderId="10" xfId="0" applyFont="1" applyFill="1" applyBorder="1" applyAlignment="1">
      <alignment horizontal="center" vertical="center"/>
    </xf>
    <xf numFmtId="0" fontId="5" fillId="0" borderId="0" xfId="0" applyFont="1" applyFill="1" applyAlignment="1">
      <alignment horizontal="center" vertical="center"/>
    </xf>
    <xf numFmtId="0" fontId="72" fillId="0" borderId="114" xfId="48" applyFont="1" applyFill="1" applyBorder="1" applyAlignment="1">
      <alignment horizontal="left" vertical="top" wrapText="1"/>
    </xf>
    <xf numFmtId="0" fontId="72" fillId="0" borderId="97" xfId="48" applyFont="1" applyFill="1" applyBorder="1" applyAlignment="1">
      <alignment horizontal="center" vertical="center"/>
    </xf>
    <xf numFmtId="0" fontId="72" fillId="0" borderId="123" xfId="48" applyFont="1" applyFill="1" applyBorder="1" applyAlignment="1">
      <alignment vertical="center" wrapText="1" shrinkToFit="1"/>
    </xf>
    <xf numFmtId="0" fontId="72" fillId="0" borderId="96" xfId="48" applyFont="1" applyFill="1" applyBorder="1" applyAlignment="1">
      <alignment vertical="center" wrapText="1"/>
    </xf>
    <xf numFmtId="0" fontId="72" fillId="0" borderId="116" xfId="48" applyFont="1" applyFill="1" applyBorder="1" applyAlignment="1">
      <alignment horizontal="left" vertical="top" wrapText="1"/>
    </xf>
    <xf numFmtId="0" fontId="72" fillId="0" borderId="106" xfId="48" applyFont="1" applyFill="1" applyBorder="1" applyAlignment="1">
      <alignment horizontal="center" vertical="center"/>
    </xf>
    <xf numFmtId="0" fontId="72" fillId="0" borderId="140" xfId="48" applyFont="1" applyFill="1" applyBorder="1" applyAlignment="1">
      <alignment vertical="center" wrapText="1" shrinkToFit="1"/>
    </xf>
    <xf numFmtId="0" fontId="72" fillId="0" borderId="105" xfId="48" applyFont="1" applyFill="1" applyBorder="1" applyAlignment="1">
      <alignment vertical="center" wrapText="1"/>
    </xf>
    <xf numFmtId="0" fontId="72" fillId="0" borderId="22" xfId="48" applyFont="1" applyFill="1" applyBorder="1" applyAlignment="1">
      <alignment horizontal="left" vertical="top" wrapText="1"/>
    </xf>
    <xf numFmtId="0" fontId="72" fillId="0" borderId="101" xfId="48" applyFont="1" applyFill="1" applyBorder="1" applyAlignment="1">
      <alignment horizontal="center" vertical="center"/>
    </xf>
    <xf numFmtId="0" fontId="72" fillId="0" borderId="102" xfId="48" applyFont="1" applyFill="1" applyBorder="1" applyAlignment="1">
      <alignment vertical="center" wrapText="1"/>
    </xf>
    <xf numFmtId="0" fontId="72" fillId="0" borderId="29" xfId="48" applyFont="1" applyFill="1" applyBorder="1" applyAlignment="1">
      <alignment vertical="center" wrapText="1"/>
    </xf>
    <xf numFmtId="0" fontId="72" fillId="0" borderId="18" xfId="48" applyFont="1" applyFill="1" applyBorder="1" applyAlignment="1">
      <alignment horizontal="left" vertical="top" wrapText="1"/>
    </xf>
    <xf numFmtId="0" fontId="72" fillId="0" borderId="98" xfId="48" applyFont="1" applyFill="1" applyBorder="1" applyAlignment="1">
      <alignment vertical="center" wrapText="1"/>
    </xf>
    <xf numFmtId="0" fontId="72" fillId="0" borderId="100" xfId="48" applyFont="1" applyFill="1" applyBorder="1" applyAlignment="1">
      <alignment horizontal="left" vertical="top" wrapText="1"/>
    </xf>
    <xf numFmtId="0" fontId="72" fillId="0" borderId="103" xfId="48" applyFont="1" applyFill="1" applyBorder="1" applyAlignment="1">
      <alignment horizontal="center" vertical="center"/>
    </xf>
    <xf numFmtId="0" fontId="72" fillId="0" borderId="23" xfId="48" applyFont="1" applyFill="1" applyBorder="1" applyAlignment="1">
      <alignment vertical="center" wrapText="1"/>
    </xf>
    <xf numFmtId="0" fontId="16" fillId="0" borderId="117" xfId="0" applyFont="1" applyFill="1" applyBorder="1" applyAlignment="1">
      <alignment horizontal="left" vertical="center" wrapText="1"/>
    </xf>
    <xf numFmtId="0" fontId="16" fillId="0" borderId="29" xfId="0" applyFont="1" applyFill="1" applyBorder="1" applyAlignment="1">
      <alignment horizontal="left" vertical="top" wrapText="1"/>
    </xf>
    <xf numFmtId="0" fontId="16" fillId="0" borderId="22" xfId="0" applyFont="1" applyFill="1" applyBorder="1" applyAlignment="1">
      <alignment horizontal="center" vertical="center"/>
    </xf>
    <xf numFmtId="0" fontId="16" fillId="0" borderId="235" xfId="0" applyFont="1" applyFill="1" applyBorder="1" applyAlignment="1">
      <alignment vertical="center" wrapText="1" shrinkToFit="1"/>
    </xf>
    <xf numFmtId="0" fontId="16" fillId="0" borderId="86" xfId="0" applyFont="1" applyFill="1" applyBorder="1" applyAlignment="1">
      <alignment horizontal="left" vertical="top" wrapText="1"/>
    </xf>
    <xf numFmtId="0" fontId="16" fillId="0" borderId="249" xfId="0" applyFont="1" applyFill="1" applyBorder="1" applyAlignment="1">
      <alignment horizontal="center" vertical="center"/>
    </xf>
    <xf numFmtId="0" fontId="16" fillId="0" borderId="250" xfId="0" applyFont="1" applyFill="1" applyBorder="1" applyAlignment="1">
      <alignment vertical="center" wrapText="1" shrinkToFit="1"/>
    </xf>
    <xf numFmtId="0" fontId="16" fillId="0" borderId="86" xfId="0" applyFont="1" applyFill="1" applyBorder="1" applyAlignment="1">
      <alignment vertical="center" wrapText="1"/>
    </xf>
    <xf numFmtId="0" fontId="16" fillId="0" borderId="237" xfId="0" applyFont="1" applyFill="1" applyBorder="1" applyAlignment="1">
      <alignment vertical="center" wrapText="1" shrinkToFit="1"/>
    </xf>
    <xf numFmtId="0" fontId="16" fillId="0" borderId="116" xfId="0" applyFont="1" applyFill="1" applyBorder="1" applyAlignment="1">
      <alignment horizontal="center" vertical="center"/>
    </xf>
    <xf numFmtId="0" fontId="16" fillId="0" borderId="113" xfId="0" applyFont="1" applyFill="1" applyBorder="1" applyAlignment="1">
      <alignment horizontal="left" vertical="top" wrapText="1"/>
    </xf>
    <xf numFmtId="0" fontId="16" fillId="0" borderId="119" xfId="0" applyFont="1" applyFill="1" applyBorder="1" applyAlignment="1">
      <alignment vertical="center" wrapText="1" shrinkToFit="1"/>
    </xf>
    <xf numFmtId="0" fontId="16" fillId="0" borderId="20" xfId="0" applyFont="1" applyFill="1" applyBorder="1" applyAlignment="1">
      <alignment vertical="center" wrapText="1" shrinkToFit="1"/>
    </xf>
    <xf numFmtId="0" fontId="16" fillId="0" borderId="100" xfId="0" applyFont="1" applyFill="1" applyBorder="1" applyAlignment="1">
      <alignment horizontal="left" vertical="top" wrapText="1" shrinkToFit="1"/>
    </xf>
    <xf numFmtId="0" fontId="15" fillId="0" borderId="0" xfId="0" applyFont="1" applyFill="1" applyAlignment="1">
      <alignment vertical="center"/>
    </xf>
    <xf numFmtId="0" fontId="16" fillId="0" borderId="0" xfId="0" applyFont="1" applyFill="1" applyBorder="1" applyAlignment="1">
      <alignment horizontal="left" vertical="top" wrapText="1" shrinkToFit="1"/>
    </xf>
    <xf numFmtId="176" fontId="16" fillId="0" borderId="251" xfId="0" applyNumberFormat="1" applyFont="1" applyFill="1" applyBorder="1" applyAlignment="1">
      <alignment horizontal="center" vertical="center" wrapText="1"/>
    </xf>
    <xf numFmtId="0" fontId="16" fillId="0" borderId="252" xfId="0" applyFont="1" applyFill="1" applyBorder="1" applyAlignment="1">
      <alignment horizontal="left" vertical="center" wrapText="1" shrinkToFit="1"/>
    </xf>
    <xf numFmtId="176" fontId="16" fillId="0" borderId="253" xfId="0" applyNumberFormat="1" applyFont="1" applyFill="1" applyBorder="1" applyAlignment="1">
      <alignment horizontal="center" vertical="center" wrapText="1"/>
    </xf>
    <xf numFmtId="0" fontId="16" fillId="0" borderId="254" xfId="0" applyFont="1" applyFill="1" applyBorder="1" applyAlignment="1">
      <alignment horizontal="left" vertical="center" wrapText="1" shrinkToFit="1"/>
    </xf>
    <xf numFmtId="0" fontId="0" fillId="0" borderId="21" xfId="0" applyFont="1" applyFill="1" applyBorder="1" applyAlignment="1">
      <alignment horizontal="left" vertical="center" wrapText="1"/>
    </xf>
    <xf numFmtId="0" fontId="0" fillId="0" borderId="82" xfId="0" applyFont="1" applyFill="1" applyBorder="1" applyAlignment="1">
      <alignment horizontal="left" vertical="top" wrapText="1"/>
    </xf>
    <xf numFmtId="0" fontId="16" fillId="0" borderId="236" xfId="0" applyFont="1" applyFill="1" applyBorder="1" applyAlignment="1">
      <alignment horizontal="center" vertical="center" wrapText="1"/>
    </xf>
    <xf numFmtId="0" fontId="0" fillId="0" borderId="108" xfId="0" applyFont="1" applyFill="1" applyBorder="1" applyAlignment="1">
      <alignment horizontal="left" vertical="center" wrapText="1"/>
    </xf>
    <xf numFmtId="0" fontId="16" fillId="0" borderId="104" xfId="0" applyFont="1" applyFill="1" applyBorder="1" applyAlignment="1">
      <alignment horizontal="center" vertical="center" wrapText="1"/>
    </xf>
    <xf numFmtId="0" fontId="0" fillId="0" borderId="82" xfId="0" applyFont="1" applyFill="1" applyBorder="1" applyAlignment="1">
      <alignment horizontal="left" vertical="center" wrapText="1"/>
    </xf>
    <xf numFmtId="0" fontId="16" fillId="0" borderId="110" xfId="0" applyFont="1" applyFill="1" applyBorder="1" applyAlignment="1">
      <alignment vertical="center" wrapText="1" shrinkToFit="1"/>
    </xf>
    <xf numFmtId="0" fontId="0" fillId="0" borderId="118" xfId="0" applyFont="1" applyFill="1" applyBorder="1" applyAlignment="1">
      <alignment horizontal="left" vertical="center" wrapText="1"/>
    </xf>
    <xf numFmtId="0" fontId="0" fillId="0" borderId="105" xfId="0" applyFont="1" applyFill="1" applyBorder="1" applyAlignment="1">
      <alignment horizontal="left" vertical="center" wrapText="1"/>
    </xf>
    <xf numFmtId="0" fontId="0" fillId="0" borderId="118" xfId="0" applyFont="1" applyFill="1" applyBorder="1" applyAlignment="1">
      <alignment horizontal="left" vertical="top" wrapText="1"/>
    </xf>
    <xf numFmtId="0" fontId="16" fillId="0" borderId="140" xfId="0" applyFont="1" applyFill="1" applyBorder="1" applyAlignment="1">
      <alignment horizontal="left" vertical="center" wrapText="1" shrinkToFit="1"/>
    </xf>
    <xf numFmtId="0" fontId="0" fillId="0" borderId="106" xfId="0" applyFont="1" applyFill="1" applyBorder="1" applyAlignment="1">
      <alignment horizontal="left" vertical="center"/>
    </xf>
    <xf numFmtId="0" fontId="0" fillId="0" borderId="107" xfId="0" applyFont="1" applyFill="1" applyBorder="1" applyAlignment="1">
      <alignment horizontal="left" vertical="center" wrapText="1" shrinkToFit="1"/>
    </xf>
    <xf numFmtId="0" fontId="0" fillId="0" borderId="29" xfId="0" applyFont="1" applyFill="1" applyBorder="1" applyAlignment="1">
      <alignment horizontal="left" vertical="top" wrapText="1"/>
    </xf>
    <xf numFmtId="0" fontId="0" fillId="0" borderId="103" xfId="0" applyFont="1" applyFill="1" applyBorder="1" applyAlignment="1">
      <alignment horizontal="left" vertical="center"/>
    </xf>
    <xf numFmtId="0" fontId="0" fillId="0" borderId="23" xfId="0" applyFont="1" applyFill="1" applyBorder="1" applyAlignment="1">
      <alignment horizontal="left" vertical="center" wrapText="1" shrinkToFit="1"/>
    </xf>
    <xf numFmtId="0" fontId="0" fillId="0" borderId="100" xfId="0" applyFont="1" applyFill="1" applyBorder="1" applyAlignment="1">
      <alignment horizontal="left" vertical="center" wrapText="1"/>
    </xf>
    <xf numFmtId="0" fontId="16" fillId="0" borderId="19" xfId="0" applyFont="1" applyFill="1" applyBorder="1" applyAlignment="1">
      <alignment vertical="center" wrapText="1" shrinkToFit="1"/>
    </xf>
    <xf numFmtId="0" fontId="16" fillId="0" borderId="11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104" xfId="0" applyFont="1" applyFill="1" applyBorder="1" applyAlignment="1">
      <alignment horizontal="left" vertical="center"/>
    </xf>
    <xf numFmtId="0" fontId="0" fillId="0" borderId="20" xfId="0" applyFont="1" applyFill="1" applyBorder="1" applyAlignment="1">
      <alignment horizontal="left" vertical="center" wrapText="1" shrinkToFit="1"/>
    </xf>
    <xf numFmtId="0" fontId="0" fillId="0" borderId="29" xfId="0" applyFont="1" applyFill="1" applyBorder="1" applyAlignment="1">
      <alignment horizontal="left" vertical="center" wrapText="1"/>
    </xf>
    <xf numFmtId="0" fontId="0" fillId="0" borderId="21" xfId="0" applyFont="1" applyBorder="1" applyAlignment="1">
      <alignment horizontal="center" vertical="center"/>
    </xf>
    <xf numFmtId="0" fontId="0" fillId="0" borderId="21" xfId="0" applyFont="1" applyBorder="1" applyAlignment="1">
      <alignment horizontal="left" vertical="center" wrapText="1" shrinkToFit="1"/>
    </xf>
    <xf numFmtId="0" fontId="0" fillId="0" borderId="245" xfId="0" applyFont="1" applyBorder="1" applyAlignment="1">
      <alignment horizontal="center" vertical="center"/>
    </xf>
    <xf numFmtId="0" fontId="0" fillId="0" borderId="245" xfId="0" applyFont="1" applyBorder="1" applyAlignment="1">
      <alignment horizontal="left" vertical="center" wrapText="1" shrinkToFit="1"/>
    </xf>
    <xf numFmtId="0" fontId="0" fillId="0" borderId="0" xfId="0" applyFont="1" applyFill="1" applyAlignment="1">
      <alignment horizontal="left" vertical="top" wrapText="1"/>
    </xf>
    <xf numFmtId="0" fontId="0" fillId="0" borderId="0" xfId="0" applyFont="1" applyFill="1" applyAlignment="1">
      <alignment horizontal="center" vertical="center"/>
    </xf>
    <xf numFmtId="0" fontId="0" fillId="0" borderId="0" xfId="0" applyFont="1" applyFill="1" applyAlignment="1">
      <alignment horizontal="left" vertical="center" wrapText="1" shrinkToFit="1"/>
    </xf>
    <xf numFmtId="0" fontId="48" fillId="0" borderId="0" xfId="0" applyFont="1" applyAlignment="1">
      <alignment horizontal="center" vertical="center"/>
    </xf>
    <xf numFmtId="0" fontId="47" fillId="0" borderId="0" xfId="0" applyFont="1" applyAlignment="1">
      <alignment horizontal="center" vertical="center"/>
    </xf>
    <xf numFmtId="0" fontId="4" fillId="0" borderId="10" xfId="0" applyFont="1" applyBorder="1" applyAlignment="1">
      <alignment horizontal="center" vertical="center"/>
    </xf>
    <xf numFmtId="0" fontId="4" fillId="27" borderId="21" xfId="0" applyFont="1" applyFill="1" applyBorder="1" applyAlignment="1">
      <alignment horizontal="center" vertical="center"/>
    </xf>
    <xf numFmtId="0" fontId="4" fillId="27" borderId="2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Alignment="1">
      <alignment horizontal="center" vertical="center"/>
    </xf>
    <xf numFmtId="0" fontId="4" fillId="27" borderId="122" xfId="0" applyFont="1" applyFill="1" applyBorder="1" applyAlignment="1">
      <alignment horizontal="center" vertical="center"/>
    </xf>
    <xf numFmtId="0" fontId="4" fillId="27" borderId="83" xfId="0" applyFont="1" applyFill="1" applyBorder="1" applyAlignment="1">
      <alignment horizontal="center" vertical="center"/>
    </xf>
    <xf numFmtId="0" fontId="4" fillId="27" borderId="114" xfId="0" applyFont="1" applyFill="1" applyBorder="1" applyAlignment="1">
      <alignment horizontal="center" vertical="center"/>
    </xf>
    <xf numFmtId="0" fontId="4" fillId="27" borderId="123" xfId="0" applyFont="1" applyFill="1" applyBorder="1" applyAlignment="1">
      <alignment horizontal="center" vertical="center"/>
    </xf>
    <xf numFmtId="0" fontId="4" fillId="27" borderId="98" xfId="0" applyFont="1" applyFill="1" applyBorder="1" applyAlignment="1">
      <alignment horizontal="center" vertical="center"/>
    </xf>
    <xf numFmtId="177" fontId="4" fillId="0" borderId="64" xfId="0" applyNumberFormat="1" applyFont="1" applyFill="1" applyBorder="1" applyAlignment="1" applyProtection="1">
      <alignment horizontal="center" vertical="center"/>
      <protection locked="0"/>
    </xf>
    <xf numFmtId="177" fontId="4" fillId="0" borderId="133" xfId="0" applyNumberFormat="1" applyFont="1" applyFill="1" applyBorder="1" applyAlignment="1" applyProtection="1">
      <alignment horizontal="center" vertical="center"/>
      <protection locked="0"/>
    </xf>
    <xf numFmtId="0" fontId="4" fillId="27" borderId="0" xfId="0" applyFont="1" applyFill="1" applyAlignment="1">
      <alignment vertical="center"/>
    </xf>
    <xf numFmtId="177" fontId="4" fillId="27" borderId="21" xfId="0" applyNumberFormat="1" applyFont="1" applyFill="1" applyBorder="1" applyAlignment="1" applyProtection="1">
      <alignment horizontal="right" vertical="center"/>
      <protection locked="0"/>
    </xf>
    <xf numFmtId="177" fontId="4" fillId="27" borderId="128" xfId="0" applyNumberFormat="1" applyFont="1" applyFill="1" applyBorder="1" applyAlignment="1" applyProtection="1">
      <alignment horizontal="right" vertical="center"/>
      <protection locked="0"/>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24" xfId="0" applyFont="1" applyBorder="1" applyAlignment="1">
      <alignment horizontal="center" vertical="center" wrapText="1"/>
    </xf>
    <xf numFmtId="177" fontId="4" fillId="27" borderId="132" xfId="0" applyNumberFormat="1" applyFont="1" applyFill="1" applyBorder="1" applyAlignment="1" applyProtection="1">
      <alignment horizontal="right" vertical="center"/>
      <protection locked="0"/>
    </xf>
    <xf numFmtId="177" fontId="4" fillId="27" borderId="125" xfId="0" applyNumberFormat="1" applyFont="1" applyFill="1" applyBorder="1" applyAlignment="1" applyProtection="1">
      <alignment horizontal="center" vertical="center"/>
      <protection locked="0"/>
    </xf>
    <xf numFmtId="177" fontId="4" fillId="27" borderId="16" xfId="0" applyNumberFormat="1" applyFont="1" applyFill="1" applyBorder="1" applyAlignment="1" applyProtection="1">
      <alignment horizontal="center" vertical="center"/>
      <protection locked="0"/>
    </xf>
    <xf numFmtId="0" fontId="0" fillId="27" borderId="16" xfId="0" applyFill="1" applyBorder="1" applyAlignment="1">
      <alignment horizontal="center" vertical="center"/>
    </xf>
    <xf numFmtId="0" fontId="0" fillId="27" borderId="124" xfId="0" applyFill="1" applyBorder="1" applyAlignment="1">
      <alignment horizontal="center" vertical="center"/>
    </xf>
    <xf numFmtId="177" fontId="4" fillId="27" borderId="124" xfId="0" applyNumberFormat="1" applyFont="1" applyFill="1" applyBorder="1" applyAlignment="1" applyProtection="1">
      <alignment horizontal="center" vertical="center"/>
      <protection locked="0"/>
    </xf>
    <xf numFmtId="0" fontId="7" fillId="0" borderId="138" xfId="0" applyFont="1" applyFill="1" applyBorder="1" applyAlignment="1">
      <alignment horizontal="center" vertical="center" textRotation="255" wrapText="1"/>
    </xf>
    <xf numFmtId="0" fontId="7" fillId="0" borderId="82" xfId="0" applyFont="1" applyFill="1" applyBorder="1" applyAlignment="1">
      <alignment horizontal="center" vertical="center" textRotation="255" wrapText="1"/>
    </xf>
    <xf numFmtId="177" fontId="4" fillId="27" borderId="29" xfId="0" applyNumberFormat="1" applyFont="1" applyFill="1" applyBorder="1" applyAlignment="1" applyProtection="1">
      <alignment horizontal="right" vertical="center"/>
      <protection locked="0"/>
    </xf>
    <xf numFmtId="177" fontId="4" fillId="27" borderId="127" xfId="0" applyNumberFormat="1" applyFont="1" applyFill="1" applyBorder="1" applyAlignment="1" applyProtection="1">
      <alignment horizontal="right" vertical="center"/>
      <protection locked="0"/>
    </xf>
    <xf numFmtId="0" fontId="7" fillId="0" borderId="32" xfId="0" applyFont="1" applyBorder="1" applyAlignment="1">
      <alignment horizontal="center" vertical="center" wrapText="1"/>
    </xf>
    <xf numFmtId="0" fontId="7" fillId="0" borderId="121" xfId="0" applyFont="1" applyBorder="1" applyAlignment="1">
      <alignment horizontal="center" vertical="center" wrapText="1"/>
    </xf>
    <xf numFmtId="0" fontId="7" fillId="0" borderId="83"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83" xfId="0" applyFont="1" applyBorder="1" applyAlignment="1">
      <alignment horizontal="center" vertical="center" wrapText="1"/>
    </xf>
    <xf numFmtId="0" fontId="0" fillId="0" borderId="32" xfId="0" applyFill="1" applyBorder="1" applyAlignment="1">
      <alignment vertical="center"/>
    </xf>
    <xf numFmtId="0" fontId="0" fillId="0" borderId="121" xfId="0" applyFill="1" applyBorder="1" applyAlignment="1">
      <alignment vertical="center"/>
    </xf>
    <xf numFmtId="0" fontId="0" fillId="0" borderId="83" xfId="0" applyFill="1" applyBorder="1" applyAlignment="1">
      <alignment vertical="center"/>
    </xf>
    <xf numFmtId="177" fontId="4" fillId="0" borderId="134" xfId="0" applyNumberFormat="1" applyFont="1" applyFill="1" applyBorder="1" applyAlignment="1" applyProtection="1">
      <alignment horizontal="center" vertical="center"/>
      <protection locked="0"/>
    </xf>
    <xf numFmtId="0" fontId="4" fillId="0" borderId="135"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136" xfId="0" applyFont="1" applyBorder="1" applyAlignment="1">
      <alignment horizontal="center" vertical="center" wrapText="1"/>
    </xf>
    <xf numFmtId="0" fontId="6" fillId="27" borderId="42" xfId="0" applyFont="1" applyFill="1" applyBorder="1" applyAlignment="1">
      <alignment horizontal="center" vertical="center" wrapText="1"/>
    </xf>
    <xf numFmtId="0" fontId="6" fillId="27" borderId="130" xfId="0" applyFont="1" applyFill="1" applyBorder="1" applyAlignment="1">
      <alignment horizontal="center" vertical="center" wrapText="1"/>
    </xf>
    <xf numFmtId="0" fontId="6" fillId="27" borderId="137" xfId="0" applyFont="1" applyFill="1" applyBorder="1" applyAlignment="1">
      <alignment horizontal="center" vertical="center" wrapText="1"/>
    </xf>
    <xf numFmtId="0" fontId="6" fillId="27" borderId="131" xfId="0" applyFont="1" applyFill="1" applyBorder="1" applyAlignment="1">
      <alignment horizontal="center" vertical="center" wrapText="1"/>
    </xf>
    <xf numFmtId="0" fontId="4" fillId="0" borderId="135"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136" xfId="0" applyFont="1" applyFill="1" applyBorder="1" applyAlignment="1">
      <alignment horizontal="center" vertical="center" wrapText="1"/>
    </xf>
    <xf numFmtId="0" fontId="4" fillId="28" borderId="32" xfId="0" applyFont="1" applyFill="1" applyBorder="1" applyAlignment="1">
      <alignment horizontal="center" vertical="center"/>
    </xf>
    <xf numFmtId="0" fontId="4" fillId="28" borderId="83" xfId="0" applyFont="1" applyFill="1" applyBorder="1" applyAlignment="1">
      <alignment horizontal="center" vertical="center"/>
    </xf>
    <xf numFmtId="49" fontId="11" fillId="25" borderId="0" xfId="0" applyNumberFormat="1"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0" xfId="0" applyFont="1" applyFill="1" applyBorder="1" applyAlignment="1">
      <alignment horizontal="center" vertical="center"/>
    </xf>
    <xf numFmtId="0" fontId="4" fillId="27" borderId="11" xfId="0" applyFont="1" applyFill="1" applyBorder="1" applyAlignment="1">
      <alignment horizontal="center" vertical="center"/>
    </xf>
    <xf numFmtId="0" fontId="4" fillId="27" borderId="19" xfId="0" applyFont="1" applyFill="1" applyBorder="1" applyAlignment="1">
      <alignment horizontal="center" vertical="center"/>
    </xf>
    <xf numFmtId="0" fontId="4" fillId="27" borderId="18" xfId="0" applyFont="1" applyFill="1" applyBorder="1" applyAlignment="1">
      <alignment horizontal="center" vertical="center"/>
    </xf>
    <xf numFmtId="0" fontId="4" fillId="27" borderId="20" xfId="0" applyFont="1" applyFill="1" applyBorder="1" applyAlignment="1">
      <alignment horizontal="center" vertical="center"/>
    </xf>
    <xf numFmtId="0" fontId="4" fillId="27" borderId="11" xfId="0" applyFont="1" applyFill="1" applyBorder="1" applyAlignment="1">
      <alignment vertical="center" wrapText="1"/>
    </xf>
    <xf numFmtId="0" fontId="4" fillId="27" borderId="12" xfId="0" applyFont="1" applyFill="1" applyBorder="1" applyAlignment="1">
      <alignment vertical="center" wrapText="1"/>
    </xf>
    <xf numFmtId="0" fontId="4" fillId="27" borderId="19" xfId="0" applyFont="1" applyFill="1" applyBorder="1" applyAlignment="1">
      <alignment vertical="center" wrapText="1"/>
    </xf>
    <xf numFmtId="0" fontId="4" fillId="27" borderId="18" xfId="0" applyFont="1" applyFill="1" applyBorder="1" applyAlignment="1">
      <alignment vertical="center" wrapText="1"/>
    </xf>
    <xf numFmtId="0" fontId="4" fillId="27" borderId="0" xfId="0" applyFont="1" applyFill="1" applyBorder="1" applyAlignment="1">
      <alignment vertical="center" wrapText="1"/>
    </xf>
    <xf numFmtId="0" fontId="4" fillId="27" borderId="20" xfId="0" applyFont="1" applyFill="1" applyBorder="1" applyAlignment="1">
      <alignment vertical="center" wrapText="1"/>
    </xf>
    <xf numFmtId="0" fontId="4" fillId="27" borderId="22" xfId="0" applyFont="1" applyFill="1" applyBorder="1" applyAlignment="1">
      <alignment vertical="center" wrapText="1"/>
    </xf>
    <xf numFmtId="0" fontId="4" fillId="27" borderId="17" xfId="0" applyFont="1" applyFill="1" applyBorder="1" applyAlignment="1">
      <alignment vertical="center" wrapText="1"/>
    </xf>
    <xf numFmtId="0" fontId="4" fillId="27" borderId="23" xfId="0" applyFont="1" applyFill="1" applyBorder="1" applyAlignment="1">
      <alignment vertical="center" wrapText="1"/>
    </xf>
    <xf numFmtId="0" fontId="4" fillId="27" borderId="12" xfId="0" applyFont="1" applyFill="1" applyBorder="1" applyAlignment="1">
      <alignment horizontal="center" vertical="center"/>
    </xf>
    <xf numFmtId="0" fontId="4" fillId="27" borderId="0" xfId="0" applyFont="1" applyFill="1" applyBorder="1" applyAlignment="1">
      <alignment horizontal="center" vertical="center"/>
    </xf>
    <xf numFmtId="0" fontId="4" fillId="27" borderId="22" xfId="0" applyFont="1" applyFill="1" applyBorder="1" applyAlignment="1">
      <alignment horizontal="center" vertical="center"/>
    </xf>
    <xf numFmtId="0" fontId="4" fillId="27" borderId="17" xfId="0" applyFont="1" applyFill="1" applyBorder="1" applyAlignment="1">
      <alignment horizontal="center" vertical="center"/>
    </xf>
    <xf numFmtId="0" fontId="4" fillId="27" borderId="23" xfId="0" applyFont="1" applyFill="1" applyBorder="1" applyAlignment="1">
      <alignment horizontal="center" vertical="center"/>
    </xf>
    <xf numFmtId="0" fontId="4" fillId="27" borderId="10" xfId="0" applyFont="1" applyFill="1" applyBorder="1" applyAlignment="1">
      <alignment horizontal="center" vertical="center"/>
    </xf>
    <xf numFmtId="0" fontId="4" fillId="0" borderId="10" xfId="0" applyFont="1" applyBorder="1" applyAlignment="1">
      <alignment horizontal="center" vertical="center" wrapText="1"/>
    </xf>
    <xf numFmtId="0" fontId="4" fillId="27" borderId="11" xfId="0" applyFont="1" applyFill="1" applyBorder="1" applyAlignment="1">
      <alignment vertical="center"/>
    </xf>
    <xf numFmtId="0" fontId="4" fillId="27" borderId="12" xfId="0" applyFont="1" applyFill="1" applyBorder="1" applyAlignment="1">
      <alignment vertical="center"/>
    </xf>
    <xf numFmtId="0" fontId="4" fillId="27" borderId="19" xfId="0" applyFont="1" applyFill="1" applyBorder="1" applyAlignment="1">
      <alignment vertical="center"/>
    </xf>
    <xf numFmtId="0" fontId="4" fillId="27" borderId="18" xfId="0" applyFont="1" applyFill="1" applyBorder="1" applyAlignment="1">
      <alignment vertical="center"/>
    </xf>
    <xf numFmtId="0" fontId="4" fillId="27" borderId="0" xfId="0" applyFont="1" applyFill="1" applyBorder="1" applyAlignment="1">
      <alignment vertical="center"/>
    </xf>
    <xf numFmtId="0" fontId="4" fillId="27" borderId="20" xfId="0" applyFont="1" applyFill="1" applyBorder="1" applyAlignment="1">
      <alignment vertical="center"/>
    </xf>
    <xf numFmtId="0" fontId="4" fillId="27" borderId="22" xfId="0" applyFont="1" applyFill="1" applyBorder="1" applyAlignment="1">
      <alignment vertical="center"/>
    </xf>
    <xf numFmtId="0" fontId="4" fillId="27" borderId="17" xfId="0" applyFont="1" applyFill="1" applyBorder="1" applyAlignment="1">
      <alignment vertical="center"/>
    </xf>
    <xf numFmtId="0" fontId="4" fillId="27" borderId="23" xfId="0" applyFont="1" applyFill="1" applyBorder="1" applyAlignment="1">
      <alignment vertical="center"/>
    </xf>
    <xf numFmtId="0" fontId="4" fillId="27" borderId="10" xfId="0" applyFont="1" applyFill="1" applyBorder="1" applyAlignment="1">
      <alignment vertical="center"/>
    </xf>
    <xf numFmtId="0" fontId="3" fillId="0" borderId="0" xfId="0" applyFont="1" applyAlignment="1">
      <alignment horizontal="center" vertical="center"/>
    </xf>
    <xf numFmtId="0" fontId="5" fillId="0" borderId="32" xfId="0" applyFont="1" applyFill="1" applyBorder="1" applyAlignment="1">
      <alignment vertical="center"/>
    </xf>
    <xf numFmtId="0" fontId="5" fillId="0" borderId="121" xfId="0" applyFont="1" applyFill="1" applyBorder="1" applyAlignment="1">
      <alignment vertical="center"/>
    </xf>
    <xf numFmtId="0" fontId="5" fillId="0" borderId="83" xfId="0" applyFont="1" applyFill="1" applyBorder="1" applyAlignment="1">
      <alignment vertical="center"/>
    </xf>
    <xf numFmtId="0" fontId="0" fillId="0" borderId="32" xfId="0" applyFill="1" applyBorder="1" applyAlignment="1">
      <alignment horizontal="center" vertical="center"/>
    </xf>
    <xf numFmtId="0" fontId="0" fillId="0" borderId="121" xfId="0" applyFill="1" applyBorder="1" applyAlignment="1">
      <alignment horizontal="center" vertical="center"/>
    </xf>
    <xf numFmtId="0" fontId="0" fillId="0" borderId="83" xfId="0" applyFill="1" applyBorder="1" applyAlignment="1">
      <alignment horizontal="center" vertical="center"/>
    </xf>
    <xf numFmtId="0" fontId="4" fillId="0" borderId="114" xfId="0" applyFont="1" applyBorder="1" applyAlignment="1">
      <alignment horizontal="center" vertical="center"/>
    </xf>
    <xf numFmtId="0" fontId="4" fillId="0" borderId="123" xfId="0" applyFont="1" applyBorder="1" applyAlignment="1">
      <alignment horizontal="center" vertical="center"/>
    </xf>
    <xf numFmtId="0" fontId="4" fillId="0" borderId="98" xfId="0" applyFont="1" applyBorder="1" applyAlignment="1">
      <alignment horizontal="center" vertical="center"/>
    </xf>
    <xf numFmtId="177" fontId="4" fillId="27" borderId="126" xfId="0" applyNumberFormat="1" applyFont="1" applyFill="1" applyBorder="1" applyAlignment="1" applyProtection="1">
      <alignment horizontal="right" vertical="center"/>
      <protection locked="0"/>
    </xf>
    <xf numFmtId="0" fontId="4" fillId="0" borderId="53" xfId="0" applyFont="1" applyBorder="1" applyAlignment="1">
      <alignment horizontal="center" vertical="center"/>
    </xf>
    <xf numFmtId="0" fontId="0" fillId="0" borderId="54" xfId="0" applyBorder="1" applyAlignment="1">
      <alignment horizontal="center" vertical="center"/>
    </xf>
    <xf numFmtId="0" fontId="0" fillId="0" borderId="129" xfId="0" applyBorder="1" applyAlignment="1">
      <alignment horizontal="center" vertical="center"/>
    </xf>
    <xf numFmtId="0" fontId="4" fillId="0" borderId="21" xfId="0" applyFont="1" applyBorder="1" applyAlignment="1">
      <alignment horizontal="center" vertical="center" wrapText="1"/>
    </xf>
    <xf numFmtId="0" fontId="4" fillId="0" borderId="13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128" xfId="0" applyBorder="1" applyAlignment="1">
      <alignment horizontal="center" vertical="center" wrapText="1"/>
    </xf>
    <xf numFmtId="0" fontId="4" fillId="0" borderId="132" xfId="0" applyFont="1" applyBorder="1" applyAlignment="1">
      <alignment horizontal="center" vertical="center" wrapText="1"/>
    </xf>
    <xf numFmtId="49" fontId="4" fillId="25" borderId="32" xfId="0" applyNumberFormat="1" applyFont="1" applyFill="1" applyBorder="1" applyAlignment="1" applyProtection="1">
      <alignment horizontal="center" vertical="center"/>
      <protection locked="0"/>
    </xf>
    <xf numFmtId="0" fontId="0" fillId="25" borderId="83" xfId="0" applyFill="1" applyBorder="1" applyAlignment="1">
      <alignment horizontal="center" vertical="center"/>
    </xf>
    <xf numFmtId="0" fontId="4" fillId="0" borderId="10" xfId="0" applyFont="1" applyBorder="1" applyAlignment="1">
      <alignment horizontal="distributed"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0" fillId="0" borderId="12" xfId="0" applyBorder="1"/>
    <xf numFmtId="0" fontId="0" fillId="0" borderId="19" xfId="0" applyBorder="1"/>
    <xf numFmtId="0" fontId="0" fillId="0" borderId="18" xfId="0" applyBorder="1"/>
    <xf numFmtId="0" fontId="0" fillId="0" borderId="0" xfId="0"/>
    <xf numFmtId="0" fontId="0" fillId="0" borderId="20" xfId="0" applyBorder="1"/>
    <xf numFmtId="0" fontId="0" fillId="0" borderId="22" xfId="0" applyBorder="1"/>
    <xf numFmtId="0" fontId="0" fillId="0" borderId="17" xfId="0" applyBorder="1"/>
    <xf numFmtId="0" fontId="0" fillId="0" borderId="23" xfId="0" applyBorder="1"/>
    <xf numFmtId="0" fontId="0" fillId="27" borderId="0" xfId="0" applyFill="1"/>
    <xf numFmtId="0" fontId="0" fillId="27" borderId="20" xfId="0" applyFill="1" applyBorder="1"/>
    <xf numFmtId="0" fontId="0" fillId="27" borderId="18" xfId="0" applyFill="1" applyBorder="1"/>
    <xf numFmtId="0" fontId="0" fillId="27" borderId="22" xfId="0" applyFill="1" applyBorder="1"/>
    <xf numFmtId="0" fontId="0" fillId="27" borderId="17" xfId="0" applyFill="1" applyBorder="1"/>
    <xf numFmtId="0" fontId="0" fillId="27" borderId="23" xfId="0" applyFill="1" applyBorder="1"/>
    <xf numFmtId="0" fontId="4" fillId="27" borderId="32" xfId="0" applyFont="1" applyFill="1" applyBorder="1" applyAlignment="1">
      <alignment vertical="center"/>
    </xf>
    <xf numFmtId="0" fontId="4" fillId="27" borderId="121" xfId="0" applyFont="1" applyFill="1" applyBorder="1" applyAlignment="1">
      <alignment vertical="center"/>
    </xf>
    <xf numFmtId="0" fontId="4" fillId="27" borderId="83" xfId="0" applyFont="1" applyFill="1" applyBorder="1" applyAlignment="1">
      <alignment vertical="center"/>
    </xf>
    <xf numFmtId="0" fontId="4" fillId="0" borderId="32" xfId="0" applyFont="1" applyBorder="1" applyAlignment="1">
      <alignment horizontal="distributed" vertical="center"/>
    </xf>
    <xf numFmtId="0" fontId="4" fillId="0" borderId="121" xfId="0" applyFont="1" applyBorder="1" applyAlignment="1">
      <alignment horizontal="distributed" vertical="center"/>
    </xf>
    <xf numFmtId="0" fontId="4" fillId="0" borderId="83" xfId="0" applyFont="1" applyBorder="1" applyAlignment="1">
      <alignment horizontal="distributed" vertical="center"/>
    </xf>
    <xf numFmtId="0" fontId="0" fillId="27" borderId="12" xfId="0" applyFill="1" applyBorder="1"/>
    <xf numFmtId="0" fontId="0" fillId="27" borderId="19" xfId="0" applyFill="1" applyBorder="1"/>
    <xf numFmtId="0" fontId="4" fillId="0" borderId="11" xfId="0" applyFont="1" applyBorder="1" applyAlignment="1">
      <alignment horizontal="left" vertical="center" wrapText="1"/>
    </xf>
    <xf numFmtId="0" fontId="4" fillId="0" borderId="10" xfId="0" applyFont="1" applyBorder="1" applyAlignment="1">
      <alignment horizontal="distributed" vertical="center" wrapText="1"/>
    </xf>
    <xf numFmtId="0" fontId="4" fillId="0" borderId="32" xfId="0" applyFont="1" applyBorder="1" applyAlignment="1">
      <alignment horizontal="center" vertical="center"/>
    </xf>
    <xf numFmtId="0" fontId="4" fillId="0" borderId="121" xfId="0" applyFont="1" applyBorder="1" applyAlignment="1">
      <alignment horizontal="center" vertical="center"/>
    </xf>
    <xf numFmtId="0" fontId="4" fillId="0" borderId="83" xfId="0" applyFont="1" applyBorder="1" applyAlignment="1">
      <alignment horizontal="center" vertical="center"/>
    </xf>
    <xf numFmtId="0" fontId="4" fillId="27" borderId="32" xfId="0" applyFont="1" applyFill="1" applyBorder="1" applyAlignment="1">
      <alignment horizontal="center" vertical="center"/>
    </xf>
    <xf numFmtId="0" fontId="4" fillId="0" borderId="29" xfId="0" applyFont="1" applyBorder="1" applyAlignment="1">
      <alignment horizontal="center" vertical="center"/>
    </xf>
    <xf numFmtId="0" fontId="4" fillId="27" borderId="121" xfId="0" applyFont="1" applyFill="1" applyBorder="1" applyAlignment="1">
      <alignment horizontal="center" vertical="center"/>
    </xf>
    <xf numFmtId="179" fontId="51" fillId="0" borderId="0" xfId="49" applyNumberFormat="1" applyFont="1" applyBorder="1" applyAlignment="1" applyProtection="1">
      <alignment horizontal="center" vertical="center"/>
    </xf>
    <xf numFmtId="0" fontId="52" fillId="29" borderId="0" xfId="49" applyFont="1" applyFill="1" applyAlignment="1" applyProtection="1">
      <alignment horizontal="center" vertical="center" shrinkToFit="1"/>
      <protection locked="0"/>
    </xf>
    <xf numFmtId="0" fontId="52" fillId="27" borderId="0" xfId="49" applyFont="1" applyFill="1" applyAlignment="1" applyProtection="1">
      <alignment horizontal="center" vertical="center" shrinkToFit="1"/>
      <protection locked="0"/>
    </xf>
    <xf numFmtId="0" fontId="52" fillId="30" borderId="0" xfId="49" applyFont="1" applyFill="1" applyAlignment="1" applyProtection="1">
      <alignment horizontal="center" vertical="center"/>
      <protection locked="0"/>
    </xf>
    <xf numFmtId="0" fontId="52" fillId="0" borderId="0" xfId="49" applyFont="1" applyFill="1" applyAlignment="1">
      <alignment horizontal="center" vertical="center"/>
    </xf>
    <xf numFmtId="0" fontId="51" fillId="29" borderId="32" xfId="49" applyFont="1" applyFill="1" applyBorder="1" applyAlignment="1" applyProtection="1">
      <alignment horizontal="center" vertical="center"/>
      <protection locked="0"/>
    </xf>
    <xf numFmtId="0" fontId="51" fillId="27" borderId="121" xfId="49" applyFont="1" applyFill="1" applyBorder="1" applyAlignment="1" applyProtection="1">
      <alignment horizontal="center" vertical="center"/>
      <protection locked="0"/>
    </xf>
    <xf numFmtId="0" fontId="51" fillId="27" borderId="83" xfId="49" applyFont="1" applyFill="1" applyBorder="1" applyAlignment="1" applyProtection="1">
      <alignment horizontal="center" vertical="center"/>
      <protection locked="0"/>
    </xf>
    <xf numFmtId="0" fontId="51" fillId="30" borderId="10" xfId="49" applyFont="1" applyFill="1" applyBorder="1" applyAlignment="1" applyProtection="1">
      <alignment horizontal="center" vertical="center"/>
      <protection locked="0"/>
    </xf>
    <xf numFmtId="20" fontId="51" fillId="30" borderId="32" xfId="49" applyNumberFormat="1" applyFont="1" applyFill="1" applyBorder="1" applyAlignment="1" applyProtection="1">
      <alignment horizontal="center" vertical="center"/>
      <protection locked="0"/>
    </xf>
    <xf numFmtId="20" fontId="51" fillId="30" borderId="121" xfId="49" applyNumberFormat="1" applyFont="1" applyFill="1" applyBorder="1" applyAlignment="1" applyProtection="1">
      <alignment horizontal="center" vertical="center"/>
      <protection locked="0"/>
    </xf>
    <xf numFmtId="20" fontId="51" fillId="30" borderId="83" xfId="49" applyNumberFormat="1" applyFont="1" applyFill="1" applyBorder="1" applyAlignment="1" applyProtection="1">
      <alignment horizontal="center" vertical="center"/>
      <protection locked="0"/>
    </xf>
    <xf numFmtId="0" fontId="51" fillId="30" borderId="32" xfId="49" applyFont="1" applyFill="1" applyBorder="1" applyAlignment="1" applyProtection="1">
      <alignment horizontal="center" vertical="center"/>
      <protection locked="0"/>
    </xf>
    <xf numFmtId="0" fontId="51" fillId="30" borderId="83" xfId="49" applyFont="1" applyFill="1" applyBorder="1" applyAlignment="1" applyProtection="1">
      <alignment horizontal="center" vertical="center"/>
      <protection locked="0"/>
    </xf>
    <xf numFmtId="0" fontId="51" fillId="31" borderId="32" xfId="49" applyFont="1" applyFill="1" applyBorder="1" applyAlignment="1" applyProtection="1">
      <alignment horizontal="center" vertical="center"/>
    </xf>
    <xf numFmtId="0" fontId="51" fillId="31" borderId="83" xfId="49" applyFont="1" applyFill="1" applyBorder="1" applyAlignment="1" applyProtection="1">
      <alignment horizontal="center" vertical="center"/>
    </xf>
    <xf numFmtId="0" fontId="55" fillId="0" borderId="154" xfId="49" applyFont="1" applyFill="1" applyBorder="1" applyAlignment="1">
      <alignment horizontal="center" vertical="center" wrapText="1"/>
    </xf>
    <xf numFmtId="0" fontId="55" fillId="0" borderId="150" xfId="49" applyFont="1" applyFill="1" applyBorder="1" applyAlignment="1">
      <alignment horizontal="center" vertical="center" wrapText="1"/>
    </xf>
    <xf numFmtId="0" fontId="55" fillId="0" borderId="160" xfId="49" applyFont="1" applyFill="1" applyBorder="1" applyAlignment="1">
      <alignment horizontal="center" vertical="center" wrapText="1"/>
    </xf>
    <xf numFmtId="0" fontId="55" fillId="0" borderId="157" xfId="49" applyFont="1" applyFill="1" applyBorder="1" applyAlignment="1">
      <alignment horizontal="center" vertical="center" wrapText="1"/>
    </xf>
    <xf numFmtId="0" fontId="55" fillId="0" borderId="168" xfId="49" applyFont="1" applyFill="1" applyBorder="1" applyAlignment="1">
      <alignment horizontal="center" vertical="center" wrapText="1"/>
    </xf>
    <xf numFmtId="0" fontId="55" fillId="0" borderId="166" xfId="49" applyFont="1" applyFill="1" applyBorder="1" applyAlignment="1">
      <alignment horizontal="center" vertical="center" wrapText="1"/>
    </xf>
    <xf numFmtId="0" fontId="55" fillId="0" borderId="146" xfId="49" applyFont="1" applyBorder="1" applyAlignment="1">
      <alignment horizontal="center" vertical="center" wrapText="1"/>
    </xf>
    <xf numFmtId="0" fontId="55" fillId="0" borderId="150" xfId="49" applyFont="1" applyBorder="1" applyAlignment="1">
      <alignment horizontal="center" vertical="center" wrapText="1"/>
    </xf>
    <xf numFmtId="0" fontId="55" fillId="0" borderId="156" xfId="49" applyFont="1" applyBorder="1" applyAlignment="1">
      <alignment horizontal="center" vertical="center" wrapText="1"/>
    </xf>
    <xf numFmtId="0" fontId="55" fillId="0" borderId="157" xfId="49" applyFont="1" applyBorder="1" applyAlignment="1">
      <alignment horizontal="center" vertical="center" wrapText="1"/>
    </xf>
    <xf numFmtId="0" fontId="55" fillId="0" borderId="162" xfId="49" applyFont="1" applyBorder="1" applyAlignment="1">
      <alignment horizontal="center" vertical="center" wrapText="1"/>
    </xf>
    <xf numFmtId="0" fontId="55" fillId="0" borderId="166" xfId="49" applyFont="1" applyBorder="1" applyAlignment="1">
      <alignment horizontal="center" vertical="center" wrapText="1"/>
    </xf>
    <xf numFmtId="0" fontId="51" fillId="0" borderId="146" xfId="49" applyFont="1" applyBorder="1" applyAlignment="1">
      <alignment horizontal="center" vertical="center" wrapText="1"/>
    </xf>
    <xf numFmtId="0" fontId="51" fillId="0" borderId="95" xfId="49" applyFont="1" applyBorder="1" applyAlignment="1">
      <alignment horizontal="center" vertical="center" wrapText="1"/>
    </xf>
    <xf numFmtId="0" fontId="51" fillId="0" borderId="150" xfId="49" applyFont="1" applyBorder="1" applyAlignment="1">
      <alignment horizontal="center" vertical="center" wrapText="1"/>
    </xf>
    <xf numFmtId="0" fontId="51" fillId="0" borderId="156" xfId="49" applyFont="1" applyBorder="1" applyAlignment="1">
      <alignment horizontal="center" vertical="center" wrapText="1"/>
    </xf>
    <xf numFmtId="0" fontId="51" fillId="0" borderId="0" xfId="49" applyFont="1" applyBorder="1" applyAlignment="1">
      <alignment horizontal="center" vertical="center" wrapText="1"/>
    </xf>
    <xf numFmtId="0" fontId="51" fillId="0" borderId="157" xfId="49" applyFont="1" applyBorder="1" applyAlignment="1">
      <alignment horizontal="center" vertical="center" wrapText="1"/>
    </xf>
    <xf numFmtId="0" fontId="51" fillId="0" borderId="162" xfId="49" applyFont="1" applyBorder="1" applyAlignment="1">
      <alignment horizontal="center" vertical="center" wrapText="1"/>
    </xf>
    <xf numFmtId="0" fontId="51" fillId="0" borderId="139" xfId="49" applyFont="1" applyBorder="1" applyAlignment="1">
      <alignment horizontal="center" vertical="center" wrapText="1"/>
    </xf>
    <xf numFmtId="0" fontId="51" fillId="0" borderId="166" xfId="49" applyFont="1" applyBorder="1" applyAlignment="1">
      <alignment horizontal="center" vertical="center" wrapText="1"/>
    </xf>
    <xf numFmtId="0" fontId="51" fillId="0" borderId="121" xfId="49" applyFont="1" applyFill="1" applyBorder="1" applyAlignment="1">
      <alignment horizontal="center" vertical="center"/>
    </xf>
    <xf numFmtId="0" fontId="51" fillId="0" borderId="158" xfId="49" applyFont="1" applyFill="1" applyBorder="1" applyAlignment="1">
      <alignment horizontal="center" vertical="center"/>
    </xf>
    <xf numFmtId="0" fontId="51" fillId="0" borderId="159" xfId="49" applyFont="1" applyFill="1" applyBorder="1" applyAlignment="1">
      <alignment horizontal="center" vertical="center"/>
    </xf>
    <xf numFmtId="0" fontId="51" fillId="0" borderId="145" xfId="49" applyFont="1" applyBorder="1" applyAlignment="1">
      <alignment horizontal="center" vertical="center"/>
    </xf>
    <xf numFmtId="0" fontId="51" fillId="0" borderId="155" xfId="49" applyFont="1" applyBorder="1" applyAlignment="1">
      <alignment horizontal="center" vertical="center"/>
    </xf>
    <xf numFmtId="0" fontId="51" fillId="0" borderId="161" xfId="49" applyFont="1" applyBorder="1" applyAlignment="1">
      <alignment horizontal="center" vertical="center"/>
    </xf>
    <xf numFmtId="0" fontId="51" fillId="0" borderId="147" xfId="49" applyFont="1" applyBorder="1" applyAlignment="1">
      <alignment horizontal="center" vertical="center" wrapText="1"/>
    </xf>
    <xf numFmtId="0" fontId="51" fillId="0" borderId="20" xfId="49" applyFont="1" applyBorder="1" applyAlignment="1">
      <alignment horizontal="center" vertical="center" wrapText="1"/>
    </xf>
    <xf numFmtId="0" fontId="51" fillId="0" borderId="163" xfId="49" applyFont="1" applyBorder="1" applyAlignment="1">
      <alignment horizontal="center" vertical="center" wrapText="1"/>
    </xf>
    <xf numFmtId="0" fontId="55" fillId="0" borderId="148" xfId="49" applyFont="1" applyBorder="1" applyAlignment="1">
      <alignment horizontal="center" vertical="center" wrapText="1"/>
    </xf>
    <xf numFmtId="0" fontId="55" fillId="0" borderId="82" xfId="49" applyFont="1" applyBorder="1" applyAlignment="1">
      <alignment horizontal="center" vertical="center" wrapText="1"/>
    </xf>
    <xf numFmtId="0" fontId="55" fillId="0" borderId="164" xfId="49" applyFont="1" applyBorder="1" applyAlignment="1">
      <alignment horizontal="center" vertical="center" wrapText="1"/>
    </xf>
    <xf numFmtId="0" fontId="51" fillId="0" borderId="149" xfId="49" applyFont="1" applyBorder="1" applyAlignment="1">
      <alignment horizontal="center" vertical="center" wrapText="1"/>
    </xf>
    <xf numFmtId="0" fontId="51" fillId="0" borderId="18" xfId="49" applyFont="1" applyBorder="1" applyAlignment="1">
      <alignment horizontal="center" vertical="center" wrapText="1"/>
    </xf>
    <xf numFmtId="0" fontId="51" fillId="0" borderId="165" xfId="49" applyFont="1" applyBorder="1" applyAlignment="1">
      <alignment horizontal="center" vertical="center" wrapText="1"/>
    </xf>
    <xf numFmtId="0" fontId="51" fillId="29" borderId="193" xfId="49" applyFont="1" applyFill="1" applyBorder="1" applyAlignment="1" applyProtection="1">
      <alignment horizontal="center" vertical="center" shrinkToFit="1"/>
      <protection locked="0"/>
    </xf>
    <xf numFmtId="0" fontId="51" fillId="29" borderId="12" xfId="49" applyFont="1" applyFill="1" applyBorder="1" applyAlignment="1" applyProtection="1">
      <alignment horizontal="center" vertical="center" shrinkToFit="1"/>
      <protection locked="0"/>
    </xf>
    <xf numFmtId="0" fontId="51" fillId="29" borderId="19" xfId="49" applyFont="1" applyFill="1" applyBorder="1" applyAlignment="1" applyProtection="1">
      <alignment horizontal="center" vertical="center" shrinkToFit="1"/>
      <protection locked="0"/>
    </xf>
    <xf numFmtId="0" fontId="51" fillId="29" borderId="156" xfId="49" applyFont="1" applyFill="1" applyBorder="1" applyAlignment="1" applyProtection="1">
      <alignment horizontal="center" vertical="center" shrinkToFit="1"/>
      <protection locked="0"/>
    </xf>
    <xf numFmtId="0" fontId="51" fillId="29" borderId="0" xfId="49" applyFont="1" applyFill="1" applyBorder="1" applyAlignment="1" applyProtection="1">
      <alignment horizontal="center" vertical="center" shrinkToFit="1"/>
      <protection locked="0"/>
    </xf>
    <xf numFmtId="0" fontId="51" fillId="29" borderId="20" xfId="49" applyFont="1" applyFill="1" applyBorder="1" applyAlignment="1" applyProtection="1">
      <alignment horizontal="center" vertical="center" shrinkToFit="1"/>
      <protection locked="0"/>
    </xf>
    <xf numFmtId="0" fontId="51" fillId="29" borderId="182" xfId="49" applyFont="1" applyFill="1" applyBorder="1" applyAlignment="1" applyProtection="1">
      <alignment horizontal="center" vertical="center" shrinkToFit="1"/>
      <protection locked="0"/>
    </xf>
    <xf numFmtId="0" fontId="51" fillId="29" borderId="17" xfId="49" applyFont="1" applyFill="1" applyBorder="1" applyAlignment="1" applyProtection="1">
      <alignment horizontal="center" vertical="center" shrinkToFit="1"/>
      <protection locked="0"/>
    </xf>
    <xf numFmtId="0" fontId="51" fillId="29" borderId="23" xfId="49" applyFont="1" applyFill="1" applyBorder="1" applyAlignment="1" applyProtection="1">
      <alignment horizontal="center" vertical="center" shrinkToFit="1"/>
      <protection locked="0"/>
    </xf>
    <xf numFmtId="0" fontId="51" fillId="29" borderId="21" xfId="49" applyFont="1" applyFill="1" applyBorder="1" applyAlignment="1" applyProtection="1">
      <alignment horizontal="center" vertical="center" wrapText="1"/>
      <protection locked="0"/>
    </xf>
    <xf numFmtId="0" fontId="51" fillId="27" borderId="82" xfId="49" applyFont="1" applyFill="1" applyBorder="1" applyAlignment="1" applyProtection="1">
      <alignment horizontal="center" vertical="center" wrapText="1"/>
      <protection locked="0"/>
    </xf>
    <xf numFmtId="0" fontId="51" fillId="27" borderId="29" xfId="49" applyFont="1" applyFill="1" applyBorder="1" applyAlignment="1" applyProtection="1">
      <alignment horizontal="center" vertical="center" wrapText="1"/>
      <protection locked="0"/>
    </xf>
    <xf numFmtId="0" fontId="51" fillId="29" borderId="11" xfId="49" applyFont="1" applyFill="1" applyBorder="1" applyAlignment="1" applyProtection="1">
      <alignment horizontal="center" vertical="center" wrapText="1"/>
      <protection locked="0"/>
    </xf>
    <xf numFmtId="0" fontId="51" fillId="29" borderId="12" xfId="49" applyFont="1" applyFill="1" applyBorder="1" applyAlignment="1" applyProtection="1">
      <alignment horizontal="center" vertical="center" wrapText="1"/>
      <protection locked="0"/>
    </xf>
    <xf numFmtId="0" fontId="51" fillId="29" borderId="19" xfId="49" applyFont="1" applyFill="1" applyBorder="1" applyAlignment="1" applyProtection="1">
      <alignment horizontal="center" vertical="center" wrapText="1"/>
      <protection locked="0"/>
    </xf>
    <xf numFmtId="0" fontId="51" fillId="29" borderId="18" xfId="49" applyFont="1" applyFill="1" applyBorder="1" applyAlignment="1" applyProtection="1">
      <alignment horizontal="center" vertical="center" wrapText="1"/>
      <protection locked="0"/>
    </xf>
    <xf numFmtId="0" fontId="51" fillId="29" borderId="0" xfId="49" applyFont="1" applyFill="1" applyBorder="1" applyAlignment="1" applyProtection="1">
      <alignment horizontal="center" vertical="center" wrapText="1"/>
      <protection locked="0"/>
    </xf>
    <xf numFmtId="0" fontId="51" fillId="29" borderId="20" xfId="49" applyFont="1" applyFill="1" applyBorder="1" applyAlignment="1" applyProtection="1">
      <alignment horizontal="center" vertical="center" wrapText="1"/>
      <protection locked="0"/>
    </xf>
    <xf numFmtId="0" fontId="51" fillId="29" borderId="22" xfId="49" applyFont="1" applyFill="1" applyBorder="1" applyAlignment="1" applyProtection="1">
      <alignment horizontal="center" vertical="center" wrapText="1"/>
      <protection locked="0"/>
    </xf>
    <xf numFmtId="0" fontId="51" fillId="29" borderId="17" xfId="49" applyFont="1" applyFill="1" applyBorder="1" applyAlignment="1" applyProtection="1">
      <alignment horizontal="center" vertical="center" wrapText="1"/>
      <protection locked="0"/>
    </xf>
    <xf numFmtId="0" fontId="51" fillId="29" borderId="23" xfId="49" applyFont="1" applyFill="1" applyBorder="1" applyAlignment="1" applyProtection="1">
      <alignment horizontal="center" vertical="center" wrapText="1"/>
      <protection locked="0"/>
    </xf>
    <xf numFmtId="0" fontId="51" fillId="30" borderId="11" xfId="49" applyFont="1" applyFill="1" applyBorder="1" applyAlignment="1" applyProtection="1">
      <alignment horizontal="left" vertical="center" shrinkToFit="1"/>
      <protection locked="0"/>
    </xf>
    <xf numFmtId="0" fontId="51" fillId="30" borderId="12" xfId="49" applyFont="1" applyFill="1" applyBorder="1" applyAlignment="1" applyProtection="1">
      <alignment horizontal="left" vertical="center" shrinkToFit="1"/>
      <protection locked="0"/>
    </xf>
    <xf numFmtId="0" fontId="51" fillId="30" borderId="19" xfId="49" applyFont="1" applyFill="1" applyBorder="1" applyAlignment="1" applyProtection="1">
      <alignment horizontal="left" vertical="center" shrinkToFit="1"/>
      <protection locked="0"/>
    </xf>
    <xf numFmtId="0" fontId="51" fillId="30" borderId="18" xfId="49" applyFont="1" applyFill="1" applyBorder="1" applyAlignment="1" applyProtection="1">
      <alignment horizontal="left" vertical="center" shrinkToFit="1"/>
      <protection locked="0"/>
    </xf>
    <xf numFmtId="0" fontId="51" fillId="30" borderId="0" xfId="49" applyFont="1" applyFill="1" applyBorder="1" applyAlignment="1" applyProtection="1">
      <alignment horizontal="left" vertical="center" shrinkToFit="1"/>
      <protection locked="0"/>
    </xf>
    <xf numFmtId="0" fontId="51" fillId="30" borderId="20" xfId="49" applyFont="1" applyFill="1" applyBorder="1" applyAlignment="1" applyProtection="1">
      <alignment horizontal="left" vertical="center" shrinkToFit="1"/>
      <protection locked="0"/>
    </xf>
    <xf numFmtId="0" fontId="51" fillId="30" borderId="22" xfId="49" applyFont="1" applyFill="1" applyBorder="1" applyAlignment="1" applyProtection="1">
      <alignment horizontal="left" vertical="center" shrinkToFit="1"/>
      <protection locked="0"/>
    </xf>
    <xf numFmtId="0" fontId="51" fillId="30" borderId="17" xfId="49" applyFont="1" applyFill="1" applyBorder="1" applyAlignment="1" applyProtection="1">
      <alignment horizontal="left" vertical="center" shrinkToFit="1"/>
      <protection locked="0"/>
    </xf>
    <xf numFmtId="0" fontId="51" fillId="30" borderId="23" xfId="49" applyFont="1" applyFill="1" applyBorder="1" applyAlignment="1" applyProtection="1">
      <alignment horizontal="left" vertical="center" shrinkToFit="1"/>
      <protection locked="0"/>
    </xf>
    <xf numFmtId="180" fontId="51" fillId="0" borderId="197" xfId="49" applyNumberFormat="1" applyFont="1" applyBorder="1" applyAlignment="1">
      <alignment horizontal="center" vertical="center" wrapText="1"/>
    </xf>
    <xf numFmtId="180" fontId="51" fillId="0" borderId="198" xfId="49" applyNumberFormat="1" applyFont="1" applyBorder="1" applyAlignment="1">
      <alignment horizontal="center" vertical="center" wrapText="1"/>
    </xf>
    <xf numFmtId="0" fontId="51" fillId="29" borderId="146" xfId="49" applyFont="1" applyFill="1" applyBorder="1" applyAlignment="1" applyProtection="1">
      <alignment horizontal="center" vertical="center" shrinkToFit="1"/>
      <protection locked="0"/>
    </xf>
    <xf numFmtId="0" fontId="51" fillId="29" borderId="95" xfId="49" applyFont="1" applyFill="1" applyBorder="1" applyAlignment="1" applyProtection="1">
      <alignment horizontal="center" vertical="center" shrinkToFit="1"/>
      <protection locked="0"/>
    </xf>
    <xf numFmtId="0" fontId="51" fillId="29" borderId="147" xfId="49" applyFont="1" applyFill="1" applyBorder="1" applyAlignment="1" applyProtection="1">
      <alignment horizontal="center" vertical="center" shrinkToFit="1"/>
      <protection locked="0"/>
    </xf>
    <xf numFmtId="0" fontId="51" fillId="29" borderId="148" xfId="49" applyFont="1" applyFill="1" applyBorder="1" applyAlignment="1" applyProtection="1">
      <alignment horizontal="center" vertical="center" wrapText="1"/>
      <protection locked="0"/>
    </xf>
    <xf numFmtId="0" fontId="51" fillId="29" borderId="149" xfId="49" applyFont="1" applyFill="1" applyBorder="1" applyAlignment="1" applyProtection="1">
      <alignment horizontal="center" vertical="center" wrapText="1"/>
      <protection locked="0"/>
    </xf>
    <xf numFmtId="0" fontId="51" fillId="29" borderId="95" xfId="49" applyFont="1" applyFill="1" applyBorder="1" applyAlignment="1" applyProtection="1">
      <alignment horizontal="center" vertical="center" wrapText="1"/>
      <protection locked="0"/>
    </xf>
    <xf numFmtId="0" fontId="51" fillId="29" borderId="147" xfId="49" applyFont="1" applyFill="1" applyBorder="1" applyAlignment="1" applyProtection="1">
      <alignment horizontal="center" vertical="center" wrapText="1"/>
      <protection locked="0"/>
    </xf>
    <xf numFmtId="0" fontId="51" fillId="30" borderId="149" xfId="49" applyFont="1" applyFill="1" applyBorder="1" applyAlignment="1" applyProtection="1">
      <alignment horizontal="left" vertical="center" shrinkToFit="1"/>
      <protection locked="0"/>
    </xf>
    <xf numFmtId="0" fontId="51" fillId="30" borderId="95" xfId="49" applyFont="1" applyFill="1" applyBorder="1" applyAlignment="1" applyProtection="1">
      <alignment horizontal="left" vertical="center" shrinkToFit="1"/>
      <protection locked="0"/>
    </xf>
    <xf numFmtId="0" fontId="51" fillId="30" borderId="147" xfId="49" applyFont="1" applyFill="1" applyBorder="1" applyAlignment="1" applyProtection="1">
      <alignment horizontal="left" vertical="center" shrinkToFit="1"/>
      <protection locked="0"/>
    </xf>
    <xf numFmtId="180" fontId="51" fillId="0" borderId="172" xfId="49" applyNumberFormat="1" applyFont="1" applyBorder="1" applyAlignment="1">
      <alignment horizontal="center" vertical="center" wrapText="1"/>
    </xf>
    <xf numFmtId="180" fontId="51" fillId="0" borderId="173" xfId="49" applyNumberFormat="1" applyFont="1" applyBorder="1" applyAlignment="1">
      <alignment horizontal="center" vertical="center" wrapText="1"/>
    </xf>
    <xf numFmtId="180" fontId="51" fillId="0" borderId="199" xfId="49" applyNumberFormat="1" applyFont="1" applyBorder="1" applyAlignment="1">
      <alignment horizontal="center" vertical="center" wrapText="1"/>
    </xf>
    <xf numFmtId="0" fontId="51" fillId="30" borderId="193" xfId="49" applyFont="1" applyFill="1" applyBorder="1" applyAlignment="1" applyProtection="1">
      <alignment horizontal="left" vertical="center" wrapText="1"/>
      <protection locked="0"/>
    </xf>
    <xf numFmtId="0" fontId="51" fillId="30" borderId="12" xfId="49" applyFont="1" applyFill="1" applyBorder="1" applyAlignment="1" applyProtection="1">
      <alignment horizontal="left" vertical="center" wrapText="1"/>
      <protection locked="0"/>
    </xf>
    <xf numFmtId="0" fontId="51" fillId="30" borderId="194" xfId="49" applyFont="1" applyFill="1" applyBorder="1" applyAlignment="1" applyProtection="1">
      <alignment horizontal="left" vertical="center" wrapText="1"/>
      <protection locked="0"/>
    </xf>
    <xf numFmtId="0" fontId="51" fillId="30" borderId="156" xfId="49" applyFont="1" applyFill="1" applyBorder="1" applyAlignment="1" applyProtection="1">
      <alignment horizontal="left" vertical="center" wrapText="1"/>
      <protection locked="0"/>
    </xf>
    <xf numFmtId="0" fontId="51" fillId="30" borderId="0" xfId="49" applyFont="1" applyFill="1" applyBorder="1" applyAlignment="1" applyProtection="1">
      <alignment horizontal="left" vertical="center" wrapText="1"/>
      <protection locked="0"/>
    </xf>
    <xf numFmtId="0" fontId="51" fillId="30" borderId="157" xfId="49" applyFont="1" applyFill="1" applyBorder="1" applyAlignment="1" applyProtection="1">
      <alignment horizontal="left" vertical="center" wrapText="1"/>
      <protection locked="0"/>
    </xf>
    <xf numFmtId="0" fontId="51" fillId="30" borderId="182" xfId="49" applyFont="1" applyFill="1" applyBorder="1" applyAlignment="1" applyProtection="1">
      <alignment horizontal="left" vertical="center" wrapText="1"/>
      <protection locked="0"/>
    </xf>
    <xf numFmtId="0" fontId="51" fillId="30" borderId="17" xfId="49" applyFont="1" applyFill="1" applyBorder="1" applyAlignment="1" applyProtection="1">
      <alignment horizontal="left" vertical="center" wrapText="1"/>
      <protection locked="0"/>
    </xf>
    <xf numFmtId="0" fontId="51" fillId="30" borderId="191" xfId="49" applyFont="1" applyFill="1" applyBorder="1" applyAlignment="1" applyProtection="1">
      <alignment horizontal="left" vertical="center" wrapText="1"/>
      <protection locked="0"/>
    </xf>
    <xf numFmtId="180" fontId="51" fillId="0" borderId="179" xfId="49" applyNumberFormat="1" applyFont="1" applyBorder="1" applyAlignment="1">
      <alignment horizontal="center" vertical="center" wrapText="1"/>
    </xf>
    <xf numFmtId="180" fontId="51" fillId="0" borderId="176" xfId="49" applyNumberFormat="1" applyFont="1" applyBorder="1" applyAlignment="1">
      <alignment horizontal="center" vertical="center" wrapText="1"/>
    </xf>
    <xf numFmtId="180" fontId="51" fillId="0" borderId="180" xfId="49" applyNumberFormat="1" applyFont="1" applyBorder="1" applyAlignment="1">
      <alignment horizontal="center" vertical="center" wrapText="1"/>
    </xf>
    <xf numFmtId="180" fontId="51" fillId="0" borderId="188" xfId="49" applyNumberFormat="1" applyFont="1" applyBorder="1" applyAlignment="1">
      <alignment horizontal="center" vertical="center" wrapText="1"/>
    </xf>
    <xf numFmtId="180" fontId="51" fillId="0" borderId="189" xfId="49" applyNumberFormat="1" applyFont="1" applyBorder="1" applyAlignment="1">
      <alignment horizontal="center" vertical="center" wrapText="1"/>
    </xf>
    <xf numFmtId="180" fontId="51" fillId="0" borderId="190" xfId="49" applyNumberFormat="1" applyFont="1" applyBorder="1" applyAlignment="1">
      <alignment horizontal="center" vertical="center" wrapText="1"/>
    </xf>
    <xf numFmtId="0" fontId="51" fillId="30" borderId="146" xfId="49" applyFont="1" applyFill="1" applyBorder="1" applyAlignment="1" applyProtection="1">
      <alignment horizontal="left" vertical="center" wrapText="1"/>
      <protection locked="0"/>
    </xf>
    <xf numFmtId="0" fontId="51" fillId="30" borderId="95" xfId="49" applyFont="1" applyFill="1" applyBorder="1" applyAlignment="1" applyProtection="1">
      <alignment horizontal="left" vertical="center" wrapText="1"/>
      <protection locked="0"/>
    </xf>
    <xf numFmtId="0" fontId="51" fillId="30" borderId="150" xfId="49" applyFont="1" applyFill="1" applyBorder="1" applyAlignment="1" applyProtection="1">
      <alignment horizontal="left" vertical="center" wrapText="1"/>
      <protection locked="0"/>
    </xf>
    <xf numFmtId="180" fontId="51" fillId="0" borderId="174" xfId="49" applyNumberFormat="1" applyFont="1" applyBorder="1" applyAlignment="1">
      <alignment horizontal="center" vertical="center" wrapText="1"/>
    </xf>
    <xf numFmtId="0" fontId="51" fillId="29" borderId="82" xfId="49" applyFont="1" applyFill="1" applyBorder="1" applyAlignment="1" applyProtection="1">
      <alignment horizontal="center" vertical="center" wrapText="1"/>
      <protection locked="0"/>
    </xf>
    <xf numFmtId="0" fontId="51" fillId="29" borderId="162" xfId="49" applyFont="1" applyFill="1" applyBorder="1" applyAlignment="1" applyProtection="1">
      <alignment horizontal="center" vertical="center" shrinkToFit="1"/>
      <protection locked="0"/>
    </xf>
    <xf numFmtId="0" fontId="51" fillId="29" borderId="139" xfId="49" applyFont="1" applyFill="1" applyBorder="1" applyAlignment="1" applyProtection="1">
      <alignment horizontal="center" vertical="center" shrinkToFit="1"/>
      <protection locked="0"/>
    </xf>
    <xf numFmtId="0" fontId="51" fillId="29" borderId="163" xfId="49" applyFont="1" applyFill="1" applyBorder="1" applyAlignment="1" applyProtection="1">
      <alignment horizontal="center" vertical="center" shrinkToFit="1"/>
      <protection locked="0"/>
    </xf>
    <xf numFmtId="0" fontId="51" fillId="27" borderId="164" xfId="49" applyFont="1" applyFill="1" applyBorder="1" applyAlignment="1" applyProtection="1">
      <alignment horizontal="center" vertical="center" wrapText="1"/>
      <protection locked="0"/>
    </xf>
    <xf numFmtId="0" fontId="51" fillId="29" borderId="165" xfId="49" applyFont="1" applyFill="1" applyBorder="1" applyAlignment="1" applyProtection="1">
      <alignment horizontal="center" vertical="center" wrapText="1"/>
      <protection locked="0"/>
    </xf>
    <xf numFmtId="0" fontId="51" fillId="29" borderId="139" xfId="49" applyFont="1" applyFill="1" applyBorder="1" applyAlignment="1" applyProtection="1">
      <alignment horizontal="center" vertical="center" wrapText="1"/>
      <protection locked="0"/>
    </xf>
    <xf numFmtId="0" fontId="51" fillId="29" borderId="163" xfId="49" applyFont="1" applyFill="1" applyBorder="1" applyAlignment="1" applyProtection="1">
      <alignment horizontal="center" vertical="center" wrapText="1"/>
      <protection locked="0"/>
    </xf>
    <xf numFmtId="0" fontId="51" fillId="30" borderId="165" xfId="49" applyFont="1" applyFill="1" applyBorder="1" applyAlignment="1" applyProtection="1">
      <alignment horizontal="left" vertical="center" shrinkToFit="1"/>
      <protection locked="0"/>
    </xf>
    <xf numFmtId="0" fontId="51" fillId="30" borderId="139" xfId="49" applyFont="1" applyFill="1" applyBorder="1" applyAlignment="1" applyProtection="1">
      <alignment horizontal="left" vertical="center" shrinkToFit="1"/>
      <protection locked="0"/>
    </xf>
    <xf numFmtId="0" fontId="51" fillId="30" borderId="163" xfId="49" applyFont="1" applyFill="1" applyBorder="1" applyAlignment="1" applyProtection="1">
      <alignment horizontal="left" vertical="center" shrinkToFit="1"/>
      <protection locked="0"/>
    </xf>
    <xf numFmtId="0" fontId="54" fillId="0" borderId="202" xfId="49" applyFont="1" applyBorder="1" applyAlignment="1">
      <alignment horizontal="center" vertical="center"/>
    </xf>
    <xf numFmtId="0" fontId="54" fillId="0" borderId="203" xfId="49" applyFont="1" applyBorder="1" applyAlignment="1">
      <alignment horizontal="center" vertical="center"/>
    </xf>
    <xf numFmtId="0" fontId="54" fillId="0" borderId="204" xfId="49" applyFont="1" applyBorder="1" applyAlignment="1">
      <alignment horizontal="center" vertical="center"/>
    </xf>
    <xf numFmtId="180" fontId="54" fillId="0" borderId="207" xfId="49" applyNumberFormat="1" applyFont="1" applyBorder="1" applyAlignment="1">
      <alignment horizontal="center" vertical="center" shrinkToFit="1"/>
    </xf>
    <xf numFmtId="180" fontId="54" fillId="0" borderId="208" xfId="49" applyNumberFormat="1" applyFont="1" applyBorder="1" applyAlignment="1">
      <alignment horizontal="center" vertical="center" shrinkToFit="1"/>
    </xf>
    <xf numFmtId="180" fontId="54" fillId="0" borderId="212" xfId="49" applyNumberFormat="1" applyFont="1" applyBorder="1" applyAlignment="1">
      <alignment horizontal="center" vertical="center" shrinkToFit="1"/>
    </xf>
    <xf numFmtId="180" fontId="54" fillId="0" borderId="213" xfId="49" applyNumberFormat="1" applyFont="1" applyBorder="1" applyAlignment="1">
      <alignment horizontal="center" vertical="center" shrinkToFit="1"/>
    </xf>
    <xf numFmtId="180" fontId="54" fillId="0" borderId="216" xfId="49" applyNumberFormat="1" applyFont="1" applyBorder="1" applyAlignment="1">
      <alignment horizontal="center" vertical="center" shrinkToFit="1"/>
    </xf>
    <xf numFmtId="180" fontId="54" fillId="0" borderId="217" xfId="49" applyNumberFormat="1" applyFont="1" applyBorder="1" applyAlignment="1">
      <alignment horizontal="center" vertical="center" shrinkToFit="1"/>
    </xf>
    <xf numFmtId="0" fontId="55" fillId="0" borderId="209" xfId="49" applyFont="1" applyBorder="1" applyAlignment="1">
      <alignment horizontal="center" vertical="center" wrapText="1"/>
    </xf>
    <xf numFmtId="0" fontId="55" fillId="0" borderId="208" xfId="49" applyFont="1" applyBorder="1" applyAlignment="1">
      <alignment horizontal="center" vertical="center" wrapText="1"/>
    </xf>
    <xf numFmtId="0" fontId="55" fillId="0" borderId="210" xfId="49" applyFont="1" applyBorder="1" applyAlignment="1">
      <alignment horizontal="center" vertical="center" wrapText="1"/>
    </xf>
    <xf numFmtId="0" fontId="55" fillId="0" borderId="214" xfId="49" applyFont="1" applyBorder="1" applyAlignment="1">
      <alignment horizontal="center" vertical="center" wrapText="1"/>
    </xf>
    <xf numFmtId="0" fontId="55" fillId="0" borderId="213" xfId="49" applyFont="1" applyBorder="1" applyAlignment="1">
      <alignment horizontal="center" vertical="center" wrapText="1"/>
    </xf>
    <xf numFmtId="0" fontId="55" fillId="0" borderId="215" xfId="49" applyFont="1" applyBorder="1" applyAlignment="1">
      <alignment horizontal="center" vertical="center" wrapText="1"/>
    </xf>
    <xf numFmtId="0" fontId="55" fillId="0" borderId="224" xfId="49" applyFont="1" applyBorder="1" applyAlignment="1">
      <alignment horizontal="center" vertical="center" wrapText="1"/>
    </xf>
    <xf numFmtId="0" fontId="55" fillId="0" borderId="225" xfId="49" applyFont="1" applyBorder="1" applyAlignment="1">
      <alignment horizontal="center" vertical="center" wrapText="1"/>
    </xf>
    <xf numFmtId="0" fontId="55" fillId="0" borderId="226" xfId="49" applyFont="1" applyBorder="1" applyAlignment="1">
      <alignment horizontal="center" vertical="center" wrapText="1"/>
    </xf>
    <xf numFmtId="0" fontId="54" fillId="0" borderId="186" xfId="49" applyFont="1" applyBorder="1" applyAlignment="1">
      <alignment horizontal="center" vertical="center"/>
    </xf>
    <xf numFmtId="0" fontId="54" fillId="0" borderId="100" xfId="49" applyFont="1" applyBorder="1" applyAlignment="1">
      <alignment horizontal="center" vertical="center"/>
    </xf>
    <xf numFmtId="0" fontId="54" fillId="0" borderId="187" xfId="49" applyFont="1" applyBorder="1" applyAlignment="1">
      <alignment horizontal="center" vertical="center"/>
    </xf>
    <xf numFmtId="180" fontId="54" fillId="0" borderId="218" xfId="50" applyNumberFormat="1" applyFont="1" applyBorder="1" applyAlignment="1">
      <alignment horizontal="right" vertical="center" shrinkToFit="1"/>
    </xf>
    <xf numFmtId="180" fontId="54" fillId="0" borderId="121" xfId="50" applyNumberFormat="1" applyFont="1" applyBorder="1" applyAlignment="1">
      <alignment horizontal="right" vertical="center" shrinkToFit="1"/>
    </xf>
    <xf numFmtId="0" fontId="54" fillId="0" borderId="219" xfId="49" applyFont="1" applyBorder="1" applyAlignment="1">
      <alignment horizontal="center" vertical="center"/>
    </xf>
    <xf numFmtId="0" fontId="54" fillId="0" borderId="220" xfId="49" applyFont="1" applyBorder="1" applyAlignment="1">
      <alignment horizontal="center" vertical="center"/>
    </xf>
    <xf numFmtId="0" fontId="54" fillId="0" borderId="221" xfId="49" applyFont="1" applyBorder="1" applyAlignment="1">
      <alignment horizontal="center" vertical="center"/>
    </xf>
    <xf numFmtId="180" fontId="54" fillId="0" borderId="168" xfId="50" applyNumberFormat="1" applyFont="1" applyBorder="1" applyAlignment="1">
      <alignment horizontal="right" vertical="center" shrinkToFit="1"/>
    </xf>
    <xf numFmtId="180" fontId="54" fillId="0" borderId="139" xfId="50" applyNumberFormat="1" applyFont="1" applyBorder="1" applyAlignment="1">
      <alignment horizontal="right" vertical="center" shrinkToFit="1"/>
    </xf>
    <xf numFmtId="0" fontId="61" fillId="31" borderId="10" xfId="49" applyFont="1" applyFill="1" applyBorder="1" applyAlignment="1" applyProtection="1">
      <alignment horizontal="center" vertical="center"/>
    </xf>
    <xf numFmtId="180" fontId="54" fillId="0" borderId="186" xfId="49" applyNumberFormat="1" applyFont="1" applyBorder="1" applyAlignment="1">
      <alignment horizontal="center" vertical="center"/>
    </xf>
    <xf numFmtId="180" fontId="54" fillId="0" borderId="219" xfId="49" applyNumberFormat="1" applyFont="1" applyBorder="1" applyAlignment="1">
      <alignment horizontal="center" vertical="center"/>
    </xf>
    <xf numFmtId="0" fontId="55" fillId="31" borderId="0" xfId="49" applyFont="1" applyFill="1" applyBorder="1" applyAlignment="1">
      <alignment horizontal="left" vertical="center" indent="1"/>
    </xf>
    <xf numFmtId="0" fontId="70" fillId="31" borderId="169" xfId="49" applyFont="1" applyFill="1" applyBorder="1" applyAlignment="1">
      <alignment horizontal="center" vertical="center"/>
    </xf>
    <xf numFmtId="0" fontId="70" fillId="31" borderId="175" xfId="49" applyFont="1" applyFill="1" applyBorder="1" applyAlignment="1">
      <alignment horizontal="center" vertical="center"/>
    </xf>
    <xf numFmtId="0" fontId="70" fillId="31" borderId="232" xfId="49" applyFont="1" applyFill="1" applyBorder="1" applyAlignment="1">
      <alignment horizontal="center" vertical="center"/>
    </xf>
    <xf numFmtId="0" fontId="0" fillId="0" borderId="11" xfId="0" applyFont="1" applyBorder="1" applyAlignment="1">
      <alignment horizontal="left" vertical="top" wrapText="1"/>
    </xf>
    <xf numFmtId="0" fontId="0" fillId="0" borderId="22" xfId="0" applyFont="1" applyBorder="1" applyAlignment="1">
      <alignment horizontal="left" vertical="top" wrapText="1"/>
    </xf>
    <xf numFmtId="0" fontId="16" fillId="0" borderId="238" xfId="0" applyFont="1" applyFill="1" applyBorder="1" applyAlignment="1">
      <alignment horizontal="center" vertical="center" wrapText="1"/>
    </xf>
    <xf numFmtId="0" fontId="16" fillId="0" borderId="240" xfId="0" applyFont="1" applyFill="1" applyBorder="1" applyAlignment="1">
      <alignment horizontal="center" vertical="center" wrapText="1"/>
    </xf>
    <xf numFmtId="0" fontId="16" fillId="0" borderId="144" xfId="0" applyFont="1" applyFill="1" applyBorder="1" applyAlignment="1">
      <alignment horizontal="left" vertical="center" wrapText="1" shrinkToFit="1"/>
    </xf>
    <xf numFmtId="0" fontId="16" fillId="0" borderId="241" xfId="0" applyFont="1" applyFill="1" applyBorder="1" applyAlignment="1">
      <alignment horizontal="left" vertical="center" wrapText="1" shrinkToFit="1"/>
    </xf>
    <xf numFmtId="0" fontId="0" fillId="0" borderId="21" xfId="0" applyFont="1" applyFill="1" applyBorder="1" applyAlignment="1">
      <alignment horizontal="left" vertical="top" wrapText="1"/>
    </xf>
    <xf numFmtId="0" fontId="0" fillId="0" borderId="82"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238" xfId="0" applyFont="1" applyFill="1" applyBorder="1" applyAlignment="1">
      <alignment horizontal="center" vertical="center"/>
    </xf>
    <xf numFmtId="0" fontId="0" fillId="0" borderId="240" xfId="0" applyFont="1" applyFill="1" applyBorder="1" applyAlignment="1">
      <alignment horizontal="center" vertical="center"/>
    </xf>
    <xf numFmtId="0" fontId="0" fillId="0" borderId="144" xfId="0" applyFont="1" applyFill="1" applyBorder="1" applyAlignment="1">
      <alignment horizontal="left" vertical="center" wrapText="1" shrinkToFit="1"/>
    </xf>
    <xf numFmtId="0" fontId="0" fillId="0" borderId="241" xfId="0" applyFont="1" applyFill="1" applyBorder="1" applyAlignment="1">
      <alignment horizontal="left" vertical="center" wrapText="1" shrinkToFit="1"/>
    </xf>
    <xf numFmtId="0" fontId="16" fillId="0" borderId="99" xfId="0" applyFont="1" applyFill="1" applyBorder="1" applyAlignment="1">
      <alignment horizontal="center" vertical="center"/>
    </xf>
    <xf numFmtId="0" fontId="16" fillId="0" borderId="109" xfId="0" applyFont="1" applyFill="1" applyBorder="1" applyAlignment="1">
      <alignment horizontal="center" vertical="center"/>
    </xf>
    <xf numFmtId="0" fontId="16" fillId="0" borderId="234" xfId="0" applyFont="1" applyFill="1" applyBorder="1" applyAlignment="1">
      <alignment horizontal="left" vertical="center" wrapText="1" shrinkToFit="1"/>
    </xf>
    <xf numFmtId="0" fontId="16" fillId="0" borderId="142" xfId="0" applyFont="1" applyFill="1" applyBorder="1" applyAlignment="1">
      <alignment horizontal="left" vertical="center" wrapText="1" shrinkToFit="1"/>
    </xf>
    <xf numFmtId="0" fontId="16" fillId="0" borderId="104" xfId="0" applyFont="1" applyFill="1" applyBorder="1" applyAlignment="1">
      <alignment horizontal="center" vertical="center"/>
    </xf>
    <xf numFmtId="0" fontId="16" fillId="0" borderId="120" xfId="0" applyFont="1" applyFill="1" applyBorder="1" applyAlignment="1">
      <alignment horizontal="left" vertical="center" wrapText="1" shrinkToFit="1"/>
    </xf>
    <xf numFmtId="0" fontId="16" fillId="0" borderId="82" xfId="0" applyFont="1" applyFill="1" applyBorder="1" applyAlignment="1">
      <alignment horizontal="left" vertical="top" wrapText="1" shrinkToFit="1"/>
    </xf>
    <xf numFmtId="0" fontId="16" fillId="0" borderId="21" xfId="0" applyFont="1" applyFill="1" applyBorder="1" applyAlignment="1">
      <alignment horizontal="left" vertical="top" wrapText="1" shrinkToFit="1"/>
    </xf>
    <xf numFmtId="0" fontId="14" fillId="0" borderId="0" xfId="0" applyFont="1" applyAlignment="1">
      <alignment horizontal="center" vertical="center"/>
    </xf>
    <xf numFmtId="0" fontId="15" fillId="26" borderId="32" xfId="0" applyFont="1" applyFill="1" applyBorder="1" applyAlignment="1">
      <alignment horizontal="center" vertical="center"/>
    </xf>
    <xf numFmtId="0" fontId="15" fillId="26" borderId="121" xfId="0" applyFont="1" applyFill="1" applyBorder="1" applyAlignment="1">
      <alignment horizontal="center" vertical="center"/>
    </xf>
    <xf numFmtId="0" fontId="16" fillId="0" borderId="29" xfId="0" applyFont="1" applyFill="1" applyBorder="1" applyAlignment="1">
      <alignment horizontal="left" vertical="top" wrapText="1" shrinkToFit="1"/>
    </xf>
    <xf numFmtId="0" fontId="16" fillId="0" borderId="21" xfId="0" applyFont="1" applyFill="1" applyBorder="1" applyAlignment="1">
      <alignment horizontal="left" vertical="top" wrapText="1"/>
    </xf>
    <xf numFmtId="0" fontId="16" fillId="0" borderId="82" xfId="0" applyFont="1" applyFill="1" applyBorder="1" applyAlignment="1">
      <alignment horizontal="left" vertical="top" wrapText="1"/>
    </xf>
    <xf numFmtId="0" fontId="16" fillId="0" borderId="29" xfId="0" applyFont="1" applyFill="1" applyBorder="1" applyAlignment="1">
      <alignment horizontal="left" vertical="top" wrapText="1"/>
    </xf>
    <xf numFmtId="0" fontId="16" fillId="0" borderId="118" xfId="0" applyFont="1" applyFill="1" applyBorder="1" applyAlignment="1">
      <alignment horizontal="left" vertical="top" wrapText="1" shrinkToFit="1"/>
    </xf>
    <xf numFmtId="0" fontId="16" fillId="0" borderId="19" xfId="0" applyFont="1" applyFill="1" applyBorder="1" applyAlignment="1">
      <alignment horizontal="left" vertical="center" wrapText="1"/>
    </xf>
    <xf numFmtId="0" fontId="16" fillId="0" borderId="110" xfId="0" applyFont="1" applyFill="1" applyBorder="1" applyAlignment="1">
      <alignment horizontal="left" vertical="center" wrapText="1"/>
    </xf>
    <xf numFmtId="0" fontId="16" fillId="0" borderId="21" xfId="0" applyFont="1" applyFill="1" applyBorder="1" applyAlignment="1">
      <alignment horizontal="left" vertical="center"/>
    </xf>
    <xf numFmtId="0" fontId="16" fillId="0" borderId="118" xfId="0" applyFont="1" applyFill="1" applyBorder="1" applyAlignment="1">
      <alignment horizontal="left" vertical="center"/>
    </xf>
    <xf numFmtId="0" fontId="0" fillId="0" borderId="96" xfId="0" applyFont="1" applyFill="1" applyBorder="1" applyAlignment="1">
      <alignment horizontal="left" vertical="top" wrapText="1"/>
    </xf>
    <xf numFmtId="0" fontId="0" fillId="0" borderId="100" xfId="0" applyFont="1" applyFill="1" applyBorder="1" applyAlignment="1">
      <alignment horizontal="left" vertical="top" wrapText="1"/>
    </xf>
    <xf numFmtId="0" fontId="0" fillId="0" borderId="18" xfId="0" applyFont="1" applyFill="1" applyBorder="1" applyAlignment="1">
      <alignment horizontal="left" vertical="top" wrapText="1"/>
    </xf>
    <xf numFmtId="0" fontId="14" fillId="0" borderId="0" xfId="0" applyFont="1" applyFill="1" applyAlignment="1">
      <alignment horizontal="center" vertical="center"/>
    </xf>
    <xf numFmtId="0" fontId="15" fillId="33" borderId="32" xfId="0" applyFont="1" applyFill="1" applyBorder="1" applyAlignment="1">
      <alignment horizontal="center" vertical="center"/>
    </xf>
    <xf numFmtId="0" fontId="15" fillId="33" borderId="121" xfId="0" applyFont="1" applyFill="1" applyBorder="1" applyAlignment="1">
      <alignment horizontal="center" vertical="center"/>
    </xf>
    <xf numFmtId="0" fontId="72" fillId="0" borderId="21" xfId="48" applyFont="1" applyFill="1" applyBorder="1" applyAlignment="1">
      <alignment horizontal="left" vertical="top" wrapText="1" shrinkToFit="1"/>
    </xf>
    <xf numFmtId="0" fontId="72" fillId="0" borderId="82" xfId="48" applyFont="1" applyFill="1" applyBorder="1" applyAlignment="1">
      <alignment horizontal="left" vertical="top" wrapText="1" shrinkToFit="1"/>
    </xf>
    <xf numFmtId="0" fontId="72" fillId="0" borderId="29" xfId="48" applyFont="1" applyFill="1" applyBorder="1" applyAlignment="1">
      <alignment horizontal="left" vertical="top" wrapText="1" shrinkToFit="1"/>
    </xf>
    <xf numFmtId="0" fontId="0" fillId="0" borderId="24" xfId="0" applyFill="1" applyBorder="1" applyAlignment="1">
      <alignment horizontal="center" vertical="center"/>
    </xf>
    <xf numFmtId="0" fontId="0" fillId="0" borderId="31" xfId="0" applyFill="1" applyBorder="1" applyAlignment="1">
      <alignment horizontal="center" vertical="center"/>
    </xf>
    <xf numFmtId="49" fontId="21" fillId="0" borderId="0" xfId="0" applyNumberFormat="1" applyFont="1" applyAlignment="1">
      <alignment horizontal="left" vertical="center" wrapText="1"/>
    </xf>
    <xf numFmtId="49" fontId="20" fillId="0" borderId="0" xfId="0" applyNumberFormat="1" applyFont="1" applyAlignment="1">
      <alignment horizontal="center" vertical="center"/>
    </xf>
    <xf numFmtId="49" fontId="21" fillId="0" borderId="0" xfId="0" applyNumberFormat="1" applyFont="1" applyAlignment="1">
      <alignment horizontal="left" vertical="top" wrapText="1"/>
    </xf>
    <xf numFmtId="49" fontId="21" fillId="0" borderId="0" xfId="0" applyNumberFormat="1" applyFont="1" applyAlignment="1">
      <alignment horizontal="left" vertical="center"/>
    </xf>
    <xf numFmtId="49" fontId="24" fillId="0" borderId="37" xfId="0" applyNumberFormat="1" applyFont="1" applyBorder="1" applyAlignment="1">
      <alignment horizontal="left"/>
    </xf>
    <xf numFmtId="0" fontId="18" fillId="0" borderId="0" xfId="47" applyFont="1" applyAlignment="1">
      <alignment horizontal="right" vertical="center"/>
    </xf>
    <xf numFmtId="0" fontId="18" fillId="0" borderId="0" xfId="47" applyFont="1" applyAlignment="1">
      <alignment horizontal="left" vertical="center"/>
    </xf>
    <xf numFmtId="0" fontId="19" fillId="0" borderId="139" xfId="0" applyFont="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17" fillId="0" borderId="0" xfId="47" applyFont="1" applyAlignment="1">
      <alignment horizontal="right" vertical="center"/>
    </xf>
    <xf numFmtId="0" fontId="17" fillId="0" borderId="0" xfId="47" applyFont="1" applyAlignment="1">
      <alignment horizontal="left" vertical="center"/>
    </xf>
    <xf numFmtId="0" fontId="73" fillId="0" borderId="0" xfId="0" applyFont="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桁区切り 3" xfId="5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 4" xfId="46"/>
    <cellStyle name="標準 5" xfId="49"/>
    <cellStyle name="標準_行動障害者名簿" xfId="47"/>
    <cellStyle name="良い" xfId="48" builtinId="26" customBuiltin="1"/>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26</xdr:col>
      <xdr:colOff>0</xdr:colOff>
      <xdr:row>20</xdr:row>
      <xdr:rowOff>0</xdr:rowOff>
    </xdr:from>
    <xdr:to>
      <xdr:col>26</xdr:col>
      <xdr:colOff>0</xdr:colOff>
      <xdr:row>20</xdr:row>
      <xdr:rowOff>0</xdr:rowOff>
    </xdr:to>
    <xdr:sp macro="" textlink="">
      <xdr:nvSpPr>
        <xdr:cNvPr id="1154" name="AutoShape 2"/>
        <xdr:cNvSpPr>
          <a:spLocks/>
        </xdr:cNvSpPr>
      </xdr:nvSpPr>
      <xdr:spPr bwMode="auto">
        <a:xfrm>
          <a:off x="6686550" y="5715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0</xdr:colOff>
      <xdr:row>21</xdr:row>
      <xdr:rowOff>0</xdr:rowOff>
    </xdr:from>
    <xdr:to>
      <xdr:col>26</xdr:col>
      <xdr:colOff>0</xdr:colOff>
      <xdr:row>21</xdr:row>
      <xdr:rowOff>0</xdr:rowOff>
    </xdr:to>
    <xdr:sp macro="" textlink="">
      <xdr:nvSpPr>
        <xdr:cNvPr id="1155" name="AutoShape 9"/>
        <xdr:cNvSpPr>
          <a:spLocks/>
        </xdr:cNvSpPr>
      </xdr:nvSpPr>
      <xdr:spPr bwMode="auto">
        <a:xfrm>
          <a:off x="6686550" y="6019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0</xdr:colOff>
      <xdr:row>25</xdr:row>
      <xdr:rowOff>0</xdr:rowOff>
    </xdr:from>
    <xdr:to>
      <xdr:col>29</xdr:col>
      <xdr:colOff>0</xdr:colOff>
      <xdr:row>25</xdr:row>
      <xdr:rowOff>0</xdr:rowOff>
    </xdr:to>
    <xdr:sp macro="" textlink="">
      <xdr:nvSpPr>
        <xdr:cNvPr id="1156" name="AutoShape 10"/>
        <xdr:cNvSpPr>
          <a:spLocks/>
        </xdr:cNvSpPr>
      </xdr:nvSpPr>
      <xdr:spPr bwMode="auto">
        <a:xfrm>
          <a:off x="7458075" y="7219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0</xdr:colOff>
      <xdr:row>25</xdr:row>
      <xdr:rowOff>0</xdr:rowOff>
    </xdr:from>
    <xdr:to>
      <xdr:col>29</xdr:col>
      <xdr:colOff>0</xdr:colOff>
      <xdr:row>25</xdr:row>
      <xdr:rowOff>0</xdr:rowOff>
    </xdr:to>
    <xdr:sp macro="" textlink="">
      <xdr:nvSpPr>
        <xdr:cNvPr id="1157" name="AutoShape 11"/>
        <xdr:cNvSpPr>
          <a:spLocks/>
        </xdr:cNvSpPr>
      </xdr:nvSpPr>
      <xdr:spPr bwMode="auto">
        <a:xfrm>
          <a:off x="7458075" y="7219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69449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0</xdr:row>
      <xdr:rowOff>104775</xdr:rowOff>
    </xdr:from>
    <xdr:to>
      <xdr:col>2</xdr:col>
      <xdr:colOff>133350</xdr:colOff>
      <xdr:row>3</xdr:row>
      <xdr:rowOff>38100</xdr:rowOff>
    </xdr:to>
    <xdr:sp macro="" textlink="">
      <xdr:nvSpPr>
        <xdr:cNvPr id="6145" name="WordArt 1"/>
        <xdr:cNvSpPr>
          <a:spLocks noChangeArrowheads="1" noChangeShapeType="1" noTextEdit="1"/>
        </xdr:cNvSpPr>
      </xdr:nvSpPr>
      <xdr:spPr bwMode="auto">
        <a:xfrm>
          <a:off x="685800" y="1047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tabSelected="1" topLeftCell="A5" workbookViewId="0">
      <selection activeCell="B6" sqref="B6"/>
    </sheetView>
  </sheetViews>
  <sheetFormatPr defaultRowHeight="24.95" customHeight="1" x14ac:dyDescent="0.15"/>
  <cols>
    <col min="1" max="1" width="9" style="176"/>
    <col min="2" max="2" width="17.625" style="176" customWidth="1"/>
    <col min="3" max="3" width="43.25" style="176" customWidth="1"/>
    <col min="4" max="4" width="22.625" style="176" customWidth="1"/>
    <col min="5" max="16384" width="9" style="176"/>
  </cols>
  <sheetData>
    <row r="2" spans="2:4" ht="24.95" customHeight="1" x14ac:dyDescent="0.15">
      <c r="B2" s="666" t="s">
        <v>925</v>
      </c>
      <c r="C2" s="666"/>
      <c r="D2" s="666"/>
    </row>
    <row r="3" spans="2:4" ht="24.95" customHeight="1" x14ac:dyDescent="0.15">
      <c r="B3" s="177"/>
    </row>
    <row r="4" spans="2:4" ht="24.95" customHeight="1" x14ac:dyDescent="0.15">
      <c r="B4" s="177"/>
    </row>
    <row r="5" spans="2:4" ht="24.95" customHeight="1" x14ac:dyDescent="0.15">
      <c r="B5" s="227" t="s">
        <v>1110</v>
      </c>
      <c r="C5" s="227"/>
    </row>
    <row r="6" spans="2:4" ht="24.95" customHeight="1" x14ac:dyDescent="0.15">
      <c r="B6" s="227" t="s">
        <v>572</v>
      </c>
      <c r="D6" s="227"/>
    </row>
    <row r="7" spans="2:4" customFormat="1" ht="24.95" customHeight="1" x14ac:dyDescent="0.15">
      <c r="B7" s="227" t="s">
        <v>926</v>
      </c>
      <c r="D7" s="227"/>
    </row>
    <row r="8" spans="2:4" customFormat="1" ht="24.95" customHeight="1" x14ac:dyDescent="0.15">
      <c r="B8" s="227" t="s">
        <v>571</v>
      </c>
      <c r="D8" s="227"/>
    </row>
    <row r="9" spans="2:4" ht="24.95" customHeight="1" x14ac:dyDescent="0.15">
      <c r="B9" s="227" t="s">
        <v>330</v>
      </c>
      <c r="C9" s="227"/>
      <c r="D9" s="227"/>
    </row>
    <row r="10" spans="2:4" ht="24.95" customHeight="1" x14ac:dyDescent="0.15">
      <c r="B10" s="227" t="s">
        <v>570</v>
      </c>
      <c r="D10" s="227"/>
    </row>
    <row r="11" spans="2:4" ht="24.95" customHeight="1" x14ac:dyDescent="0.15">
      <c r="B11" s="227" t="s">
        <v>573</v>
      </c>
      <c r="D11" s="227"/>
    </row>
    <row r="12" spans="2:4" ht="24.95" customHeight="1" x14ac:dyDescent="0.15">
      <c r="B12" s="1036" t="s">
        <v>1109</v>
      </c>
      <c r="D12" s="227"/>
    </row>
    <row r="13" spans="2:4" ht="24.95" customHeight="1" x14ac:dyDescent="0.15">
      <c r="B13" s="227" t="s">
        <v>574</v>
      </c>
      <c r="D13" s="227"/>
    </row>
    <row r="14" spans="2:4" ht="24.95" customHeight="1" x14ac:dyDescent="0.15">
      <c r="B14" s="227"/>
      <c r="D14" s="227"/>
    </row>
    <row r="15" spans="2:4" ht="24.95" customHeight="1" x14ac:dyDescent="0.15">
      <c r="B15" s="227"/>
    </row>
    <row r="16" spans="2:4" ht="24.95" customHeight="1" x14ac:dyDescent="0.15">
      <c r="B16" s="227" t="s">
        <v>927</v>
      </c>
    </row>
    <row r="17" spans="2:4" ht="24.95" customHeight="1" x14ac:dyDescent="0.15">
      <c r="B17" s="667" t="s">
        <v>928</v>
      </c>
      <c r="C17" s="667"/>
      <c r="D17" s="667"/>
    </row>
    <row r="18" spans="2:4" ht="24.95" customHeight="1" x14ac:dyDescent="0.15">
      <c r="B18" s="228"/>
      <c r="C18" s="228"/>
      <c r="D18" s="228"/>
    </row>
    <row r="19" spans="2:4" ht="24.95" customHeight="1" x14ac:dyDescent="0.15">
      <c r="B19" s="227"/>
    </row>
    <row r="20" spans="2:4" ht="24.95" customHeight="1" x14ac:dyDescent="0.15">
      <c r="B20" s="177"/>
    </row>
    <row r="21" spans="2:4" ht="24.95" customHeight="1" x14ac:dyDescent="0.15">
      <c r="B21" s="177"/>
    </row>
    <row r="22" spans="2:4" ht="24.95" customHeight="1" x14ac:dyDescent="0.15">
      <c r="B22" s="177"/>
    </row>
    <row r="23" spans="2:4" ht="24.95" customHeight="1" x14ac:dyDescent="0.15">
      <c r="C23" s="226" t="s">
        <v>518</v>
      </c>
    </row>
    <row r="24" spans="2:4" ht="24.95" customHeight="1" x14ac:dyDescent="0.15">
      <c r="C24" s="225" t="s">
        <v>569</v>
      </c>
    </row>
    <row r="25" spans="2:4" ht="24.95" customHeight="1" x14ac:dyDescent="0.15">
      <c r="C25" s="224" t="s">
        <v>568</v>
      </c>
    </row>
    <row r="26" spans="2:4" ht="24.95" customHeight="1" x14ac:dyDescent="0.15">
      <c r="B26" s="223"/>
    </row>
  </sheetData>
  <mergeCells count="2">
    <mergeCell ref="B2:D2"/>
    <mergeCell ref="B17:D17"/>
  </mergeCells>
  <phoneticPr fontId="8"/>
  <pageMargins left="1.02" right="0.75"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50"/>
  <sheetViews>
    <sheetView view="pageBreakPreview" zoomScaleNormal="75" workbookViewId="0">
      <selection activeCell="R8" sqref="R8"/>
    </sheetView>
  </sheetViews>
  <sheetFormatPr defaultRowHeight="12" x14ac:dyDescent="0.15"/>
  <cols>
    <col min="1" max="35" width="3.375" style="2" customWidth="1"/>
    <col min="36" max="36" width="3.375" style="3" customWidth="1"/>
    <col min="37" max="37" width="3.375" style="2" customWidth="1"/>
    <col min="38" max="38" width="3.375" style="8" customWidth="1"/>
    <col min="39" max="49" width="3.375" style="2" customWidth="1"/>
    <col min="50" max="51" width="3.375" style="3" customWidth="1"/>
    <col min="52" max="52" width="3.375" style="8" customWidth="1"/>
    <col min="53" max="83" width="3.375" style="2" customWidth="1"/>
    <col min="84" max="16384" width="9" style="2"/>
  </cols>
  <sheetData>
    <row r="1" spans="1:76" ht="25.5" customHeight="1" x14ac:dyDescent="0.15">
      <c r="A1" s="760" t="str">
        <f>"「指定認知症対応型共同生活介護事業所状況表」"</f>
        <v>「指定認知症対応型共同生活介護事業所状況表」</v>
      </c>
      <c r="B1" s="760"/>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2"/>
    </row>
    <row r="2" spans="1:76" ht="24" customHeight="1" x14ac:dyDescent="0.15">
      <c r="A2" s="2" t="s">
        <v>3</v>
      </c>
      <c r="M2" s="2" t="s">
        <v>18</v>
      </c>
      <c r="AA2" s="3"/>
      <c r="AH2" s="3"/>
      <c r="AI2" s="20" t="s">
        <v>19</v>
      </c>
      <c r="AJ2" s="24"/>
      <c r="AK2" s="24"/>
      <c r="AL2" s="24"/>
      <c r="AM2" s="24"/>
      <c r="AN2" s="24"/>
      <c r="AO2" s="24"/>
      <c r="AP2" s="179"/>
      <c r="AQ2" s="179"/>
      <c r="AR2" s="179"/>
      <c r="AS2" s="179"/>
      <c r="AT2" s="179"/>
      <c r="AU2" s="179"/>
      <c r="AV2" s="179"/>
      <c r="AW2" s="179"/>
      <c r="AX2" s="179"/>
      <c r="AY2" s="179"/>
      <c r="AZ2" s="2"/>
      <c r="BS2" s="20"/>
      <c r="BT2" s="20"/>
      <c r="BU2" s="20"/>
      <c r="BV2" s="3"/>
      <c r="BW2" s="3"/>
      <c r="BX2" s="3"/>
    </row>
    <row r="3" spans="1:76" s="3" customFormat="1" ht="25.5" customHeight="1" x14ac:dyDescent="0.15">
      <c r="A3" s="30"/>
      <c r="B3" s="4" t="s">
        <v>4</v>
      </c>
      <c r="C3" s="4" t="s">
        <v>5</v>
      </c>
      <c r="D3" s="4"/>
      <c r="E3" s="4"/>
      <c r="F3" s="4"/>
      <c r="G3" s="4"/>
      <c r="H3" s="4"/>
      <c r="I3" s="4"/>
      <c r="J3" s="4"/>
      <c r="K3" s="4"/>
      <c r="M3" s="761"/>
      <c r="N3" s="762"/>
      <c r="O3" s="762"/>
      <c r="P3" s="762"/>
      <c r="Q3" s="762"/>
      <c r="R3" s="762"/>
      <c r="S3" s="762"/>
      <c r="T3" s="762"/>
      <c r="U3" s="762"/>
      <c r="V3" s="762"/>
      <c r="W3" s="762"/>
      <c r="X3" s="762"/>
      <c r="Y3" s="762"/>
      <c r="Z3" s="762"/>
      <c r="AA3" s="762"/>
      <c r="AB3" s="762"/>
      <c r="AC3" s="762"/>
      <c r="AD3" s="762"/>
      <c r="AE3" s="762"/>
      <c r="AF3" s="762"/>
      <c r="AG3" s="763"/>
      <c r="AI3" s="702"/>
      <c r="AJ3" s="703"/>
      <c r="AK3" s="703"/>
      <c r="AL3" s="703"/>
      <c r="AM3" s="703"/>
      <c r="AN3" s="703"/>
      <c r="AO3" s="704"/>
      <c r="AP3" s="179"/>
      <c r="AQ3" s="179"/>
      <c r="AR3" s="179"/>
      <c r="AS3" s="179"/>
      <c r="AT3" s="179"/>
      <c r="AU3" s="179"/>
      <c r="AV3" s="179"/>
      <c r="AW3" s="179"/>
      <c r="AX3" s="179"/>
      <c r="AY3" s="179"/>
      <c r="BS3" s="24"/>
      <c r="BT3" s="24"/>
      <c r="BU3" s="24"/>
      <c r="BV3" s="24"/>
      <c r="BW3" s="24"/>
      <c r="BX3" s="24"/>
    </row>
    <row r="4" spans="1:76" s="3" customFormat="1" ht="18" customHeight="1" x14ac:dyDescent="0.15">
      <c r="A4" s="20" t="s">
        <v>79</v>
      </c>
      <c r="B4" s="20"/>
      <c r="C4" s="20"/>
      <c r="D4" s="20"/>
      <c r="E4" s="20"/>
      <c r="F4" s="20"/>
      <c r="G4" s="20"/>
      <c r="H4" s="20"/>
      <c r="I4" s="20"/>
      <c r="J4" s="34"/>
      <c r="K4" s="34"/>
      <c r="M4" s="3" t="s">
        <v>20</v>
      </c>
      <c r="AH4" s="2"/>
      <c r="AI4" s="24"/>
      <c r="AQ4" s="24"/>
      <c r="AR4" s="24"/>
      <c r="AS4" s="24"/>
      <c r="AT4" s="24"/>
      <c r="AU4" s="24"/>
      <c r="AV4" s="24"/>
      <c r="AW4" s="24"/>
      <c r="AX4" s="24"/>
      <c r="AY4" s="24"/>
      <c r="AZ4" s="24"/>
      <c r="BA4" s="24"/>
      <c r="BL4" s="24"/>
      <c r="BM4" s="24"/>
      <c r="BN4" s="24"/>
      <c r="BO4" s="24"/>
      <c r="BP4" s="24"/>
      <c r="BQ4" s="24"/>
    </row>
    <row r="5" spans="1:76" s="3" customFormat="1" ht="24.75" customHeight="1" x14ac:dyDescent="0.15">
      <c r="A5" s="30"/>
      <c r="B5" s="764" t="s">
        <v>80</v>
      </c>
      <c r="C5" s="765"/>
      <c r="D5" s="765"/>
      <c r="E5" s="765"/>
      <c r="F5" s="765"/>
      <c r="G5" s="765"/>
      <c r="H5" s="765"/>
      <c r="I5" s="766"/>
      <c r="J5" s="34"/>
      <c r="K5" s="34"/>
      <c r="M5" s="702"/>
      <c r="N5" s="703"/>
      <c r="O5" s="703"/>
      <c r="P5" s="703"/>
      <c r="Q5" s="703"/>
      <c r="R5" s="703"/>
      <c r="S5" s="703"/>
      <c r="T5" s="703"/>
      <c r="U5" s="703"/>
      <c r="V5" s="703"/>
      <c r="W5" s="703"/>
      <c r="X5" s="703"/>
      <c r="Y5" s="703"/>
      <c r="Z5" s="703"/>
      <c r="AA5" s="703"/>
      <c r="AB5" s="703"/>
      <c r="AC5" s="703"/>
      <c r="AD5" s="703"/>
      <c r="AE5" s="703"/>
      <c r="AF5" s="703"/>
      <c r="AG5" s="704"/>
      <c r="AH5" s="180"/>
      <c r="AI5" s="180"/>
      <c r="AX5" s="24"/>
      <c r="AY5" s="24"/>
      <c r="AZ5" s="24"/>
      <c r="BA5" s="24"/>
      <c r="BL5" s="24"/>
      <c r="BM5" s="24"/>
      <c r="BN5" s="24"/>
      <c r="BO5" s="24"/>
      <c r="BP5" s="24"/>
      <c r="BQ5" s="24"/>
    </row>
    <row r="6" spans="1:76" s="3" customFormat="1" ht="18" customHeight="1" x14ac:dyDescent="0.15">
      <c r="B6" s="34"/>
      <c r="C6" s="34"/>
      <c r="D6" s="34"/>
      <c r="E6" s="34"/>
      <c r="F6" s="34"/>
      <c r="G6" s="34"/>
      <c r="H6" s="34"/>
      <c r="I6" s="34"/>
      <c r="J6" s="34"/>
      <c r="K6" s="34"/>
      <c r="M6" s="6"/>
      <c r="N6" s="35"/>
      <c r="O6" s="36"/>
      <c r="P6" s="36"/>
      <c r="Q6" s="36"/>
      <c r="R6" s="36"/>
      <c r="S6" s="36"/>
      <c r="T6" s="36"/>
      <c r="U6" s="36"/>
      <c r="V6" s="36"/>
      <c r="W6" s="36"/>
      <c r="X6" s="36"/>
      <c r="Y6" s="36"/>
      <c r="Z6" s="37"/>
      <c r="AA6" s="20"/>
      <c r="AB6" s="20"/>
      <c r="AC6" s="20"/>
      <c r="AD6" s="20"/>
      <c r="AE6" s="20"/>
      <c r="AF6" s="20"/>
      <c r="AG6" s="20"/>
    </row>
    <row r="7" spans="1:76" s="3" customFormat="1" ht="22.5" customHeight="1" x14ac:dyDescent="0.15">
      <c r="B7" s="34"/>
      <c r="C7" s="38"/>
      <c r="D7" s="39" t="s">
        <v>21</v>
      </c>
      <c r="E7" s="38"/>
      <c r="F7" s="38"/>
      <c r="G7" s="780"/>
      <c r="H7" s="781"/>
      <c r="I7" s="38" t="s">
        <v>22</v>
      </c>
      <c r="J7" s="780"/>
      <c r="K7" s="781"/>
      <c r="L7" s="38" t="s">
        <v>23</v>
      </c>
      <c r="M7" s="38" t="s">
        <v>24</v>
      </c>
      <c r="N7" s="38" t="s">
        <v>25</v>
      </c>
      <c r="O7" s="718" t="s">
        <v>26</v>
      </c>
      <c r="P7" s="718"/>
      <c r="Q7" s="718"/>
      <c r="R7" s="40" t="s">
        <v>1108</v>
      </c>
      <c r="S7" s="41"/>
      <c r="T7" s="41"/>
      <c r="U7" s="41"/>
      <c r="V7" s="41"/>
      <c r="W7" s="41"/>
      <c r="X7" s="41"/>
      <c r="Y7" s="41"/>
      <c r="Z7" s="37"/>
      <c r="AA7" s="20"/>
      <c r="AB7" s="20"/>
      <c r="AC7" s="20"/>
      <c r="AD7" s="20"/>
      <c r="AE7" s="20"/>
      <c r="AF7" s="20"/>
      <c r="AG7" s="217" t="s">
        <v>1107</v>
      </c>
      <c r="AH7" s="218"/>
      <c r="AI7" s="219"/>
      <c r="AJ7" s="219"/>
      <c r="AK7" s="716"/>
      <c r="AL7" s="717"/>
      <c r="AM7" s="220" t="s">
        <v>565</v>
      </c>
      <c r="AN7" s="716"/>
      <c r="AO7" s="717"/>
      <c r="AP7" s="220" t="s">
        <v>566</v>
      </c>
      <c r="AQ7" s="716"/>
      <c r="AR7" s="717"/>
      <c r="AS7" s="220" t="s">
        <v>567</v>
      </c>
    </row>
    <row r="8" spans="1:76" ht="18" customHeight="1" x14ac:dyDescent="0.15">
      <c r="O8" s="23"/>
      <c r="P8" s="23"/>
      <c r="Q8" s="23"/>
      <c r="R8" s="23"/>
      <c r="S8" s="23"/>
      <c r="T8" s="23"/>
      <c r="U8" s="23"/>
      <c r="V8" s="16"/>
      <c r="W8" s="29"/>
      <c r="AG8" s="3"/>
      <c r="AH8" s="6"/>
      <c r="AI8" s="47"/>
      <c r="AJ8" s="47"/>
      <c r="AK8" s="47"/>
      <c r="AL8" s="47"/>
      <c r="AM8" s="46"/>
      <c r="AN8" s="46"/>
      <c r="AO8" s="28"/>
      <c r="AX8" s="2"/>
      <c r="AY8" s="2"/>
      <c r="AZ8" s="2"/>
    </row>
    <row r="9" spans="1:76" ht="21" customHeight="1" x14ac:dyDescent="0.15">
      <c r="B9" s="181" t="s">
        <v>132</v>
      </c>
      <c r="O9" s="23"/>
      <c r="P9" s="23"/>
      <c r="Q9" s="23"/>
      <c r="R9" s="23"/>
      <c r="S9" s="23"/>
      <c r="T9" s="23"/>
      <c r="U9" s="23"/>
      <c r="V9" s="16"/>
      <c r="W9" s="29"/>
      <c r="AG9" s="3"/>
      <c r="AH9" s="6"/>
      <c r="AI9" s="47"/>
      <c r="AJ9" s="47"/>
      <c r="AK9" s="47"/>
      <c r="AL9" s="47"/>
      <c r="AM9" s="46"/>
      <c r="AN9" s="46"/>
      <c r="AO9" s="28"/>
      <c r="AX9" s="2"/>
      <c r="AY9" s="2"/>
      <c r="AZ9" s="2"/>
    </row>
    <row r="10" spans="1:76" ht="21" customHeight="1" x14ac:dyDescent="0.15">
      <c r="O10" s="23"/>
      <c r="P10" s="23"/>
      <c r="Q10" s="23"/>
      <c r="R10" s="23"/>
      <c r="S10" s="23"/>
      <c r="T10" s="23"/>
      <c r="U10" s="23"/>
      <c r="V10" s="16"/>
      <c r="W10" s="29"/>
      <c r="AG10" s="3"/>
      <c r="AH10" s="6"/>
      <c r="AI10" s="47"/>
      <c r="AJ10" s="47"/>
      <c r="AK10" s="47"/>
      <c r="AL10" s="47"/>
      <c r="AM10" s="46"/>
      <c r="AN10" s="46"/>
      <c r="AO10" s="28"/>
      <c r="AX10" s="2"/>
      <c r="AY10" s="2"/>
      <c r="AZ10" s="2"/>
    </row>
    <row r="11" spans="1:76" ht="21" customHeight="1" x14ac:dyDescent="0.15">
      <c r="P11" s="23"/>
      <c r="Q11" s="23"/>
      <c r="R11" s="23"/>
      <c r="S11" s="23"/>
      <c r="T11" s="23"/>
      <c r="U11" s="23"/>
      <c r="V11" s="23"/>
      <c r="W11" s="16"/>
      <c r="AF11" s="3"/>
      <c r="AG11" s="6"/>
      <c r="AH11" s="47"/>
      <c r="AI11" s="47"/>
      <c r="AJ11" s="47"/>
      <c r="AK11" s="47"/>
      <c r="AL11" s="46"/>
      <c r="AM11" s="46"/>
      <c r="AN11" s="28"/>
      <c r="AX11" s="2"/>
      <c r="AY11" s="2"/>
      <c r="AZ11" s="2"/>
    </row>
    <row r="12" spans="1:76" s="3" customFormat="1" ht="18.75" customHeight="1" x14ac:dyDescent="0.15">
      <c r="B12" s="5" t="s">
        <v>36</v>
      </c>
      <c r="C12" s="3" t="s">
        <v>17</v>
      </c>
      <c r="D12" s="32"/>
      <c r="E12" s="32"/>
      <c r="F12" s="32"/>
      <c r="G12" s="32"/>
      <c r="H12" s="32"/>
      <c r="I12" s="32"/>
      <c r="J12" s="32"/>
      <c r="K12" s="32"/>
      <c r="L12" s="32"/>
      <c r="M12" s="32"/>
      <c r="N12" s="32"/>
      <c r="O12" s="32"/>
      <c r="P12" s="32"/>
      <c r="Q12" s="32"/>
      <c r="R12" s="32"/>
      <c r="S12" s="32"/>
      <c r="T12" s="32"/>
      <c r="U12" s="32"/>
      <c r="V12" s="32"/>
      <c r="Y12" s="5" t="s">
        <v>199</v>
      </c>
      <c r="Z12" s="3" t="s">
        <v>47</v>
      </c>
      <c r="AA12" s="2"/>
      <c r="AB12" s="2"/>
      <c r="AC12" s="2"/>
      <c r="AD12" s="2"/>
      <c r="AE12" s="2"/>
      <c r="AF12" s="2"/>
      <c r="AG12" s="2"/>
      <c r="AH12" s="2"/>
      <c r="AI12" s="2"/>
      <c r="AJ12" s="2"/>
      <c r="AK12" s="2"/>
      <c r="AL12" s="2"/>
      <c r="AM12" s="2"/>
      <c r="AN12" s="2"/>
      <c r="AO12" s="2"/>
      <c r="AP12" s="2"/>
      <c r="AQ12" s="2"/>
      <c r="AR12" s="2"/>
      <c r="AS12" s="2"/>
    </row>
    <row r="13" spans="1:76" s="3" customFormat="1" ht="24" customHeight="1" thickBot="1" x14ac:dyDescent="0.2">
      <c r="B13" s="2"/>
      <c r="C13" s="774" t="s">
        <v>12</v>
      </c>
      <c r="D13" s="774"/>
      <c r="E13" s="774"/>
      <c r="F13" s="723"/>
      <c r="G13" s="775" t="s">
        <v>6</v>
      </c>
      <c r="H13" s="776"/>
      <c r="I13" s="777"/>
      <c r="J13" s="778"/>
      <c r="K13" s="779" t="s">
        <v>2</v>
      </c>
      <c r="L13" s="774"/>
      <c r="M13" s="777"/>
      <c r="N13" s="778"/>
      <c r="O13" s="706" t="s">
        <v>15</v>
      </c>
      <c r="P13" s="707"/>
      <c r="Q13" s="707"/>
      <c r="R13" s="708"/>
      <c r="S13" s="713" t="s">
        <v>16</v>
      </c>
      <c r="T13" s="714"/>
      <c r="U13" s="714"/>
      <c r="V13" s="715"/>
      <c r="Y13" s="43" t="s">
        <v>38</v>
      </c>
      <c r="Z13" s="2" t="s">
        <v>27</v>
      </c>
      <c r="AA13" s="2"/>
      <c r="AB13" s="2"/>
      <c r="AC13" s="2"/>
      <c r="AD13" s="2"/>
      <c r="AE13" s="2"/>
      <c r="AF13" s="2"/>
      <c r="AG13" s="2"/>
      <c r="AH13" s="2"/>
      <c r="AI13" s="2"/>
      <c r="AJ13" s="2"/>
      <c r="AK13" s="2"/>
      <c r="AL13" s="2"/>
      <c r="AM13" s="2"/>
      <c r="AN13" s="2"/>
      <c r="AO13" s="2" t="s">
        <v>28</v>
      </c>
      <c r="AP13" s="2"/>
      <c r="AQ13" s="2"/>
      <c r="AR13" s="2"/>
      <c r="AS13" s="186"/>
    </row>
    <row r="14" spans="1:76" s="3" customFormat="1" ht="24" customHeight="1" thickTop="1" thickBot="1" x14ac:dyDescent="0.2">
      <c r="B14" s="2"/>
      <c r="C14" s="771" t="s">
        <v>7</v>
      </c>
      <c r="D14" s="772"/>
      <c r="E14" s="772"/>
      <c r="F14" s="773"/>
      <c r="G14" s="709"/>
      <c r="H14" s="710"/>
      <c r="I14" s="710"/>
      <c r="J14" s="712"/>
      <c r="K14" s="709"/>
      <c r="L14" s="710"/>
      <c r="M14" s="710"/>
      <c r="N14" s="712"/>
      <c r="O14" s="709"/>
      <c r="P14" s="710"/>
      <c r="Q14" s="710"/>
      <c r="R14" s="711"/>
      <c r="S14" s="709"/>
      <c r="T14" s="710"/>
      <c r="U14" s="710"/>
      <c r="V14" s="712"/>
      <c r="Y14" s="2"/>
      <c r="Z14" s="2" t="s">
        <v>29</v>
      </c>
      <c r="AA14" s="2"/>
      <c r="AB14" s="2"/>
      <c r="AC14" s="2"/>
      <c r="AD14" s="2"/>
      <c r="AE14" s="2"/>
      <c r="AF14" s="2"/>
      <c r="AG14" s="2"/>
      <c r="AH14" s="7" t="s">
        <v>30</v>
      </c>
      <c r="AI14" s="680"/>
      <c r="AJ14" s="680"/>
      <c r="AK14" s="680"/>
      <c r="AL14" s="680"/>
      <c r="AM14" s="680"/>
      <c r="AN14" s="680"/>
      <c r="AO14" s="680"/>
      <c r="AP14" s="680"/>
      <c r="AQ14" s="680"/>
      <c r="AR14" s="680"/>
      <c r="AS14" s="2" t="s">
        <v>54</v>
      </c>
    </row>
    <row r="15" spans="1:76" s="3" customFormat="1" ht="24" customHeight="1" thickTop="1" thickBot="1" x14ac:dyDescent="0.2">
      <c r="C15" s="12" t="s">
        <v>13</v>
      </c>
      <c r="D15" s="13"/>
      <c r="E15" s="13"/>
      <c r="F15" s="13"/>
      <c r="G15" s="678" t="s">
        <v>10</v>
      </c>
      <c r="H15" s="679"/>
      <c r="I15" s="679" t="s">
        <v>11</v>
      </c>
      <c r="J15" s="705"/>
      <c r="K15" s="678" t="s">
        <v>10</v>
      </c>
      <c r="L15" s="679"/>
      <c r="M15" s="679" t="s">
        <v>11</v>
      </c>
      <c r="N15" s="705"/>
      <c r="O15" s="678" t="s">
        <v>10</v>
      </c>
      <c r="P15" s="679"/>
      <c r="Q15" s="679" t="s">
        <v>11</v>
      </c>
      <c r="R15" s="705"/>
      <c r="S15" s="678" t="s">
        <v>10</v>
      </c>
      <c r="T15" s="679"/>
      <c r="U15" s="679" t="s">
        <v>11</v>
      </c>
      <c r="V15" s="705"/>
      <c r="Y15" s="43" t="s">
        <v>39</v>
      </c>
      <c r="Z15" s="2" t="s">
        <v>55</v>
      </c>
      <c r="AA15" s="2"/>
      <c r="AB15" s="2"/>
      <c r="AC15" s="2"/>
      <c r="AD15" s="2"/>
      <c r="AE15" s="2"/>
      <c r="AF15" s="2"/>
      <c r="AG15" s="2"/>
      <c r="AH15" s="2"/>
      <c r="AI15" s="2"/>
      <c r="AJ15" s="2"/>
      <c r="AK15" s="2"/>
      <c r="AL15" s="2"/>
      <c r="AM15" s="2"/>
      <c r="AN15" s="2"/>
      <c r="AO15" s="2" t="s">
        <v>28</v>
      </c>
      <c r="AP15" s="2"/>
      <c r="AQ15" s="2"/>
      <c r="AR15" s="2"/>
      <c r="AS15" s="186"/>
    </row>
    <row r="16" spans="1:76" s="3" customFormat="1" ht="24" customHeight="1" thickTop="1" x14ac:dyDescent="0.15">
      <c r="C16" s="692" t="s">
        <v>14</v>
      </c>
      <c r="D16" s="14" t="s">
        <v>8</v>
      </c>
      <c r="E16" s="15"/>
      <c r="F16" s="15"/>
      <c r="G16" s="770"/>
      <c r="H16" s="694"/>
      <c r="I16" s="694"/>
      <c r="J16" s="695"/>
      <c r="K16" s="770"/>
      <c r="L16" s="694"/>
      <c r="M16" s="694"/>
      <c r="N16" s="695"/>
      <c r="O16" s="770"/>
      <c r="P16" s="694"/>
      <c r="Q16" s="694"/>
      <c r="R16" s="695"/>
      <c r="S16" s="770"/>
      <c r="T16" s="694"/>
      <c r="U16" s="694"/>
      <c r="V16" s="695"/>
      <c r="Y16" s="2"/>
      <c r="Z16" s="2" t="s">
        <v>29</v>
      </c>
      <c r="AA16" s="2"/>
      <c r="AB16" s="2"/>
      <c r="AC16" s="2"/>
      <c r="AD16" s="2"/>
      <c r="AE16" s="2"/>
      <c r="AF16" s="2"/>
      <c r="AG16" s="2"/>
      <c r="AH16" s="7" t="s">
        <v>30</v>
      </c>
      <c r="AI16" s="680"/>
      <c r="AJ16" s="680"/>
      <c r="AK16" s="680"/>
      <c r="AL16" s="680"/>
      <c r="AM16" s="680"/>
      <c r="AN16" s="680"/>
      <c r="AO16" s="680"/>
      <c r="AP16" s="680"/>
      <c r="AQ16" s="680"/>
      <c r="AR16" s="680"/>
      <c r="AS16" s="2" t="s">
        <v>54</v>
      </c>
    </row>
    <row r="17" spans="1:66" s="3" customFormat="1" ht="24" customHeight="1" thickBot="1" x14ac:dyDescent="0.2">
      <c r="B17" s="2"/>
      <c r="C17" s="693"/>
      <c r="D17" s="9" t="s">
        <v>9</v>
      </c>
      <c r="E17" s="10"/>
      <c r="F17" s="10"/>
      <c r="G17" s="686"/>
      <c r="H17" s="681"/>
      <c r="I17" s="681"/>
      <c r="J17" s="682"/>
      <c r="K17" s="686"/>
      <c r="L17" s="681"/>
      <c r="M17" s="681"/>
      <c r="N17" s="682"/>
      <c r="O17" s="686"/>
      <c r="P17" s="681"/>
      <c r="Q17" s="681"/>
      <c r="R17" s="682"/>
      <c r="S17" s="686"/>
      <c r="T17" s="681"/>
      <c r="U17" s="681"/>
      <c r="V17" s="682"/>
      <c r="Y17" s="43" t="s">
        <v>40</v>
      </c>
      <c r="Z17" s="2" t="s">
        <v>31</v>
      </c>
      <c r="AA17" s="2"/>
      <c r="AB17" s="2"/>
      <c r="AC17" s="2"/>
      <c r="AD17" s="2"/>
      <c r="AE17" s="2"/>
      <c r="AF17" s="2"/>
      <c r="AG17" s="2"/>
      <c r="AH17" s="2"/>
      <c r="AI17" s="2"/>
      <c r="AJ17" s="2"/>
      <c r="AK17" s="2"/>
      <c r="AL17" s="2"/>
      <c r="AM17" s="2"/>
      <c r="AN17" s="2"/>
      <c r="AO17" s="2" t="s">
        <v>28</v>
      </c>
      <c r="AP17" s="2"/>
      <c r="AQ17" s="2"/>
      <c r="AR17" s="8"/>
      <c r="AS17" s="186"/>
    </row>
    <row r="18" spans="1:66" s="3" customFormat="1" ht="24" customHeight="1" thickTop="1" thickBot="1" x14ac:dyDescent="0.2">
      <c r="C18" s="683" t="s">
        <v>37</v>
      </c>
      <c r="D18" s="684"/>
      <c r="E18" s="684"/>
      <c r="F18" s="685"/>
      <c r="G18" s="687"/>
      <c r="H18" s="688"/>
      <c r="I18" s="688"/>
      <c r="J18" s="691"/>
      <c r="K18" s="687"/>
      <c r="L18" s="688"/>
      <c r="M18" s="688"/>
      <c r="N18" s="691"/>
      <c r="O18" s="687"/>
      <c r="P18" s="688"/>
      <c r="Q18" s="688"/>
      <c r="R18" s="691"/>
      <c r="S18" s="687"/>
      <c r="T18" s="688"/>
      <c r="U18" s="689"/>
      <c r="V18" s="690"/>
      <c r="Y18" s="43" t="s">
        <v>41</v>
      </c>
      <c r="Z18" s="2" t="s">
        <v>32</v>
      </c>
      <c r="AA18" s="2"/>
      <c r="AB18" s="2"/>
      <c r="AC18" s="2"/>
      <c r="AD18" s="2"/>
      <c r="AE18" s="2"/>
      <c r="AF18" s="2"/>
      <c r="AG18" s="2"/>
      <c r="AH18" s="2"/>
      <c r="AI18" s="2"/>
      <c r="AJ18" s="2"/>
      <c r="AK18" s="2"/>
      <c r="AL18" s="2"/>
      <c r="AM18" s="2"/>
      <c r="AN18" s="2"/>
      <c r="AO18" s="2" t="s">
        <v>28</v>
      </c>
      <c r="AP18" s="2"/>
      <c r="AQ18" s="2"/>
      <c r="AR18" s="2"/>
      <c r="AS18" s="186"/>
    </row>
    <row r="19" spans="1:66" s="3" customFormat="1" ht="24" customHeight="1" thickTop="1" x14ac:dyDescent="0.15">
      <c r="C19" s="683" t="s">
        <v>198</v>
      </c>
      <c r="D19" s="684"/>
      <c r="E19" s="684"/>
      <c r="F19" s="685"/>
      <c r="G19" s="687"/>
      <c r="H19" s="688"/>
      <c r="I19" s="688"/>
      <c r="J19" s="691"/>
      <c r="K19" s="687"/>
      <c r="L19" s="688"/>
      <c r="M19" s="688"/>
      <c r="N19" s="691"/>
      <c r="O19" s="687"/>
      <c r="P19" s="688"/>
      <c r="Q19" s="688"/>
      <c r="R19" s="691"/>
      <c r="S19" s="687"/>
      <c r="T19" s="688"/>
      <c r="U19" s="689"/>
      <c r="V19" s="690"/>
      <c r="Y19" s="43" t="s">
        <v>42</v>
      </c>
      <c r="Z19" s="2" t="s">
        <v>53</v>
      </c>
      <c r="AA19" s="2"/>
      <c r="AB19" s="2"/>
      <c r="AC19" s="2"/>
      <c r="AD19" s="2"/>
      <c r="AE19" s="2"/>
      <c r="AF19" s="2"/>
      <c r="AG19" s="2"/>
      <c r="AH19" s="2"/>
      <c r="AI19" s="2"/>
      <c r="AJ19" s="2"/>
      <c r="AK19" s="2"/>
      <c r="AL19" s="2"/>
      <c r="AM19" s="2"/>
      <c r="AN19" s="2"/>
      <c r="AO19" s="2" t="s">
        <v>28</v>
      </c>
      <c r="AP19" s="2"/>
      <c r="AQ19" s="2"/>
      <c r="AR19" s="2"/>
      <c r="AS19" s="186"/>
    </row>
    <row r="20" spans="1:66" ht="24" customHeight="1" x14ac:dyDescent="0.15">
      <c r="B20" s="3"/>
      <c r="C20" s="45" t="s">
        <v>183</v>
      </c>
      <c r="D20" s="44"/>
      <c r="E20" s="44"/>
      <c r="F20" s="44"/>
      <c r="G20" s="44"/>
      <c r="H20" s="44"/>
      <c r="I20" s="44"/>
      <c r="J20" s="44"/>
      <c r="K20" s="33"/>
      <c r="L20" s="25"/>
      <c r="M20" s="25"/>
      <c r="N20" s="25"/>
      <c r="O20" s="25"/>
      <c r="P20" s="25"/>
      <c r="Q20" s="25"/>
      <c r="R20" s="25"/>
      <c r="S20" s="25"/>
      <c r="T20" s="25"/>
      <c r="U20" s="25"/>
      <c r="V20" s="25"/>
      <c r="Y20" s="43" t="s">
        <v>48</v>
      </c>
      <c r="Z20" s="2" t="s">
        <v>33</v>
      </c>
      <c r="AJ20" s="2"/>
      <c r="AL20" s="2"/>
      <c r="AO20" s="2" t="s">
        <v>28</v>
      </c>
      <c r="AR20" s="8"/>
      <c r="AS20" s="187"/>
      <c r="AX20" s="2"/>
      <c r="AY20" s="2"/>
      <c r="AZ20" s="2"/>
    </row>
    <row r="21" spans="1:66" s="3" customFormat="1" ht="24" customHeight="1" x14ac:dyDescent="0.15">
      <c r="C21" s="45" t="s">
        <v>182</v>
      </c>
      <c r="D21" s="44"/>
      <c r="E21" s="44"/>
      <c r="F21" s="44"/>
      <c r="G21" s="44"/>
      <c r="H21" s="44"/>
      <c r="I21" s="44"/>
      <c r="J21" s="44"/>
      <c r="K21" s="29"/>
      <c r="L21" s="27"/>
      <c r="M21" s="27"/>
      <c r="N21" s="27"/>
      <c r="O21" s="27"/>
      <c r="P21" s="27"/>
      <c r="Q21" s="27"/>
      <c r="R21" s="27"/>
      <c r="S21" s="27"/>
      <c r="T21" s="27"/>
      <c r="U21" s="27"/>
      <c r="V21" s="27"/>
      <c r="Y21" s="2"/>
      <c r="Z21" s="2" t="s">
        <v>133</v>
      </c>
      <c r="AA21" s="2"/>
      <c r="AB21" s="2"/>
      <c r="AC21" s="2"/>
      <c r="AD21" s="2"/>
      <c r="AE21" s="2"/>
      <c r="AF21" s="2"/>
      <c r="AG21" s="2"/>
      <c r="AH21" s="7" t="s">
        <v>34</v>
      </c>
      <c r="AI21" s="680"/>
      <c r="AJ21" s="680"/>
      <c r="AK21" s="680"/>
      <c r="AL21" s="680"/>
      <c r="AM21" s="680"/>
      <c r="AN21" s="680"/>
      <c r="AO21" s="680"/>
      <c r="AP21" s="680"/>
      <c r="AQ21" s="680"/>
      <c r="AR21" s="680"/>
      <c r="AS21" s="2" t="s">
        <v>35</v>
      </c>
    </row>
    <row r="22" spans="1:66" s="3" customFormat="1" ht="24" customHeight="1" x14ac:dyDescent="0.15">
      <c r="C22" s="45"/>
      <c r="D22" s="44"/>
      <c r="E22" s="44"/>
      <c r="F22" s="44"/>
      <c r="G22" s="44"/>
      <c r="H22" s="44"/>
      <c r="I22" s="44"/>
      <c r="J22" s="44"/>
      <c r="K22" s="29"/>
      <c r="L22" s="27"/>
      <c r="M22" s="27"/>
      <c r="N22" s="27"/>
      <c r="O22" s="27"/>
      <c r="P22" s="27"/>
      <c r="Q22" s="27"/>
      <c r="R22" s="27"/>
      <c r="S22" s="27"/>
      <c r="T22" s="27"/>
      <c r="U22" s="27"/>
      <c r="V22" s="27"/>
      <c r="Y22" s="43" t="s">
        <v>49</v>
      </c>
      <c r="Z22" s="2" t="s">
        <v>50</v>
      </c>
      <c r="AA22" s="2"/>
      <c r="AB22" s="2"/>
      <c r="AC22" s="2"/>
      <c r="AD22" s="2"/>
      <c r="AE22" s="2"/>
      <c r="AF22" s="2"/>
      <c r="AG22" s="7"/>
      <c r="AH22" s="30"/>
      <c r="AI22" s="30"/>
      <c r="AJ22" s="30"/>
      <c r="AK22" s="30"/>
      <c r="AL22" s="30"/>
      <c r="AM22" s="30"/>
      <c r="AN22" s="30"/>
      <c r="AO22" s="2" t="s">
        <v>28</v>
      </c>
      <c r="AP22" s="2"/>
      <c r="AQ22" s="2"/>
      <c r="AR22" s="2"/>
      <c r="AS22" s="186"/>
    </row>
    <row r="23" spans="1:66" s="3" customFormat="1" ht="24" customHeight="1" x14ac:dyDescent="0.15">
      <c r="B23" s="58"/>
      <c r="C23" s="6"/>
      <c r="D23" s="6"/>
      <c r="E23" s="6"/>
      <c r="F23" s="6"/>
      <c r="G23" s="6"/>
      <c r="H23" s="6"/>
      <c r="I23" s="6"/>
      <c r="J23" s="6"/>
      <c r="K23" s="6"/>
      <c r="L23" s="6"/>
      <c r="M23" s="6"/>
      <c r="N23" s="6"/>
      <c r="O23" s="6"/>
      <c r="P23" s="6"/>
      <c r="Y23" s="43" t="s">
        <v>51</v>
      </c>
      <c r="Z23" s="2" t="s">
        <v>52</v>
      </c>
      <c r="AA23" s="2"/>
      <c r="AJ23" s="6"/>
      <c r="AK23" s="2"/>
      <c r="AL23" s="2"/>
      <c r="AM23" s="2"/>
      <c r="AN23" s="2"/>
      <c r="AO23" s="2" t="s">
        <v>28</v>
      </c>
      <c r="AP23" s="2"/>
      <c r="AQ23" s="2"/>
      <c r="AR23" s="2"/>
      <c r="AS23" s="186"/>
    </row>
    <row r="24" spans="1:66" s="3" customFormat="1" ht="24" customHeight="1" x14ac:dyDescent="0.15">
      <c r="B24" s="6"/>
      <c r="C24" s="6"/>
      <c r="D24" s="6"/>
      <c r="E24" s="6"/>
      <c r="F24" s="6"/>
      <c r="G24" s="6"/>
      <c r="H24" s="6"/>
      <c r="I24" s="6"/>
      <c r="J24" s="6"/>
      <c r="K24" s="6"/>
      <c r="L24" s="6"/>
      <c r="M24" s="6"/>
      <c r="N24" s="6"/>
      <c r="O24" s="6"/>
      <c r="P24" s="6"/>
      <c r="Y24" s="43" t="s">
        <v>56</v>
      </c>
      <c r="Z24" s="2" t="s">
        <v>184</v>
      </c>
      <c r="AA24" s="2"/>
      <c r="AJ24" s="6"/>
      <c r="AK24" s="2"/>
      <c r="AL24" s="2"/>
      <c r="AM24" s="2"/>
      <c r="AN24" s="2"/>
      <c r="AO24" s="2" t="s">
        <v>28</v>
      </c>
      <c r="AP24" s="2"/>
      <c r="AQ24" s="2"/>
      <c r="AR24" s="2"/>
      <c r="AS24" s="186"/>
    </row>
    <row r="25" spans="1:66" s="3" customFormat="1" ht="22.5" customHeight="1" x14ac:dyDescent="0.15">
      <c r="A25" s="6"/>
      <c r="B25" s="26"/>
      <c r="C25" s="26"/>
      <c r="D25" s="26"/>
      <c r="E25" s="26"/>
      <c r="F25" s="26"/>
      <c r="G25" s="26"/>
      <c r="H25" s="26"/>
      <c r="I25" s="26"/>
      <c r="J25" s="6"/>
      <c r="K25" s="6"/>
      <c r="L25" s="6"/>
      <c r="M25" s="6"/>
      <c r="N25" s="6"/>
      <c r="O25" s="6"/>
      <c r="AB25" s="2"/>
      <c r="AK25" s="6"/>
      <c r="AL25" s="2"/>
      <c r="AM25" s="2"/>
      <c r="AN25" s="2"/>
      <c r="AO25" s="2"/>
    </row>
    <row r="26" spans="1:66" ht="17.25" customHeight="1" x14ac:dyDescent="0.15">
      <c r="A26" s="5" t="s">
        <v>200</v>
      </c>
      <c r="B26" s="2" t="s">
        <v>44</v>
      </c>
      <c r="AJ26" s="2"/>
      <c r="AX26" s="2"/>
      <c r="AY26" s="2"/>
    </row>
    <row r="27" spans="1:66" ht="15.75" customHeight="1" x14ac:dyDescent="0.15">
      <c r="B27" s="2" t="s">
        <v>57</v>
      </c>
      <c r="Y27" s="2" t="s">
        <v>576</v>
      </c>
      <c r="AJ27" s="2"/>
      <c r="AL27" s="2"/>
      <c r="AX27" s="8"/>
      <c r="AY27" s="2"/>
      <c r="AZ27" s="2"/>
    </row>
    <row r="28" spans="1:66" ht="17.100000000000001" customHeight="1" x14ac:dyDescent="0.15">
      <c r="B28" s="734"/>
      <c r="C28" s="735"/>
      <c r="D28" s="735"/>
      <c r="E28" s="735"/>
      <c r="F28" s="735"/>
      <c r="G28" s="735"/>
      <c r="H28" s="735"/>
      <c r="I28" s="735"/>
      <c r="J28" s="735"/>
      <c r="K28" s="735"/>
      <c r="L28" s="735"/>
      <c r="M28" s="735"/>
      <c r="N28" s="735"/>
      <c r="O28" s="735"/>
      <c r="P28" s="735"/>
      <c r="Q28" s="735"/>
      <c r="R28" s="735"/>
      <c r="S28" s="735"/>
      <c r="T28" s="735"/>
      <c r="U28" s="735"/>
      <c r="V28" s="735"/>
      <c r="W28" s="736"/>
      <c r="Y28" s="668"/>
      <c r="Z28" s="668"/>
      <c r="AA28" s="668"/>
      <c r="AB28" s="767" t="s">
        <v>58</v>
      </c>
      <c r="AC28" s="768"/>
      <c r="AD28" s="769"/>
      <c r="AE28" s="719" t="s">
        <v>59</v>
      </c>
      <c r="AF28" s="720"/>
      <c r="AG28" s="723" t="s">
        <v>60</v>
      </c>
      <c r="AH28" s="724"/>
      <c r="AI28" s="725"/>
      <c r="AJ28" s="723" t="s">
        <v>61</v>
      </c>
      <c r="AK28" s="724"/>
      <c r="AL28" s="725"/>
      <c r="AM28" s="723" t="s">
        <v>62</v>
      </c>
      <c r="AN28" s="725"/>
      <c r="AP28" s="6" t="s">
        <v>81</v>
      </c>
      <c r="AR28" s="6"/>
      <c r="AX28" s="8"/>
      <c r="AY28" s="2"/>
      <c r="AZ28" s="2"/>
    </row>
    <row r="29" spans="1:66" ht="17.100000000000001" customHeight="1" x14ac:dyDescent="0.15">
      <c r="B29" s="737"/>
      <c r="C29" s="738"/>
      <c r="D29" s="738"/>
      <c r="E29" s="738"/>
      <c r="F29" s="738"/>
      <c r="G29" s="738"/>
      <c r="H29" s="738"/>
      <c r="I29" s="738"/>
      <c r="J29" s="738"/>
      <c r="K29" s="738"/>
      <c r="L29" s="738"/>
      <c r="M29" s="738"/>
      <c r="N29" s="738"/>
      <c r="O29" s="738"/>
      <c r="P29" s="738"/>
      <c r="Q29" s="738"/>
      <c r="R29" s="738"/>
      <c r="S29" s="738"/>
      <c r="T29" s="738"/>
      <c r="U29" s="738"/>
      <c r="V29" s="738"/>
      <c r="W29" s="739"/>
      <c r="Y29" s="668"/>
      <c r="Z29" s="668"/>
      <c r="AA29" s="668"/>
      <c r="AB29" s="48" t="s">
        <v>82</v>
      </c>
      <c r="AC29" s="17"/>
      <c r="AD29" s="49" t="s">
        <v>83</v>
      </c>
      <c r="AE29" s="721"/>
      <c r="AF29" s="722"/>
      <c r="AG29" s="726"/>
      <c r="AH29" s="727"/>
      <c r="AI29" s="728"/>
      <c r="AJ29" s="726"/>
      <c r="AK29" s="727"/>
      <c r="AL29" s="728"/>
      <c r="AM29" s="726"/>
      <c r="AN29" s="728"/>
      <c r="AQ29" s="2" t="s">
        <v>45</v>
      </c>
      <c r="AX29" s="6"/>
      <c r="AZ29" s="3"/>
      <c r="BA29" s="3"/>
      <c r="BB29" s="3"/>
      <c r="BC29" s="3"/>
      <c r="BD29" s="3"/>
      <c r="BE29" s="3"/>
      <c r="BF29" s="3"/>
      <c r="BG29" s="3"/>
      <c r="BH29" s="3"/>
      <c r="BI29" s="3"/>
      <c r="BJ29" s="3"/>
      <c r="BK29" s="3"/>
      <c r="BL29" s="3"/>
      <c r="BM29" s="3"/>
      <c r="BN29" s="3"/>
    </row>
    <row r="30" spans="1:66" ht="15.75" customHeight="1" x14ac:dyDescent="0.15">
      <c r="B30" s="740"/>
      <c r="C30" s="741"/>
      <c r="D30" s="741"/>
      <c r="E30" s="741"/>
      <c r="F30" s="741"/>
      <c r="G30" s="741"/>
      <c r="H30" s="741"/>
      <c r="I30" s="741"/>
      <c r="J30" s="741"/>
      <c r="K30" s="741"/>
      <c r="L30" s="741"/>
      <c r="M30" s="741"/>
      <c r="N30" s="741"/>
      <c r="O30" s="741"/>
      <c r="P30" s="741"/>
      <c r="Q30" s="741"/>
      <c r="R30" s="741"/>
      <c r="S30" s="741"/>
      <c r="T30" s="741"/>
      <c r="U30" s="741"/>
      <c r="V30" s="741"/>
      <c r="W30" s="742"/>
      <c r="Y30" s="668" t="s">
        <v>45</v>
      </c>
      <c r="Z30" s="668"/>
      <c r="AA30" s="668"/>
      <c r="AB30" s="675"/>
      <c r="AC30" s="676"/>
      <c r="AD30" s="677"/>
      <c r="AE30" s="669"/>
      <c r="AF30" s="671" t="s">
        <v>63</v>
      </c>
      <c r="AG30" s="673"/>
      <c r="AH30" s="674"/>
      <c r="AI30" s="668" t="s">
        <v>46</v>
      </c>
      <c r="AJ30" s="673"/>
      <c r="AK30" s="674"/>
      <c r="AL30" s="668" t="s">
        <v>46</v>
      </c>
      <c r="AM30" s="730"/>
      <c r="AN30" s="731"/>
      <c r="AQ30" s="43" t="s">
        <v>575</v>
      </c>
      <c r="AR30" s="43"/>
      <c r="AS30" s="190"/>
      <c r="AT30" s="43" t="s">
        <v>46</v>
      </c>
      <c r="AX30" s="8"/>
      <c r="AY30" s="2"/>
      <c r="AZ30" s="2"/>
    </row>
    <row r="31" spans="1:66" ht="15.75" customHeight="1" x14ac:dyDescent="0.15">
      <c r="B31" s="2" t="s">
        <v>64</v>
      </c>
      <c r="Y31" s="668"/>
      <c r="Z31" s="668"/>
      <c r="AA31" s="668"/>
      <c r="AB31" s="43" t="s">
        <v>65</v>
      </c>
      <c r="AC31" s="188"/>
      <c r="AD31" s="43" t="s">
        <v>66</v>
      </c>
      <c r="AE31" s="670"/>
      <c r="AF31" s="672"/>
      <c r="AG31" s="673"/>
      <c r="AH31" s="674"/>
      <c r="AI31" s="668"/>
      <c r="AJ31" s="673"/>
      <c r="AK31" s="674"/>
      <c r="AL31" s="668"/>
      <c r="AM31" s="732"/>
      <c r="AN31" s="733"/>
      <c r="AQ31" s="43" t="s">
        <v>575</v>
      </c>
      <c r="AR31" s="43"/>
      <c r="AS31" s="190"/>
      <c r="AT31" s="43" t="s">
        <v>46</v>
      </c>
      <c r="AX31" s="8"/>
      <c r="AY31" s="2"/>
      <c r="AZ31" s="2"/>
    </row>
    <row r="32" spans="1:66" ht="15.75" customHeight="1" x14ac:dyDescent="0.15">
      <c r="B32" s="734"/>
      <c r="C32" s="735"/>
      <c r="D32" s="735"/>
      <c r="E32" s="735"/>
      <c r="F32" s="735"/>
      <c r="G32" s="735"/>
      <c r="H32" s="735"/>
      <c r="I32" s="735"/>
      <c r="J32" s="735"/>
      <c r="K32" s="735"/>
      <c r="L32" s="735"/>
      <c r="M32" s="735"/>
      <c r="N32" s="735"/>
      <c r="O32" s="735"/>
      <c r="P32" s="735"/>
      <c r="Q32" s="735"/>
      <c r="R32" s="735"/>
      <c r="S32" s="735"/>
      <c r="T32" s="735"/>
      <c r="U32" s="735"/>
      <c r="V32" s="735"/>
      <c r="W32" s="736"/>
      <c r="Y32" s="668" t="s">
        <v>67</v>
      </c>
      <c r="Z32" s="668"/>
      <c r="AA32" s="668"/>
      <c r="AB32" s="675"/>
      <c r="AC32" s="676"/>
      <c r="AD32" s="677"/>
      <c r="AE32" s="669"/>
      <c r="AF32" s="671" t="s">
        <v>63</v>
      </c>
      <c r="AG32" s="673"/>
      <c r="AH32" s="674"/>
      <c r="AI32" s="668" t="s">
        <v>46</v>
      </c>
      <c r="AJ32" s="673"/>
      <c r="AK32" s="674"/>
      <c r="AL32" s="668" t="s">
        <v>46</v>
      </c>
      <c r="AM32" s="730"/>
      <c r="AN32" s="731"/>
      <c r="AQ32" s="43" t="s">
        <v>575</v>
      </c>
      <c r="AR32" s="43"/>
      <c r="AS32" s="190"/>
      <c r="AT32" s="43" t="s">
        <v>46</v>
      </c>
      <c r="AX32" s="8"/>
      <c r="AY32" s="2"/>
      <c r="AZ32" s="2"/>
    </row>
    <row r="33" spans="2:52" ht="15.75" customHeight="1" x14ac:dyDescent="0.15">
      <c r="B33" s="737"/>
      <c r="C33" s="738"/>
      <c r="D33" s="738"/>
      <c r="E33" s="738"/>
      <c r="F33" s="738"/>
      <c r="G33" s="738"/>
      <c r="H33" s="738"/>
      <c r="I33" s="738"/>
      <c r="J33" s="738"/>
      <c r="K33" s="738"/>
      <c r="L33" s="738"/>
      <c r="M33" s="738"/>
      <c r="N33" s="738"/>
      <c r="O33" s="738"/>
      <c r="P33" s="738"/>
      <c r="Q33" s="738"/>
      <c r="R33" s="738"/>
      <c r="S33" s="738"/>
      <c r="T33" s="738"/>
      <c r="U33" s="738"/>
      <c r="V33" s="738"/>
      <c r="W33" s="739"/>
      <c r="Y33" s="668"/>
      <c r="Z33" s="668"/>
      <c r="AA33" s="668"/>
      <c r="AB33" s="48" t="s">
        <v>68</v>
      </c>
      <c r="AC33" s="189"/>
      <c r="AD33" s="49" t="s">
        <v>69</v>
      </c>
      <c r="AE33" s="670"/>
      <c r="AF33" s="672"/>
      <c r="AG33" s="673"/>
      <c r="AH33" s="674"/>
      <c r="AI33" s="668"/>
      <c r="AJ33" s="673"/>
      <c r="AK33" s="674"/>
      <c r="AL33" s="668"/>
      <c r="AM33" s="732"/>
      <c r="AN33" s="733"/>
      <c r="AX33" s="8"/>
      <c r="AY33" s="2"/>
      <c r="AZ33" s="2"/>
    </row>
    <row r="34" spans="2:52" ht="15.75" customHeight="1" x14ac:dyDescent="0.15">
      <c r="B34" s="740"/>
      <c r="C34" s="741"/>
      <c r="D34" s="741"/>
      <c r="E34" s="741"/>
      <c r="F34" s="741"/>
      <c r="G34" s="741"/>
      <c r="H34" s="741"/>
      <c r="I34" s="741"/>
      <c r="J34" s="741"/>
      <c r="K34" s="741"/>
      <c r="L34" s="741"/>
      <c r="M34" s="741"/>
      <c r="N34" s="741"/>
      <c r="O34" s="741"/>
      <c r="P34" s="741"/>
      <c r="Q34" s="741"/>
      <c r="R34" s="741"/>
      <c r="S34" s="741"/>
      <c r="T34" s="741"/>
      <c r="U34" s="741"/>
      <c r="V34" s="741"/>
      <c r="W34" s="742"/>
      <c r="Y34" s="668" t="s">
        <v>70</v>
      </c>
      <c r="Z34" s="668"/>
      <c r="AA34" s="668"/>
      <c r="AB34" s="675"/>
      <c r="AC34" s="676"/>
      <c r="AD34" s="677"/>
      <c r="AE34" s="669"/>
      <c r="AF34" s="729" t="s">
        <v>63</v>
      </c>
      <c r="AG34" s="673"/>
      <c r="AH34" s="674"/>
      <c r="AI34" s="668" t="s">
        <v>46</v>
      </c>
      <c r="AJ34" s="673"/>
      <c r="AK34" s="674"/>
      <c r="AL34" s="668" t="s">
        <v>46</v>
      </c>
      <c r="AM34" s="730"/>
      <c r="AN34" s="731"/>
      <c r="AX34" s="8"/>
      <c r="AY34" s="2"/>
      <c r="AZ34" s="2"/>
    </row>
    <row r="35" spans="2:52" ht="15.75" customHeight="1" x14ac:dyDescent="0.15">
      <c r="B35" s="2" t="s">
        <v>71</v>
      </c>
      <c r="Y35" s="668"/>
      <c r="Z35" s="668"/>
      <c r="AA35" s="668"/>
      <c r="AB35" s="48" t="s">
        <v>72</v>
      </c>
      <c r="AC35" s="189"/>
      <c r="AD35" s="50" t="s">
        <v>73</v>
      </c>
      <c r="AE35" s="670"/>
      <c r="AF35" s="729"/>
      <c r="AG35" s="673"/>
      <c r="AH35" s="674"/>
      <c r="AI35" s="668"/>
      <c r="AJ35" s="673"/>
      <c r="AK35" s="674"/>
      <c r="AL35" s="668"/>
      <c r="AM35" s="745"/>
      <c r="AN35" s="747"/>
      <c r="AX35" s="8"/>
      <c r="AY35" s="2"/>
      <c r="AZ35" s="2"/>
    </row>
    <row r="36" spans="2:52" ht="15.75" customHeight="1" x14ac:dyDescent="0.15">
      <c r="B36" s="734"/>
      <c r="C36" s="735"/>
      <c r="D36" s="735"/>
      <c r="E36" s="735"/>
      <c r="F36" s="735"/>
      <c r="G36" s="735"/>
      <c r="H36" s="735"/>
      <c r="I36" s="735"/>
      <c r="J36" s="735"/>
      <c r="K36" s="735"/>
      <c r="L36" s="735"/>
      <c r="M36" s="735"/>
      <c r="N36" s="735"/>
      <c r="O36" s="735"/>
      <c r="P36" s="735"/>
      <c r="Q36" s="735"/>
      <c r="R36" s="735"/>
      <c r="S36" s="735"/>
      <c r="T36" s="735"/>
      <c r="U36" s="735"/>
      <c r="V36" s="735"/>
      <c r="W36" s="736"/>
      <c r="Y36" s="184" t="s">
        <v>74</v>
      </c>
      <c r="Z36" s="16"/>
      <c r="AA36" s="16"/>
      <c r="AB36" s="16"/>
      <c r="AC36" s="6"/>
      <c r="AD36" s="16"/>
      <c r="AE36" s="16"/>
      <c r="AF36" s="16"/>
      <c r="AG36" s="16"/>
      <c r="AH36" s="16"/>
      <c r="AI36" s="16"/>
      <c r="AJ36" s="16"/>
      <c r="AK36" s="16"/>
      <c r="AL36" s="16"/>
      <c r="AM36" s="16"/>
      <c r="AN36" s="16"/>
      <c r="AO36" s="3"/>
      <c r="AP36" s="3"/>
      <c r="AQ36" s="3"/>
      <c r="AR36" s="3"/>
      <c r="AS36" s="3"/>
      <c r="AT36" s="3"/>
      <c r="AX36" s="8"/>
      <c r="AY36" s="2"/>
      <c r="AZ36" s="2"/>
    </row>
    <row r="37" spans="2:52" ht="15.75" customHeight="1" x14ac:dyDescent="0.15">
      <c r="B37" s="737"/>
      <c r="C37" s="738"/>
      <c r="D37" s="738"/>
      <c r="E37" s="738"/>
      <c r="F37" s="738"/>
      <c r="G37" s="738"/>
      <c r="H37" s="738"/>
      <c r="I37" s="738"/>
      <c r="J37" s="738"/>
      <c r="K37" s="738"/>
      <c r="L37" s="738"/>
      <c r="M37" s="738"/>
      <c r="N37" s="738"/>
      <c r="O37" s="738"/>
      <c r="P37" s="738"/>
      <c r="Q37" s="738"/>
      <c r="R37" s="738"/>
      <c r="S37" s="738"/>
      <c r="T37" s="738"/>
      <c r="U37" s="738"/>
      <c r="V37" s="738"/>
      <c r="W37" s="739"/>
      <c r="Y37" s="44" t="s">
        <v>75</v>
      </c>
      <c r="AJ37" s="2"/>
      <c r="AL37" s="2"/>
      <c r="AX37" s="8"/>
      <c r="AY37" s="2"/>
      <c r="AZ37" s="2"/>
    </row>
    <row r="38" spans="2:52" ht="15.75" customHeight="1" x14ac:dyDescent="0.15">
      <c r="B38" s="740"/>
      <c r="C38" s="741"/>
      <c r="D38" s="741"/>
      <c r="E38" s="741"/>
      <c r="F38" s="741"/>
      <c r="G38" s="741"/>
      <c r="H38" s="741"/>
      <c r="I38" s="741"/>
      <c r="J38" s="741"/>
      <c r="K38" s="741"/>
      <c r="L38" s="741"/>
      <c r="M38" s="741"/>
      <c r="N38" s="741"/>
      <c r="O38" s="741"/>
      <c r="P38" s="741"/>
      <c r="Q38" s="741"/>
      <c r="R38" s="741"/>
      <c r="S38" s="741"/>
      <c r="T38" s="741"/>
      <c r="U38" s="741"/>
      <c r="V38" s="741"/>
      <c r="W38" s="742"/>
      <c r="Y38" s="44" t="s">
        <v>76</v>
      </c>
      <c r="AJ38" s="2"/>
      <c r="AL38" s="2"/>
      <c r="AX38" s="8"/>
      <c r="AY38" s="2"/>
      <c r="AZ38" s="2"/>
    </row>
    <row r="39" spans="2:52" ht="15.75" customHeight="1" x14ac:dyDescent="0.15">
      <c r="Y39" s="44" t="s">
        <v>77</v>
      </c>
      <c r="AJ39" s="2"/>
      <c r="AL39" s="2"/>
      <c r="AX39" s="8"/>
      <c r="AY39" s="2"/>
      <c r="AZ39" s="2"/>
    </row>
    <row r="40" spans="2:52" ht="15.75" customHeight="1" x14ac:dyDescent="0.15">
      <c r="B40" s="2" t="s">
        <v>78</v>
      </c>
      <c r="Y40" s="44" t="s">
        <v>85</v>
      </c>
      <c r="AJ40" s="2"/>
      <c r="AL40" s="2"/>
      <c r="AX40" s="8"/>
      <c r="AY40" s="2"/>
      <c r="AZ40" s="2"/>
    </row>
    <row r="41" spans="2:52" ht="24.95" customHeight="1" x14ac:dyDescent="0.15">
      <c r="B41" s="805" t="s">
        <v>86</v>
      </c>
      <c r="C41" s="806"/>
      <c r="D41" s="806"/>
      <c r="E41" s="806"/>
      <c r="F41" s="806"/>
      <c r="G41" s="806"/>
      <c r="H41" s="806"/>
      <c r="I41" s="806"/>
      <c r="J41" s="807"/>
      <c r="K41" s="749" t="s">
        <v>84</v>
      </c>
      <c r="L41" s="749"/>
      <c r="M41" s="749"/>
      <c r="N41" s="749"/>
      <c r="O41" s="749"/>
      <c r="P41" s="668" t="s">
        <v>87</v>
      </c>
      <c r="Q41" s="668"/>
      <c r="R41" s="668"/>
      <c r="S41" s="668"/>
      <c r="T41" s="668"/>
      <c r="U41" s="668"/>
      <c r="V41" s="668"/>
      <c r="W41" s="668"/>
      <c r="Y41" s="185" t="s">
        <v>92</v>
      </c>
      <c r="AJ41" s="2"/>
      <c r="AL41" s="2"/>
      <c r="AX41" s="8"/>
      <c r="AY41" s="2"/>
      <c r="AZ41" s="2"/>
    </row>
    <row r="42" spans="2:52" ht="15.75" customHeight="1" x14ac:dyDescent="0.15">
      <c r="B42" s="811" t="s">
        <v>88</v>
      </c>
      <c r="C42" s="782" t="s">
        <v>89</v>
      </c>
      <c r="D42" s="782"/>
      <c r="E42" s="782"/>
      <c r="F42" s="782"/>
      <c r="G42" s="782"/>
      <c r="H42" s="782"/>
      <c r="I42" s="782"/>
      <c r="J42" s="782"/>
      <c r="K42" s="668" t="s">
        <v>90</v>
      </c>
      <c r="L42" s="668"/>
      <c r="M42" s="668"/>
      <c r="N42" s="668"/>
      <c r="O42" s="186"/>
      <c r="P42" s="668" t="s">
        <v>90</v>
      </c>
      <c r="Q42" s="668"/>
      <c r="R42" s="668"/>
      <c r="S42" s="668"/>
      <c r="T42" s="186"/>
      <c r="U42" s="190"/>
      <c r="V42" s="668" t="s">
        <v>91</v>
      </c>
      <c r="W42" s="668"/>
      <c r="Y42" s="782" t="s">
        <v>94</v>
      </c>
      <c r="Z42" s="782"/>
      <c r="AA42" s="782"/>
      <c r="AB42" s="782"/>
      <c r="AC42" s="782"/>
      <c r="AD42" s="782"/>
      <c r="AE42" s="782"/>
      <c r="AF42" s="782"/>
      <c r="AG42" s="668" t="s">
        <v>90</v>
      </c>
      <c r="AH42" s="668"/>
      <c r="AI42" s="668"/>
      <c r="AJ42" s="668"/>
      <c r="AK42" s="186"/>
      <c r="AL42" s="2"/>
      <c r="AX42" s="8"/>
      <c r="AY42" s="2"/>
      <c r="AZ42" s="2"/>
    </row>
    <row r="43" spans="2:52" ht="15.75" customHeight="1" x14ac:dyDescent="0.15">
      <c r="B43" s="811"/>
      <c r="C43" s="782" t="s">
        <v>93</v>
      </c>
      <c r="D43" s="782"/>
      <c r="E43" s="782"/>
      <c r="F43" s="782"/>
      <c r="G43" s="782"/>
      <c r="H43" s="782"/>
      <c r="I43" s="782"/>
      <c r="J43" s="782"/>
      <c r="K43" s="668" t="s">
        <v>90</v>
      </c>
      <c r="L43" s="668"/>
      <c r="M43" s="668"/>
      <c r="N43" s="668"/>
      <c r="O43" s="186"/>
      <c r="P43" s="668" t="s">
        <v>90</v>
      </c>
      <c r="Q43" s="668"/>
      <c r="R43" s="668"/>
      <c r="S43" s="668"/>
      <c r="T43" s="186"/>
      <c r="U43" s="190"/>
      <c r="V43" s="668" t="s">
        <v>91</v>
      </c>
      <c r="W43" s="668"/>
      <c r="Y43" s="782" t="s">
        <v>96</v>
      </c>
      <c r="Z43" s="782"/>
      <c r="AA43" s="782"/>
      <c r="AB43" s="782"/>
      <c r="AC43" s="782"/>
      <c r="AD43" s="782"/>
      <c r="AE43" s="782"/>
      <c r="AF43" s="782"/>
      <c r="AG43" s="668" t="s">
        <v>90</v>
      </c>
      <c r="AH43" s="668"/>
      <c r="AI43" s="668"/>
      <c r="AJ43" s="668"/>
      <c r="AK43" s="186"/>
      <c r="AL43" s="2"/>
      <c r="AX43" s="8"/>
      <c r="AY43" s="2"/>
      <c r="AZ43" s="2"/>
    </row>
    <row r="44" spans="2:52" ht="15.75" customHeight="1" x14ac:dyDescent="0.15">
      <c r="B44" s="811"/>
      <c r="C44" s="782" t="s">
        <v>95</v>
      </c>
      <c r="D44" s="782"/>
      <c r="E44" s="782"/>
      <c r="F44" s="782"/>
      <c r="G44" s="782"/>
      <c r="H44" s="782"/>
      <c r="I44" s="782"/>
      <c r="J44" s="782"/>
      <c r="K44" s="668" t="s">
        <v>90</v>
      </c>
      <c r="L44" s="668"/>
      <c r="M44" s="668"/>
      <c r="N44" s="668"/>
      <c r="O44" s="186"/>
      <c r="P44" s="668" t="s">
        <v>90</v>
      </c>
      <c r="Q44" s="668"/>
      <c r="R44" s="668"/>
      <c r="S44" s="668"/>
      <c r="T44" s="186"/>
      <c r="U44" s="668"/>
      <c r="V44" s="668"/>
      <c r="W44" s="668"/>
      <c r="AJ44" s="2"/>
      <c r="AL44" s="2"/>
      <c r="AX44" s="8"/>
      <c r="AY44" s="2"/>
      <c r="AZ44" s="2"/>
    </row>
    <row r="45" spans="2:52" ht="15.75" customHeight="1" x14ac:dyDescent="0.15">
      <c r="B45" s="811"/>
      <c r="C45" s="782" t="s">
        <v>97</v>
      </c>
      <c r="D45" s="782"/>
      <c r="E45" s="782"/>
      <c r="F45" s="782"/>
      <c r="G45" s="782"/>
      <c r="H45" s="782"/>
      <c r="I45" s="782"/>
      <c r="J45" s="782"/>
      <c r="K45" s="668" t="s">
        <v>90</v>
      </c>
      <c r="L45" s="668"/>
      <c r="M45" s="668"/>
      <c r="N45" s="668"/>
      <c r="O45" s="186"/>
      <c r="P45" s="668" t="s">
        <v>90</v>
      </c>
      <c r="Q45" s="668"/>
      <c r="R45" s="668"/>
      <c r="S45" s="668"/>
      <c r="T45" s="186"/>
      <c r="U45" s="190"/>
      <c r="V45" s="668" t="s">
        <v>91</v>
      </c>
      <c r="W45" s="668"/>
      <c r="Y45" s="2" t="s">
        <v>549</v>
      </c>
      <c r="AJ45" s="2"/>
      <c r="AL45" s="2"/>
      <c r="AX45" s="8"/>
      <c r="AY45" s="2"/>
      <c r="AZ45" s="2"/>
    </row>
    <row r="46" spans="2:52" ht="15.75" customHeight="1" x14ac:dyDescent="0.15">
      <c r="B46" s="811" t="s">
        <v>98</v>
      </c>
      <c r="C46" s="782" t="s">
        <v>99</v>
      </c>
      <c r="D46" s="782"/>
      <c r="E46" s="782"/>
      <c r="F46" s="782"/>
      <c r="G46" s="782"/>
      <c r="H46" s="782"/>
      <c r="I46" s="782"/>
      <c r="J46" s="782"/>
      <c r="K46" s="668" t="s">
        <v>90</v>
      </c>
      <c r="L46" s="668"/>
      <c r="M46" s="668"/>
      <c r="N46" s="668"/>
      <c r="O46" s="186"/>
      <c r="P46" s="668" t="s">
        <v>90</v>
      </c>
      <c r="Q46" s="668"/>
      <c r="R46" s="668"/>
      <c r="S46" s="668"/>
      <c r="T46" s="186"/>
      <c r="U46" s="190"/>
      <c r="V46" s="668" t="s">
        <v>91</v>
      </c>
      <c r="W46" s="668"/>
      <c r="Y46" s="812" t="s">
        <v>101</v>
      </c>
      <c r="Z46" s="813"/>
      <c r="AA46" s="813"/>
      <c r="AB46" s="813"/>
      <c r="AC46" s="813"/>
      <c r="AD46" s="813"/>
      <c r="AE46" s="813"/>
      <c r="AF46" s="813"/>
      <c r="AG46" s="813"/>
      <c r="AH46" s="813"/>
      <c r="AI46" s="813"/>
      <c r="AJ46" s="814"/>
      <c r="AK46" s="191"/>
      <c r="AL46" s="817"/>
      <c r="AM46" s="674"/>
      <c r="AN46" s="42" t="s">
        <v>22</v>
      </c>
      <c r="AO46" s="730"/>
      <c r="AP46" s="674"/>
      <c r="AQ46" s="31" t="s">
        <v>63</v>
      </c>
      <c r="AR46" s="815"/>
      <c r="AS46" s="674"/>
      <c r="AT46" s="31" t="s">
        <v>25</v>
      </c>
      <c r="AW46" s="8"/>
      <c r="AX46" s="2"/>
      <c r="AY46" s="2"/>
      <c r="AZ46" s="2"/>
    </row>
    <row r="47" spans="2:52" ht="15.75" customHeight="1" x14ac:dyDescent="0.15">
      <c r="B47" s="811"/>
      <c r="C47" s="782" t="s">
        <v>100</v>
      </c>
      <c r="D47" s="782"/>
      <c r="E47" s="782"/>
      <c r="F47" s="782"/>
      <c r="G47" s="782"/>
      <c r="H47" s="782"/>
      <c r="I47" s="782"/>
      <c r="J47" s="782"/>
      <c r="K47" s="668" t="s">
        <v>90</v>
      </c>
      <c r="L47" s="668"/>
      <c r="M47" s="668"/>
      <c r="N47" s="668"/>
      <c r="O47" s="186"/>
      <c r="P47" s="668" t="s">
        <v>90</v>
      </c>
      <c r="Q47" s="668"/>
      <c r="R47" s="668"/>
      <c r="S47" s="668"/>
      <c r="T47" s="186"/>
      <c r="U47" s="190"/>
      <c r="V47" s="668" t="s">
        <v>91</v>
      </c>
      <c r="W47" s="668"/>
      <c r="Y47" s="723" t="s">
        <v>103</v>
      </c>
      <c r="Z47" s="788"/>
      <c r="AA47" s="788"/>
      <c r="AB47" s="789"/>
      <c r="AC47" s="9" t="s">
        <v>104</v>
      </c>
      <c r="AD47" s="10"/>
      <c r="AE47" s="10"/>
      <c r="AF47" s="10"/>
      <c r="AG47" s="10"/>
      <c r="AH47" s="10"/>
      <c r="AI47" s="10"/>
      <c r="AJ47" s="10"/>
      <c r="AK47" s="10"/>
      <c r="AL47" s="10"/>
      <c r="AM47" s="10"/>
      <c r="AN47" s="10"/>
      <c r="AO47" s="10"/>
      <c r="AP47" s="10"/>
      <c r="AQ47" s="10"/>
      <c r="AR47" s="10"/>
      <c r="AS47" s="10"/>
      <c r="AT47" s="21"/>
      <c r="AW47" s="8"/>
      <c r="AX47" s="2"/>
      <c r="AY47" s="2"/>
      <c r="AZ47" s="2"/>
    </row>
    <row r="48" spans="2:52" ht="15.75" customHeight="1" x14ac:dyDescent="0.15">
      <c r="B48" s="811"/>
      <c r="C48" s="782" t="s">
        <v>102</v>
      </c>
      <c r="D48" s="782"/>
      <c r="E48" s="782"/>
      <c r="F48" s="782"/>
      <c r="G48" s="782"/>
      <c r="H48" s="782"/>
      <c r="I48" s="782"/>
      <c r="J48" s="782"/>
      <c r="K48" s="668" t="s">
        <v>90</v>
      </c>
      <c r="L48" s="668"/>
      <c r="M48" s="668"/>
      <c r="N48" s="668"/>
      <c r="O48" s="186"/>
      <c r="P48" s="668" t="s">
        <v>90</v>
      </c>
      <c r="Q48" s="668"/>
      <c r="R48" s="668"/>
      <c r="S48" s="668"/>
      <c r="T48" s="186"/>
      <c r="U48" s="668"/>
      <c r="V48" s="668"/>
      <c r="W48" s="668"/>
      <c r="Y48" s="790"/>
      <c r="Z48" s="791"/>
      <c r="AA48" s="791"/>
      <c r="AB48" s="792"/>
      <c r="AC48" s="737"/>
      <c r="AD48" s="796"/>
      <c r="AE48" s="796"/>
      <c r="AF48" s="796"/>
      <c r="AG48" s="796"/>
      <c r="AH48" s="796"/>
      <c r="AI48" s="796"/>
      <c r="AJ48" s="796"/>
      <c r="AK48" s="796"/>
      <c r="AL48" s="796"/>
      <c r="AM48" s="796"/>
      <c r="AN48" s="796"/>
      <c r="AO48" s="796"/>
      <c r="AP48" s="796"/>
      <c r="AQ48" s="796"/>
      <c r="AR48" s="796"/>
      <c r="AS48" s="796"/>
      <c r="AT48" s="797"/>
      <c r="AW48" s="8"/>
      <c r="AX48" s="2"/>
      <c r="AY48" s="2"/>
      <c r="AZ48" s="2"/>
    </row>
    <row r="49" spans="2:52" ht="15.75" customHeight="1" x14ac:dyDescent="0.15">
      <c r="B49" s="811"/>
      <c r="C49" s="782" t="s">
        <v>105</v>
      </c>
      <c r="D49" s="782"/>
      <c r="E49" s="782"/>
      <c r="F49" s="782"/>
      <c r="G49" s="782"/>
      <c r="H49" s="782"/>
      <c r="I49" s="782"/>
      <c r="J49" s="782"/>
      <c r="K49" s="668" t="s">
        <v>90</v>
      </c>
      <c r="L49" s="668"/>
      <c r="M49" s="668"/>
      <c r="N49" s="668"/>
      <c r="O49" s="186"/>
      <c r="P49" s="668" t="s">
        <v>90</v>
      </c>
      <c r="Q49" s="668"/>
      <c r="R49" s="668"/>
      <c r="S49" s="668"/>
      <c r="T49" s="186"/>
      <c r="U49" s="668"/>
      <c r="V49" s="668"/>
      <c r="W49" s="668"/>
      <c r="Y49" s="790"/>
      <c r="Z49" s="791"/>
      <c r="AA49" s="791"/>
      <c r="AB49" s="792"/>
      <c r="AC49" s="798"/>
      <c r="AD49" s="796"/>
      <c r="AE49" s="796"/>
      <c r="AF49" s="796"/>
      <c r="AG49" s="796"/>
      <c r="AH49" s="796"/>
      <c r="AI49" s="796"/>
      <c r="AJ49" s="796"/>
      <c r="AK49" s="796"/>
      <c r="AL49" s="796"/>
      <c r="AM49" s="796"/>
      <c r="AN49" s="796"/>
      <c r="AO49" s="796"/>
      <c r="AP49" s="796"/>
      <c r="AQ49" s="796"/>
      <c r="AR49" s="796"/>
      <c r="AS49" s="796"/>
      <c r="AT49" s="797"/>
      <c r="AW49" s="8"/>
      <c r="AX49" s="2"/>
      <c r="AY49" s="2"/>
      <c r="AZ49" s="2"/>
    </row>
    <row r="50" spans="2:52" ht="15.75" customHeight="1" x14ac:dyDescent="0.15">
      <c r="B50" s="811"/>
      <c r="C50" s="782" t="s">
        <v>106</v>
      </c>
      <c r="D50" s="782"/>
      <c r="E50" s="782"/>
      <c r="F50" s="782"/>
      <c r="G50" s="782"/>
      <c r="H50" s="782"/>
      <c r="I50" s="782"/>
      <c r="J50" s="782"/>
      <c r="K50" s="668" t="s">
        <v>90</v>
      </c>
      <c r="L50" s="668"/>
      <c r="M50" s="668"/>
      <c r="N50" s="668"/>
      <c r="O50" s="186"/>
      <c r="P50" s="668" t="s">
        <v>90</v>
      </c>
      <c r="Q50" s="668"/>
      <c r="R50" s="668"/>
      <c r="S50" s="668"/>
      <c r="T50" s="186"/>
      <c r="U50" s="668"/>
      <c r="V50" s="668"/>
      <c r="W50" s="668"/>
      <c r="Y50" s="790"/>
      <c r="Z50" s="791"/>
      <c r="AA50" s="791"/>
      <c r="AB50" s="792"/>
      <c r="AC50" s="799"/>
      <c r="AD50" s="800"/>
      <c r="AE50" s="800"/>
      <c r="AF50" s="800"/>
      <c r="AG50" s="800"/>
      <c r="AH50" s="800"/>
      <c r="AI50" s="800"/>
      <c r="AJ50" s="800"/>
      <c r="AK50" s="800"/>
      <c r="AL50" s="800"/>
      <c r="AM50" s="800"/>
      <c r="AN50" s="800"/>
      <c r="AO50" s="800"/>
      <c r="AP50" s="800"/>
      <c r="AQ50" s="800"/>
      <c r="AR50" s="800"/>
      <c r="AS50" s="800"/>
      <c r="AT50" s="801"/>
      <c r="AW50" s="8"/>
      <c r="AX50" s="2"/>
      <c r="AY50" s="2"/>
      <c r="AZ50" s="2"/>
    </row>
    <row r="51" spans="2:52" ht="15.75" customHeight="1" x14ac:dyDescent="0.15">
      <c r="B51" s="811"/>
      <c r="C51" s="782" t="s">
        <v>107</v>
      </c>
      <c r="D51" s="782"/>
      <c r="E51" s="782"/>
      <c r="F51" s="782"/>
      <c r="G51" s="782"/>
      <c r="H51" s="782"/>
      <c r="I51" s="782"/>
      <c r="J51" s="782"/>
      <c r="K51" s="668" t="s">
        <v>90</v>
      </c>
      <c r="L51" s="668"/>
      <c r="M51" s="668"/>
      <c r="N51" s="668"/>
      <c r="O51" s="186"/>
      <c r="P51" s="668" t="s">
        <v>90</v>
      </c>
      <c r="Q51" s="668"/>
      <c r="R51" s="668"/>
      <c r="S51" s="668"/>
      <c r="T51" s="186"/>
      <c r="U51" s="668"/>
      <c r="V51" s="668"/>
      <c r="W51" s="668"/>
      <c r="Y51" s="790"/>
      <c r="Z51" s="791"/>
      <c r="AA51" s="791"/>
      <c r="AB51" s="792"/>
      <c r="AC51" s="19" t="s">
        <v>109</v>
      </c>
      <c r="AD51" s="8"/>
      <c r="AE51" s="8"/>
      <c r="AF51" s="8"/>
      <c r="AG51" s="8"/>
      <c r="AH51" s="8"/>
      <c r="AI51" s="8"/>
      <c r="AJ51" s="8"/>
      <c r="AK51" s="8"/>
      <c r="AM51" s="8"/>
      <c r="AN51" s="8"/>
      <c r="AO51" s="8"/>
      <c r="AP51" s="8"/>
      <c r="AQ51" s="8"/>
      <c r="AR51" s="8"/>
      <c r="AS51" s="8"/>
      <c r="AT51" s="22"/>
      <c r="AW51" s="8"/>
      <c r="AX51" s="2"/>
      <c r="AY51" s="2"/>
      <c r="AZ51" s="2"/>
    </row>
    <row r="52" spans="2:52" ht="15.75" customHeight="1" x14ac:dyDescent="0.15">
      <c r="B52" s="811"/>
      <c r="C52" s="782" t="s">
        <v>108</v>
      </c>
      <c r="D52" s="782"/>
      <c r="E52" s="782"/>
      <c r="F52" s="782"/>
      <c r="G52" s="782"/>
      <c r="H52" s="782"/>
      <c r="I52" s="782"/>
      <c r="J52" s="782"/>
      <c r="K52" s="668" t="s">
        <v>90</v>
      </c>
      <c r="L52" s="668"/>
      <c r="M52" s="668"/>
      <c r="N52" s="668"/>
      <c r="O52" s="186"/>
      <c r="P52" s="668" t="s">
        <v>90</v>
      </c>
      <c r="Q52" s="668"/>
      <c r="R52" s="668"/>
      <c r="S52" s="668"/>
      <c r="T52" s="186"/>
      <c r="U52" s="668"/>
      <c r="V52" s="668"/>
      <c r="W52" s="668"/>
      <c r="Y52" s="790"/>
      <c r="Z52" s="791"/>
      <c r="AA52" s="791"/>
      <c r="AB52" s="792"/>
      <c r="AC52" s="737"/>
      <c r="AD52" s="796"/>
      <c r="AE52" s="796"/>
      <c r="AF52" s="796"/>
      <c r="AG52" s="796"/>
      <c r="AH52" s="796"/>
      <c r="AI52" s="796"/>
      <c r="AJ52" s="796"/>
      <c r="AK52" s="796"/>
      <c r="AL52" s="796"/>
      <c r="AM52" s="796"/>
      <c r="AN52" s="796"/>
      <c r="AO52" s="796"/>
      <c r="AP52" s="796"/>
      <c r="AQ52" s="796"/>
      <c r="AR52" s="796"/>
      <c r="AS52" s="796"/>
      <c r="AT52" s="797"/>
      <c r="AW52" s="8"/>
      <c r="AX52" s="2"/>
      <c r="AY52" s="2"/>
      <c r="AZ52" s="2"/>
    </row>
    <row r="53" spans="2:52" ht="15.75" customHeight="1" x14ac:dyDescent="0.15">
      <c r="B53" s="811"/>
      <c r="C53" s="782" t="s">
        <v>110</v>
      </c>
      <c r="D53" s="782"/>
      <c r="E53" s="782"/>
      <c r="F53" s="782"/>
      <c r="G53" s="782"/>
      <c r="H53" s="782"/>
      <c r="I53" s="782"/>
      <c r="J53" s="782"/>
      <c r="K53" s="668" t="s">
        <v>90</v>
      </c>
      <c r="L53" s="668"/>
      <c r="M53" s="668"/>
      <c r="N53" s="668"/>
      <c r="O53" s="186"/>
      <c r="P53" s="668" t="s">
        <v>90</v>
      </c>
      <c r="Q53" s="668"/>
      <c r="R53" s="668"/>
      <c r="S53" s="668"/>
      <c r="T53" s="186"/>
      <c r="U53" s="190"/>
      <c r="V53" s="668" t="s">
        <v>91</v>
      </c>
      <c r="W53" s="668"/>
      <c r="Y53" s="790"/>
      <c r="Z53" s="791"/>
      <c r="AA53" s="791"/>
      <c r="AB53" s="792"/>
      <c r="AC53" s="798"/>
      <c r="AD53" s="796"/>
      <c r="AE53" s="796"/>
      <c r="AF53" s="796"/>
      <c r="AG53" s="796"/>
      <c r="AH53" s="796"/>
      <c r="AI53" s="796"/>
      <c r="AJ53" s="796"/>
      <c r="AK53" s="796"/>
      <c r="AL53" s="796"/>
      <c r="AM53" s="796"/>
      <c r="AN53" s="796"/>
      <c r="AO53" s="796"/>
      <c r="AP53" s="796"/>
      <c r="AQ53" s="796"/>
      <c r="AR53" s="796"/>
      <c r="AS53" s="796"/>
      <c r="AT53" s="797"/>
      <c r="AW53" s="8"/>
      <c r="AX53" s="2"/>
      <c r="AY53" s="2"/>
      <c r="AZ53" s="2"/>
    </row>
    <row r="54" spans="2:52" ht="15.75" customHeight="1" x14ac:dyDescent="0.15">
      <c r="B54" s="811"/>
      <c r="C54" s="782" t="s">
        <v>111</v>
      </c>
      <c r="D54" s="782"/>
      <c r="E54" s="782"/>
      <c r="F54" s="782"/>
      <c r="G54" s="782"/>
      <c r="H54" s="782"/>
      <c r="I54" s="782"/>
      <c r="J54" s="782"/>
      <c r="K54" s="668" t="s">
        <v>90</v>
      </c>
      <c r="L54" s="668"/>
      <c r="M54" s="668"/>
      <c r="N54" s="668"/>
      <c r="O54" s="186"/>
      <c r="P54" s="668" t="s">
        <v>90</v>
      </c>
      <c r="Q54" s="668"/>
      <c r="R54" s="668"/>
      <c r="S54" s="668"/>
      <c r="T54" s="186"/>
      <c r="U54" s="190"/>
      <c r="V54" s="668" t="s">
        <v>91</v>
      </c>
      <c r="W54" s="668"/>
      <c r="Y54" s="793"/>
      <c r="Z54" s="794"/>
      <c r="AA54" s="794"/>
      <c r="AB54" s="795"/>
      <c r="AC54" s="799"/>
      <c r="AD54" s="800"/>
      <c r="AE54" s="800"/>
      <c r="AF54" s="800"/>
      <c r="AG54" s="800"/>
      <c r="AH54" s="800"/>
      <c r="AI54" s="800"/>
      <c r="AJ54" s="800"/>
      <c r="AK54" s="800"/>
      <c r="AL54" s="800"/>
      <c r="AM54" s="800"/>
      <c r="AN54" s="800"/>
      <c r="AO54" s="800"/>
      <c r="AP54" s="800"/>
      <c r="AQ54" s="800"/>
      <c r="AR54" s="800"/>
      <c r="AS54" s="800"/>
      <c r="AT54" s="801"/>
      <c r="AW54" s="8"/>
      <c r="AX54" s="2"/>
      <c r="AY54" s="2"/>
      <c r="AZ54" s="2"/>
    </row>
    <row r="55" spans="2:52" ht="15.75" customHeight="1" x14ac:dyDescent="0.15">
      <c r="B55" s="811"/>
      <c r="C55" s="782" t="s">
        <v>112</v>
      </c>
      <c r="D55" s="782"/>
      <c r="E55" s="782"/>
      <c r="F55" s="782"/>
      <c r="G55" s="782"/>
      <c r="H55" s="782"/>
      <c r="I55" s="782"/>
      <c r="J55" s="782"/>
      <c r="K55" s="668" t="s">
        <v>90</v>
      </c>
      <c r="L55" s="668"/>
      <c r="M55" s="668"/>
      <c r="N55" s="668"/>
      <c r="O55" s="186"/>
      <c r="P55" s="668" t="s">
        <v>90</v>
      </c>
      <c r="Q55" s="668"/>
      <c r="R55" s="668"/>
      <c r="S55" s="668"/>
      <c r="T55" s="186"/>
      <c r="U55" s="668"/>
      <c r="V55" s="668"/>
      <c r="W55" s="668"/>
      <c r="Y55" s="810" t="s">
        <v>114</v>
      </c>
      <c r="Z55" s="788"/>
      <c r="AA55" s="788"/>
      <c r="AB55" s="789"/>
      <c r="AC55" s="734"/>
      <c r="AD55" s="808"/>
      <c r="AE55" s="808"/>
      <c r="AF55" s="808"/>
      <c r="AG55" s="808"/>
      <c r="AH55" s="808"/>
      <c r="AI55" s="808"/>
      <c r="AJ55" s="808"/>
      <c r="AK55" s="808"/>
      <c r="AL55" s="808"/>
      <c r="AM55" s="808"/>
      <c r="AN55" s="808"/>
      <c r="AO55" s="808"/>
      <c r="AP55" s="808"/>
      <c r="AQ55" s="808"/>
      <c r="AR55" s="808"/>
      <c r="AS55" s="808"/>
      <c r="AT55" s="809"/>
      <c r="AW55" s="8"/>
      <c r="AX55" s="2"/>
      <c r="AY55" s="2"/>
      <c r="AZ55" s="2"/>
    </row>
    <row r="56" spans="2:52" ht="15.75" customHeight="1" x14ac:dyDescent="0.15">
      <c r="B56" s="811"/>
      <c r="C56" s="782" t="s">
        <v>113</v>
      </c>
      <c r="D56" s="782"/>
      <c r="E56" s="782"/>
      <c r="F56" s="782"/>
      <c r="G56" s="782"/>
      <c r="H56" s="782"/>
      <c r="I56" s="782"/>
      <c r="J56" s="782"/>
      <c r="K56" s="668" t="s">
        <v>90</v>
      </c>
      <c r="L56" s="668"/>
      <c r="M56" s="668"/>
      <c r="N56" s="668"/>
      <c r="O56" s="186"/>
      <c r="P56" s="668" t="s">
        <v>90</v>
      </c>
      <c r="Q56" s="668"/>
      <c r="R56" s="668"/>
      <c r="S56" s="668"/>
      <c r="T56" s="186"/>
      <c r="U56" s="668"/>
      <c r="V56" s="668"/>
      <c r="W56" s="668"/>
      <c r="Y56" s="790"/>
      <c r="Z56" s="791"/>
      <c r="AA56" s="791"/>
      <c r="AB56" s="792"/>
      <c r="AC56" s="798"/>
      <c r="AD56" s="796"/>
      <c r="AE56" s="796"/>
      <c r="AF56" s="796"/>
      <c r="AG56" s="796"/>
      <c r="AH56" s="796"/>
      <c r="AI56" s="796"/>
      <c r="AJ56" s="796"/>
      <c r="AK56" s="796"/>
      <c r="AL56" s="796"/>
      <c r="AM56" s="796"/>
      <c r="AN56" s="796"/>
      <c r="AO56" s="796"/>
      <c r="AP56" s="796"/>
      <c r="AQ56" s="796"/>
      <c r="AR56" s="796"/>
      <c r="AS56" s="796"/>
      <c r="AT56" s="797"/>
      <c r="AW56" s="8"/>
      <c r="AX56" s="2"/>
      <c r="AY56" s="2"/>
      <c r="AZ56" s="2"/>
    </row>
    <row r="57" spans="2:52" ht="15.75" customHeight="1" x14ac:dyDescent="0.15">
      <c r="B57" s="811"/>
      <c r="C57" s="782" t="s">
        <v>115</v>
      </c>
      <c r="D57" s="782"/>
      <c r="E57" s="782"/>
      <c r="F57" s="782"/>
      <c r="G57" s="782"/>
      <c r="H57" s="782"/>
      <c r="I57" s="782"/>
      <c r="J57" s="782"/>
      <c r="K57" s="668" t="s">
        <v>90</v>
      </c>
      <c r="L57" s="668"/>
      <c r="M57" s="668"/>
      <c r="N57" s="668"/>
      <c r="O57" s="186"/>
      <c r="P57" s="668" t="s">
        <v>90</v>
      </c>
      <c r="Q57" s="668"/>
      <c r="R57" s="668"/>
      <c r="S57" s="668"/>
      <c r="T57" s="186"/>
      <c r="U57" s="668"/>
      <c r="V57" s="668"/>
      <c r="W57" s="668"/>
      <c r="Y57" s="793"/>
      <c r="Z57" s="794"/>
      <c r="AA57" s="794"/>
      <c r="AB57" s="795"/>
      <c r="AC57" s="799"/>
      <c r="AD57" s="800"/>
      <c r="AE57" s="800"/>
      <c r="AF57" s="800"/>
      <c r="AG57" s="800"/>
      <c r="AH57" s="800"/>
      <c r="AI57" s="800"/>
      <c r="AJ57" s="800"/>
      <c r="AK57" s="800"/>
      <c r="AL57" s="800"/>
      <c r="AM57" s="800"/>
      <c r="AN57" s="800"/>
      <c r="AO57" s="800"/>
      <c r="AP57" s="800"/>
      <c r="AQ57" s="800"/>
      <c r="AR57" s="800"/>
      <c r="AS57" s="800"/>
      <c r="AT57" s="801"/>
      <c r="AW57" s="8"/>
      <c r="AX57" s="2"/>
      <c r="AY57" s="2"/>
      <c r="AZ57" s="2"/>
    </row>
    <row r="58" spans="2:52" ht="15.75" customHeight="1" x14ac:dyDescent="0.15">
      <c r="B58" s="805" t="s">
        <v>116</v>
      </c>
      <c r="C58" s="806"/>
      <c r="D58" s="806"/>
      <c r="E58" s="806"/>
      <c r="F58" s="806"/>
      <c r="G58" s="806"/>
      <c r="H58" s="806"/>
      <c r="I58" s="806"/>
      <c r="J58" s="807"/>
      <c r="K58" s="668" t="s">
        <v>117</v>
      </c>
      <c r="L58" s="668"/>
      <c r="M58" s="668"/>
      <c r="N58" s="668"/>
      <c r="O58" s="186"/>
      <c r="P58" s="668" t="s">
        <v>90</v>
      </c>
      <c r="Q58" s="668"/>
      <c r="R58" s="668"/>
      <c r="S58" s="668"/>
      <c r="T58" s="186"/>
      <c r="U58" s="668"/>
      <c r="V58" s="668"/>
      <c r="W58" s="668"/>
      <c r="AJ58" s="2"/>
      <c r="AL58" s="2"/>
      <c r="AW58" s="8"/>
      <c r="AX58" s="2"/>
      <c r="AY58" s="2"/>
      <c r="AZ58" s="2"/>
    </row>
    <row r="59" spans="2:52" ht="15.75" customHeight="1" x14ac:dyDescent="0.15">
      <c r="Y59" s="2" t="s">
        <v>119</v>
      </c>
      <c r="AJ59" s="2"/>
      <c r="AL59" s="2"/>
      <c r="AX59" s="8"/>
      <c r="AY59" s="2"/>
      <c r="AZ59" s="2"/>
    </row>
    <row r="60" spans="2:52" ht="15.75" customHeight="1" x14ac:dyDescent="0.15">
      <c r="B60" s="2" t="s">
        <v>118</v>
      </c>
      <c r="Y60" s="782" t="s">
        <v>121</v>
      </c>
      <c r="Z60" s="782"/>
      <c r="AA60" s="782"/>
      <c r="AB60" s="782"/>
      <c r="AC60" s="782"/>
      <c r="AD60" s="782"/>
      <c r="AE60" s="782"/>
      <c r="AF60" s="782"/>
      <c r="AG60" s="668" t="s">
        <v>90</v>
      </c>
      <c r="AH60" s="668"/>
      <c r="AI60" s="668"/>
      <c r="AJ60" s="668"/>
      <c r="AK60" s="186"/>
      <c r="AL60" s="668" t="s">
        <v>122</v>
      </c>
      <c r="AM60" s="668"/>
      <c r="AN60" s="668"/>
      <c r="AO60" s="668"/>
      <c r="AP60" s="191"/>
      <c r="AQ60" s="668" t="s">
        <v>46</v>
      </c>
      <c r="AR60" s="668"/>
      <c r="AX60" s="8"/>
      <c r="AY60" s="2"/>
      <c r="AZ60" s="2"/>
    </row>
    <row r="61" spans="2:52" ht="15.75" customHeight="1" x14ac:dyDescent="0.15">
      <c r="B61" s="812" t="s">
        <v>120</v>
      </c>
      <c r="C61" s="813"/>
      <c r="D61" s="813"/>
      <c r="E61" s="813"/>
      <c r="F61" s="813"/>
      <c r="G61" s="813"/>
      <c r="H61" s="813"/>
      <c r="I61" s="813"/>
      <c r="J61" s="813"/>
      <c r="K61" s="813"/>
      <c r="L61" s="813"/>
      <c r="M61" s="813"/>
      <c r="N61" s="814"/>
      <c r="O61" s="815"/>
      <c r="P61" s="674"/>
      <c r="Q61" s="31" t="s">
        <v>22</v>
      </c>
      <c r="R61" s="191"/>
      <c r="S61" s="192"/>
      <c r="T61" s="31" t="s">
        <v>63</v>
      </c>
      <c r="U61" s="191"/>
      <c r="V61" s="192"/>
      <c r="W61" s="31" t="s">
        <v>25</v>
      </c>
      <c r="Y61" s="719" t="s">
        <v>125</v>
      </c>
      <c r="Z61" s="783"/>
      <c r="AA61" s="783"/>
      <c r="AB61" s="720"/>
      <c r="AC61" s="668" t="s">
        <v>126</v>
      </c>
      <c r="AD61" s="668"/>
      <c r="AE61" s="668"/>
      <c r="AF61" s="668"/>
      <c r="AG61" s="814" t="s">
        <v>90</v>
      </c>
      <c r="AH61" s="668"/>
      <c r="AI61" s="668"/>
      <c r="AJ61" s="668"/>
      <c r="AK61" s="186"/>
      <c r="AL61" s="668" t="s">
        <v>122</v>
      </c>
      <c r="AM61" s="668"/>
      <c r="AN61" s="668"/>
      <c r="AO61" s="668"/>
      <c r="AP61" s="191"/>
      <c r="AQ61" s="668" t="s">
        <v>46</v>
      </c>
      <c r="AR61" s="668"/>
      <c r="AX61" s="8"/>
      <c r="AY61" s="2"/>
      <c r="AZ61" s="2"/>
    </row>
    <row r="62" spans="2:52" ht="15.75" customHeight="1" x14ac:dyDescent="0.15">
      <c r="B62" s="719" t="s">
        <v>123</v>
      </c>
      <c r="C62" s="783"/>
      <c r="D62" s="783"/>
      <c r="E62" s="783"/>
      <c r="F62" s="783"/>
      <c r="G62" s="783"/>
      <c r="H62" s="783"/>
      <c r="I62" s="783"/>
      <c r="J62" s="783"/>
      <c r="K62" s="720"/>
      <c r="L62" s="668" t="s">
        <v>124</v>
      </c>
      <c r="M62" s="668"/>
      <c r="N62" s="668"/>
      <c r="O62" s="802"/>
      <c r="P62" s="803"/>
      <c r="Q62" s="803"/>
      <c r="R62" s="803"/>
      <c r="S62" s="803"/>
      <c r="T62" s="803"/>
      <c r="U62" s="803"/>
      <c r="V62" s="803"/>
      <c r="W62" s="804"/>
      <c r="Y62" s="784"/>
      <c r="Z62" s="785"/>
      <c r="AA62" s="785"/>
      <c r="AB62" s="786"/>
      <c r="AC62" s="668" t="s">
        <v>128</v>
      </c>
      <c r="AD62" s="668"/>
      <c r="AE62" s="668" t="s">
        <v>129</v>
      </c>
      <c r="AF62" s="668"/>
      <c r="AG62" s="750"/>
      <c r="AH62" s="751"/>
      <c r="AI62" s="751"/>
      <c r="AJ62" s="751"/>
      <c r="AK62" s="751"/>
      <c r="AL62" s="751"/>
      <c r="AM62" s="751"/>
      <c r="AN62" s="751"/>
      <c r="AO62" s="751"/>
      <c r="AP62" s="751"/>
      <c r="AQ62" s="751"/>
      <c r="AR62" s="752"/>
      <c r="AX62" s="8"/>
      <c r="AY62" s="2"/>
      <c r="AZ62" s="2"/>
    </row>
    <row r="63" spans="2:52" ht="15.75" customHeight="1" x14ac:dyDescent="0.15">
      <c r="B63" s="784"/>
      <c r="C63" s="785"/>
      <c r="D63" s="785"/>
      <c r="E63" s="785"/>
      <c r="F63" s="785"/>
      <c r="G63" s="785"/>
      <c r="H63" s="785"/>
      <c r="I63" s="785"/>
      <c r="J63" s="785"/>
      <c r="K63" s="786"/>
      <c r="L63" s="668" t="s">
        <v>127</v>
      </c>
      <c r="M63" s="668"/>
      <c r="N63" s="668"/>
      <c r="O63" s="802"/>
      <c r="P63" s="803"/>
      <c r="Q63" s="803"/>
      <c r="R63" s="803"/>
      <c r="S63" s="803"/>
      <c r="T63" s="803"/>
      <c r="U63" s="803"/>
      <c r="V63" s="803"/>
      <c r="W63" s="804"/>
      <c r="Y63" s="784"/>
      <c r="Z63" s="785"/>
      <c r="AA63" s="785"/>
      <c r="AB63" s="786"/>
      <c r="AC63" s="668"/>
      <c r="AD63" s="668"/>
      <c r="AE63" s="668" t="s">
        <v>131</v>
      </c>
      <c r="AF63" s="668"/>
      <c r="AG63" s="802"/>
      <c r="AH63" s="803"/>
      <c r="AI63" s="803"/>
      <c r="AJ63" s="803"/>
      <c r="AK63" s="803"/>
      <c r="AL63" s="803"/>
      <c r="AM63" s="803"/>
      <c r="AN63" s="803"/>
      <c r="AO63" s="803"/>
      <c r="AP63" s="803"/>
      <c r="AQ63" s="803"/>
      <c r="AR63" s="804"/>
      <c r="AX63" s="8"/>
      <c r="AY63" s="2"/>
      <c r="AZ63" s="2"/>
    </row>
    <row r="64" spans="2:52" ht="15.75" customHeight="1" x14ac:dyDescent="0.15">
      <c r="B64" s="721"/>
      <c r="C64" s="787"/>
      <c r="D64" s="787"/>
      <c r="E64" s="787"/>
      <c r="F64" s="787"/>
      <c r="G64" s="787"/>
      <c r="H64" s="787"/>
      <c r="I64" s="787"/>
      <c r="J64" s="787"/>
      <c r="K64" s="722"/>
      <c r="L64" s="668" t="s">
        <v>130</v>
      </c>
      <c r="M64" s="668"/>
      <c r="N64" s="668"/>
      <c r="O64" s="815"/>
      <c r="P64" s="674"/>
      <c r="Q64" s="31" t="s">
        <v>22</v>
      </c>
      <c r="R64" s="815"/>
      <c r="S64" s="674"/>
      <c r="T64" s="31" t="s">
        <v>63</v>
      </c>
      <c r="U64" s="815"/>
      <c r="V64" s="674"/>
      <c r="W64" s="31" t="s">
        <v>25</v>
      </c>
      <c r="Y64" s="721"/>
      <c r="Z64" s="787"/>
      <c r="AA64" s="787"/>
      <c r="AB64" s="722"/>
      <c r="AC64" s="668" t="s">
        <v>62</v>
      </c>
      <c r="AD64" s="668"/>
      <c r="AE64" s="668"/>
      <c r="AF64" s="668"/>
      <c r="AG64" s="722" t="s">
        <v>90</v>
      </c>
      <c r="AH64" s="816"/>
      <c r="AI64" s="816"/>
      <c r="AJ64" s="816"/>
      <c r="AK64" s="187"/>
      <c r="AL64" s="2"/>
      <c r="AX64" s="8"/>
      <c r="AY64" s="2"/>
      <c r="AZ64" s="2"/>
    </row>
    <row r="65" spans="1:52" ht="15.75" customHeight="1" x14ac:dyDescent="0.15">
      <c r="AX65" s="2"/>
      <c r="AY65" s="2"/>
    </row>
    <row r="66" spans="1:52" ht="19.5" customHeight="1" x14ac:dyDescent="0.15">
      <c r="A66" s="5" t="s">
        <v>201</v>
      </c>
      <c r="B66" s="2" t="s">
        <v>152</v>
      </c>
      <c r="AJ66" s="2"/>
      <c r="AL66" s="2"/>
      <c r="AX66" s="2"/>
      <c r="AY66" s="2"/>
    </row>
    <row r="67" spans="1:52" ht="21" customHeight="1" x14ac:dyDescent="0.15">
      <c r="B67" s="43" t="s">
        <v>139</v>
      </c>
      <c r="C67" s="2" t="s">
        <v>140</v>
      </c>
      <c r="M67" s="186"/>
      <c r="N67" s="19" t="s">
        <v>90</v>
      </c>
      <c r="O67" s="8"/>
      <c r="P67" s="8"/>
      <c r="Q67" s="8"/>
      <c r="T67" s="43" t="s">
        <v>40</v>
      </c>
      <c r="U67" s="2" t="s">
        <v>147</v>
      </c>
      <c r="AJ67" s="2"/>
      <c r="AL67" s="2"/>
      <c r="AX67" s="2"/>
      <c r="AY67" s="2"/>
      <c r="AZ67" s="2"/>
    </row>
    <row r="68" spans="1:52" ht="21" customHeight="1" x14ac:dyDescent="0.15">
      <c r="B68" s="43" t="s">
        <v>141</v>
      </c>
      <c r="C68" s="2" t="s">
        <v>142</v>
      </c>
      <c r="U68" s="43" t="s">
        <v>143</v>
      </c>
      <c r="V68" s="2" t="s">
        <v>148</v>
      </c>
      <c r="AJ68" s="2"/>
      <c r="AL68" s="2"/>
      <c r="AX68" s="2"/>
      <c r="AY68" s="2"/>
      <c r="AZ68" s="2"/>
    </row>
    <row r="69" spans="1:52" ht="21" customHeight="1" x14ac:dyDescent="0.15">
      <c r="C69" s="43" t="s">
        <v>143</v>
      </c>
      <c r="D69" s="2" t="s">
        <v>144</v>
      </c>
      <c r="M69" s="186"/>
      <c r="N69" s="43" t="s">
        <v>146</v>
      </c>
      <c r="U69" s="43"/>
      <c r="V69" s="7" t="s">
        <v>30</v>
      </c>
      <c r="W69" s="680"/>
      <c r="X69" s="680"/>
      <c r="Y69" s="680"/>
      <c r="Z69" s="680"/>
      <c r="AA69" s="680"/>
      <c r="AB69" s="680"/>
      <c r="AC69" s="680"/>
      <c r="AD69" s="680"/>
      <c r="AE69" s="680"/>
      <c r="AF69" s="680"/>
      <c r="AG69" s="680"/>
      <c r="AH69" s="680"/>
      <c r="AI69" s="680"/>
      <c r="AJ69" s="680"/>
      <c r="AK69" s="680"/>
      <c r="AL69" s="680"/>
      <c r="AM69" s="680"/>
      <c r="AN69" s="680"/>
      <c r="AO69" s="680"/>
      <c r="AP69" s="680"/>
      <c r="AQ69" s="680"/>
      <c r="AR69" s="680"/>
      <c r="AS69" s="2" t="s">
        <v>54</v>
      </c>
      <c r="AX69" s="2"/>
      <c r="AY69" s="2"/>
      <c r="AZ69" s="2"/>
    </row>
    <row r="70" spans="1:52" ht="21" customHeight="1" x14ac:dyDescent="0.15">
      <c r="C70" s="43" t="s">
        <v>143</v>
      </c>
      <c r="D70" s="2" t="s">
        <v>145</v>
      </c>
      <c r="M70" s="186"/>
      <c r="N70" s="43" t="s">
        <v>146</v>
      </c>
      <c r="U70" s="43" t="s">
        <v>143</v>
      </c>
      <c r="V70" s="2" t="s">
        <v>149</v>
      </c>
      <c r="AL70" s="2"/>
      <c r="AX70" s="2"/>
      <c r="AY70" s="2"/>
      <c r="AZ70" s="2"/>
    </row>
    <row r="71" spans="1:52" ht="21" customHeight="1" x14ac:dyDescent="0.15">
      <c r="V71" s="7" t="s">
        <v>30</v>
      </c>
      <c r="W71" s="680"/>
      <c r="X71" s="680"/>
      <c r="Y71" s="680"/>
      <c r="Z71" s="680"/>
      <c r="AA71" s="680"/>
      <c r="AB71" s="680"/>
      <c r="AC71" s="680"/>
      <c r="AD71" s="680"/>
      <c r="AE71" s="680"/>
      <c r="AF71" s="680"/>
      <c r="AG71" s="680"/>
      <c r="AH71" s="680"/>
      <c r="AI71" s="680"/>
      <c r="AJ71" s="680"/>
      <c r="AK71" s="680"/>
      <c r="AL71" s="680"/>
      <c r="AM71" s="680"/>
      <c r="AN71" s="680"/>
      <c r="AO71" s="680"/>
      <c r="AP71" s="680"/>
      <c r="AQ71" s="680"/>
      <c r="AR71" s="680"/>
      <c r="AS71" s="2" t="s">
        <v>54</v>
      </c>
      <c r="AX71" s="2"/>
      <c r="AY71" s="2"/>
      <c r="AZ71" s="2"/>
    </row>
    <row r="72" spans="1:52" ht="19.5" customHeight="1" x14ac:dyDescent="0.15">
      <c r="Z72" s="3"/>
      <c r="AA72" s="3"/>
      <c r="AB72" s="3"/>
      <c r="AC72" s="3"/>
      <c r="AD72" s="3"/>
      <c r="AE72" s="3"/>
      <c r="AF72" s="11"/>
      <c r="AG72" s="18"/>
      <c r="AH72" s="18"/>
      <c r="AI72" s="18"/>
      <c r="AJ72" s="18"/>
      <c r="AK72" s="3"/>
      <c r="AZ72" s="2"/>
    </row>
    <row r="73" spans="1:52" ht="19.5" customHeight="1" x14ac:dyDescent="0.15">
      <c r="B73" s="43" t="s">
        <v>150</v>
      </c>
      <c r="C73" s="2" t="s">
        <v>151</v>
      </c>
      <c r="O73" s="3"/>
      <c r="P73" s="3"/>
      <c r="Q73" s="3"/>
      <c r="R73" s="3"/>
      <c r="S73" s="3"/>
      <c r="T73" s="3"/>
      <c r="U73" s="3"/>
      <c r="V73" s="3"/>
      <c r="W73" s="3"/>
      <c r="X73" s="11"/>
      <c r="AH73" s="3"/>
      <c r="AI73" s="3"/>
      <c r="AK73" s="11"/>
      <c r="AL73" s="3"/>
      <c r="AM73" s="18"/>
      <c r="AN73" s="18"/>
      <c r="AO73" s="18"/>
      <c r="AP73" s="18"/>
      <c r="AQ73" s="3"/>
      <c r="AR73" s="3"/>
      <c r="AS73" s="3"/>
      <c r="AT73" s="3"/>
      <c r="AU73" s="3"/>
      <c r="AV73" s="3"/>
      <c r="AW73" s="3"/>
      <c r="AY73" s="2"/>
      <c r="AZ73" s="2"/>
    </row>
    <row r="74" spans="1:52" s="54" customFormat="1" ht="19.5" customHeight="1" x14ac:dyDescent="0.15">
      <c r="C74" s="749" t="s">
        <v>153</v>
      </c>
      <c r="D74" s="749"/>
      <c r="E74" s="749"/>
      <c r="F74" s="723" t="s">
        <v>164</v>
      </c>
      <c r="G74" s="725"/>
      <c r="H74" s="749" t="s">
        <v>154</v>
      </c>
      <c r="I74" s="749"/>
      <c r="J74" s="749"/>
      <c r="K74" s="749" t="s">
        <v>155</v>
      </c>
      <c r="L74" s="749"/>
      <c r="M74" s="749"/>
      <c r="N74" s="749"/>
      <c r="O74" s="749" t="s">
        <v>156</v>
      </c>
      <c r="P74" s="749"/>
      <c r="Q74" s="749"/>
      <c r="R74" s="749"/>
      <c r="S74" s="699" t="s">
        <v>157</v>
      </c>
      <c r="T74" s="700"/>
      <c r="U74" s="700"/>
      <c r="V74" s="700"/>
      <c r="W74" s="700"/>
      <c r="X74" s="701"/>
      <c r="Y74" s="749" t="s">
        <v>160</v>
      </c>
      <c r="Z74" s="749"/>
      <c r="AA74" s="749"/>
      <c r="AB74" s="749"/>
      <c r="AC74" s="749"/>
      <c r="AD74" s="749"/>
      <c r="AE74" s="749"/>
      <c r="AF74" s="749"/>
      <c r="AG74" s="749"/>
      <c r="AH74" s="749"/>
      <c r="AI74" s="749" t="s">
        <v>166</v>
      </c>
      <c r="AJ74" s="749"/>
      <c r="AK74" s="749"/>
      <c r="AL74" s="749"/>
      <c r="AM74" s="749"/>
      <c r="AN74" s="749"/>
      <c r="AO74" s="749"/>
      <c r="AP74" s="749"/>
      <c r="AQ74" s="749"/>
      <c r="AR74" s="749"/>
      <c r="AS74" s="749"/>
      <c r="AT74" s="749"/>
      <c r="AU74" s="55"/>
      <c r="AV74" s="55"/>
      <c r="AW74" s="55"/>
    </row>
    <row r="75" spans="1:52" s="54" customFormat="1" ht="19.5" customHeight="1" x14ac:dyDescent="0.15">
      <c r="C75" s="749"/>
      <c r="D75" s="749"/>
      <c r="E75" s="749"/>
      <c r="F75" s="726"/>
      <c r="G75" s="728"/>
      <c r="H75" s="749"/>
      <c r="I75" s="749"/>
      <c r="J75" s="749"/>
      <c r="K75" s="749"/>
      <c r="L75" s="749"/>
      <c r="M75" s="749"/>
      <c r="N75" s="749"/>
      <c r="O75" s="749"/>
      <c r="P75" s="749"/>
      <c r="Q75" s="749"/>
      <c r="R75" s="749"/>
      <c r="S75" s="696" t="s">
        <v>158</v>
      </c>
      <c r="T75" s="697"/>
      <c r="U75" s="698"/>
      <c r="V75" s="696" t="s">
        <v>159</v>
      </c>
      <c r="W75" s="697"/>
      <c r="X75" s="698"/>
      <c r="Y75" s="749"/>
      <c r="Z75" s="749"/>
      <c r="AA75" s="749"/>
      <c r="AB75" s="749"/>
      <c r="AC75" s="749"/>
      <c r="AD75" s="749"/>
      <c r="AE75" s="749"/>
      <c r="AF75" s="749"/>
      <c r="AG75" s="749"/>
      <c r="AH75" s="749"/>
      <c r="AI75" s="668" t="s">
        <v>149</v>
      </c>
      <c r="AJ75" s="668"/>
      <c r="AK75" s="668"/>
      <c r="AL75" s="668"/>
      <c r="AM75" s="668" t="s">
        <v>167</v>
      </c>
      <c r="AN75" s="668"/>
      <c r="AO75" s="668"/>
      <c r="AP75" s="668"/>
      <c r="AQ75" s="668"/>
      <c r="AR75" s="668"/>
      <c r="AS75" s="668"/>
      <c r="AT75" s="668"/>
      <c r="AU75" s="55"/>
      <c r="AV75" s="55"/>
      <c r="AW75" s="55"/>
    </row>
    <row r="76" spans="1:52" ht="19.5" customHeight="1" x14ac:dyDescent="0.15">
      <c r="C76" s="730"/>
      <c r="D76" s="743"/>
      <c r="E76" s="731"/>
      <c r="F76" s="723" t="s">
        <v>281</v>
      </c>
      <c r="G76" s="720"/>
      <c r="H76" s="730"/>
      <c r="I76" s="743"/>
      <c r="J76" s="731"/>
      <c r="K76" s="730"/>
      <c r="L76" s="743"/>
      <c r="M76" s="743"/>
      <c r="N76" s="731"/>
      <c r="O76" s="730"/>
      <c r="P76" s="743"/>
      <c r="Q76" s="743"/>
      <c r="R76" s="731"/>
      <c r="S76" s="730"/>
      <c r="T76" s="743"/>
      <c r="U76" s="731"/>
      <c r="V76" s="730"/>
      <c r="W76" s="743"/>
      <c r="X76" s="731"/>
      <c r="Y76" s="749" t="s">
        <v>164</v>
      </c>
      <c r="Z76" s="749"/>
      <c r="AA76" s="668" t="s">
        <v>129</v>
      </c>
      <c r="AB76" s="668"/>
      <c r="AC76" s="668"/>
      <c r="AD76" s="668" t="s">
        <v>165</v>
      </c>
      <c r="AE76" s="668"/>
      <c r="AF76" s="668"/>
      <c r="AG76" s="668"/>
      <c r="AH76" s="668"/>
      <c r="AI76" s="668"/>
      <c r="AJ76" s="668"/>
      <c r="AK76" s="668"/>
      <c r="AL76" s="668"/>
      <c r="AM76" s="668" t="s">
        <v>129</v>
      </c>
      <c r="AN76" s="668"/>
      <c r="AO76" s="668"/>
      <c r="AP76" s="668" t="s">
        <v>168</v>
      </c>
      <c r="AQ76" s="668"/>
      <c r="AR76" s="668"/>
      <c r="AS76" s="668"/>
      <c r="AT76" s="668"/>
      <c r="AU76" s="11"/>
      <c r="AV76" s="3"/>
      <c r="AW76" s="6"/>
      <c r="AX76" s="2"/>
      <c r="AY76" s="2"/>
      <c r="AZ76" s="2"/>
    </row>
    <row r="77" spans="1:52" ht="21" customHeight="1" x14ac:dyDescent="0.15">
      <c r="C77" s="732"/>
      <c r="D77" s="744"/>
      <c r="E77" s="733"/>
      <c r="F77" s="721"/>
      <c r="G77" s="722"/>
      <c r="H77" s="745"/>
      <c r="I77" s="746"/>
      <c r="J77" s="747"/>
      <c r="K77" s="745"/>
      <c r="L77" s="746"/>
      <c r="M77" s="746"/>
      <c r="N77" s="747"/>
      <c r="O77" s="745"/>
      <c r="P77" s="746"/>
      <c r="Q77" s="746"/>
      <c r="R77" s="747"/>
      <c r="S77" s="745"/>
      <c r="T77" s="746"/>
      <c r="U77" s="747"/>
      <c r="V77" s="745"/>
      <c r="W77" s="746"/>
      <c r="X77" s="747"/>
      <c r="Y77" s="668" t="s">
        <v>162</v>
      </c>
      <c r="Z77" s="668"/>
      <c r="AA77" s="748"/>
      <c r="AB77" s="748"/>
      <c r="AC77" s="748"/>
      <c r="AD77" s="748"/>
      <c r="AE77" s="748"/>
      <c r="AF77" s="748"/>
      <c r="AG77" s="748"/>
      <c r="AH77" s="748"/>
      <c r="AI77" s="748"/>
      <c r="AJ77" s="748"/>
      <c r="AK77" s="748"/>
      <c r="AL77" s="748"/>
      <c r="AM77" s="748"/>
      <c r="AN77" s="748"/>
      <c r="AO77" s="748"/>
      <c r="AP77" s="748"/>
      <c r="AQ77" s="748"/>
      <c r="AR77" s="748"/>
      <c r="AS77" s="748"/>
      <c r="AT77" s="748"/>
      <c r="AW77" s="8"/>
      <c r="AX77" s="2"/>
      <c r="AY77" s="2"/>
      <c r="AZ77" s="2"/>
    </row>
    <row r="78" spans="1:52" ht="21" customHeight="1" x14ac:dyDescent="0.15">
      <c r="C78" s="732"/>
      <c r="D78" s="744"/>
      <c r="E78" s="733"/>
      <c r="F78" s="723" t="s">
        <v>282</v>
      </c>
      <c r="G78" s="720"/>
      <c r="H78" s="730"/>
      <c r="I78" s="743"/>
      <c r="J78" s="731"/>
      <c r="K78" s="730"/>
      <c r="L78" s="743"/>
      <c r="M78" s="743"/>
      <c r="N78" s="731"/>
      <c r="O78" s="730"/>
      <c r="P78" s="743"/>
      <c r="Q78" s="743"/>
      <c r="R78" s="731"/>
      <c r="S78" s="730"/>
      <c r="T78" s="743"/>
      <c r="U78" s="731"/>
      <c r="V78" s="730"/>
      <c r="W78" s="743"/>
      <c r="X78" s="731"/>
      <c r="Y78" s="668" t="s">
        <v>161</v>
      </c>
      <c r="Z78" s="668"/>
      <c r="AA78" s="748"/>
      <c r="AB78" s="748"/>
      <c r="AC78" s="748"/>
      <c r="AD78" s="748"/>
      <c r="AE78" s="748"/>
      <c r="AF78" s="748"/>
      <c r="AG78" s="748"/>
      <c r="AH78" s="748"/>
      <c r="AI78" s="748"/>
      <c r="AJ78" s="748"/>
      <c r="AK78" s="748"/>
      <c r="AL78" s="748"/>
      <c r="AM78" s="748"/>
      <c r="AN78" s="748"/>
      <c r="AO78" s="748"/>
      <c r="AP78" s="748"/>
      <c r="AQ78" s="748"/>
      <c r="AR78" s="748"/>
      <c r="AS78" s="748"/>
      <c r="AT78" s="748"/>
      <c r="AU78" s="3"/>
      <c r="AV78" s="3"/>
      <c r="AW78" s="8"/>
      <c r="AX78" s="2"/>
      <c r="AY78" s="2"/>
      <c r="AZ78" s="2"/>
    </row>
    <row r="79" spans="1:52" ht="21" customHeight="1" x14ac:dyDescent="0.15">
      <c r="C79" s="745"/>
      <c r="D79" s="746"/>
      <c r="E79" s="747"/>
      <c r="F79" s="721"/>
      <c r="G79" s="722"/>
      <c r="H79" s="745"/>
      <c r="I79" s="746"/>
      <c r="J79" s="747"/>
      <c r="K79" s="745"/>
      <c r="L79" s="746"/>
      <c r="M79" s="746"/>
      <c r="N79" s="747"/>
      <c r="O79" s="745"/>
      <c r="P79" s="746"/>
      <c r="Q79" s="746"/>
      <c r="R79" s="747"/>
      <c r="S79" s="745"/>
      <c r="T79" s="746"/>
      <c r="U79" s="747"/>
      <c r="V79" s="745"/>
      <c r="W79" s="746"/>
      <c r="X79" s="747"/>
      <c r="Y79" s="668" t="s">
        <v>163</v>
      </c>
      <c r="Z79" s="668"/>
      <c r="AA79" s="748"/>
      <c r="AB79" s="748"/>
      <c r="AC79" s="748"/>
      <c r="AD79" s="748"/>
      <c r="AE79" s="748"/>
      <c r="AF79" s="748"/>
      <c r="AG79" s="748"/>
      <c r="AH79" s="748"/>
      <c r="AI79" s="748"/>
      <c r="AJ79" s="748"/>
      <c r="AK79" s="748"/>
      <c r="AL79" s="748"/>
      <c r="AM79" s="748"/>
      <c r="AN79" s="748"/>
      <c r="AO79" s="748"/>
      <c r="AP79" s="748"/>
      <c r="AQ79" s="748"/>
      <c r="AR79" s="748"/>
      <c r="AS79" s="748"/>
      <c r="AT79" s="748"/>
      <c r="AU79" s="3"/>
      <c r="AV79" s="3"/>
      <c r="AW79" s="8"/>
      <c r="AX79" s="2"/>
      <c r="AY79" s="2"/>
      <c r="AZ79" s="2"/>
    </row>
    <row r="80" spans="1:52" ht="19.5" customHeight="1" x14ac:dyDescent="0.15">
      <c r="AH80" s="3"/>
      <c r="AJ80" s="8"/>
      <c r="AL80" s="2"/>
      <c r="AV80" s="3"/>
      <c r="AW80" s="3"/>
      <c r="AX80" s="8"/>
      <c r="AY80" s="2"/>
      <c r="AZ80" s="2"/>
    </row>
    <row r="81" spans="2:52" ht="19.5" customHeight="1" x14ac:dyDescent="0.15">
      <c r="B81" s="43" t="s">
        <v>42</v>
      </c>
      <c r="C81" s="2" t="s">
        <v>169</v>
      </c>
    </row>
    <row r="82" spans="2:52" ht="19.5" customHeight="1" x14ac:dyDescent="0.15">
      <c r="B82" s="43"/>
      <c r="C82" s="749" t="s">
        <v>172</v>
      </c>
      <c r="D82" s="749"/>
      <c r="E82" s="749"/>
      <c r="F82" s="749" t="s">
        <v>173</v>
      </c>
      <c r="G82" s="749"/>
      <c r="H82" s="749"/>
      <c r="I82" s="749"/>
      <c r="J82" s="668" t="s">
        <v>160</v>
      </c>
      <c r="K82" s="668"/>
      <c r="L82" s="668"/>
      <c r="M82" s="668"/>
      <c r="N82" s="668"/>
      <c r="O82" s="668"/>
      <c r="P82" s="668"/>
      <c r="Q82" s="668"/>
      <c r="R82" s="749" t="s">
        <v>166</v>
      </c>
      <c r="S82" s="749"/>
      <c r="T82" s="749"/>
      <c r="U82" s="749"/>
      <c r="V82" s="749"/>
      <c r="W82" s="749"/>
      <c r="X82" s="749"/>
      <c r="Y82" s="749"/>
      <c r="Z82" s="749"/>
      <c r="AA82" s="749"/>
      <c r="AB82" s="749"/>
      <c r="AC82" s="749"/>
      <c r="AD82" s="749"/>
      <c r="AG82" s="3"/>
      <c r="AI82" s="8"/>
      <c r="AJ82" s="2"/>
      <c r="AL82" s="2"/>
      <c r="AU82" s="3"/>
      <c r="AV82" s="3"/>
      <c r="AW82" s="8"/>
      <c r="AX82" s="2"/>
      <c r="AY82" s="2"/>
      <c r="AZ82" s="2"/>
    </row>
    <row r="83" spans="2:52" ht="19.5" customHeight="1" x14ac:dyDescent="0.15">
      <c r="B83" s="43"/>
      <c r="C83" s="749"/>
      <c r="D83" s="749"/>
      <c r="E83" s="749"/>
      <c r="F83" s="749"/>
      <c r="G83" s="749"/>
      <c r="H83" s="749"/>
      <c r="I83" s="749"/>
      <c r="J83" s="668" t="s">
        <v>129</v>
      </c>
      <c r="K83" s="668"/>
      <c r="L83" s="668"/>
      <c r="M83" s="668" t="s">
        <v>165</v>
      </c>
      <c r="N83" s="668"/>
      <c r="O83" s="668"/>
      <c r="P83" s="668"/>
      <c r="Q83" s="668"/>
      <c r="R83" s="749"/>
      <c r="S83" s="749"/>
      <c r="T83" s="749"/>
      <c r="U83" s="749"/>
      <c r="V83" s="749"/>
      <c r="W83" s="749"/>
      <c r="X83" s="749"/>
      <c r="Y83" s="749"/>
      <c r="Z83" s="749"/>
      <c r="AA83" s="749"/>
      <c r="AB83" s="749"/>
      <c r="AC83" s="749"/>
      <c r="AD83" s="749"/>
      <c r="AG83" s="3"/>
      <c r="AI83" s="8"/>
      <c r="AJ83" s="2"/>
      <c r="AL83" s="2"/>
      <c r="AU83" s="3"/>
      <c r="AV83" s="3"/>
      <c r="AW83" s="8"/>
      <c r="AX83" s="2"/>
      <c r="AY83" s="2"/>
      <c r="AZ83" s="2"/>
    </row>
    <row r="84" spans="2:52" ht="21" customHeight="1" x14ac:dyDescent="0.15">
      <c r="B84" s="43"/>
      <c r="C84" s="668" t="s">
        <v>170</v>
      </c>
      <c r="D84" s="668"/>
      <c r="E84" s="668"/>
      <c r="F84" s="730"/>
      <c r="G84" s="743"/>
      <c r="H84" s="743"/>
      <c r="I84" s="731"/>
      <c r="J84" s="748"/>
      <c r="K84" s="748"/>
      <c r="L84" s="748"/>
      <c r="M84" s="748"/>
      <c r="N84" s="748"/>
      <c r="O84" s="748"/>
      <c r="P84" s="748"/>
      <c r="Q84" s="748"/>
      <c r="R84" s="668" t="s">
        <v>149</v>
      </c>
      <c r="S84" s="668"/>
      <c r="T84" s="668"/>
      <c r="U84" s="759"/>
      <c r="V84" s="759"/>
      <c r="W84" s="759"/>
      <c r="X84" s="759"/>
      <c r="Y84" s="759"/>
      <c r="Z84" s="759"/>
      <c r="AA84" s="759"/>
      <c r="AB84" s="759"/>
      <c r="AC84" s="759"/>
      <c r="AD84" s="759"/>
      <c r="AG84" s="3"/>
      <c r="AI84" s="8"/>
      <c r="AJ84" s="2"/>
      <c r="AL84" s="2"/>
      <c r="AU84" s="3"/>
      <c r="AV84" s="3"/>
      <c r="AW84" s="8"/>
      <c r="AX84" s="2"/>
      <c r="AY84" s="2"/>
      <c r="AZ84" s="2"/>
    </row>
    <row r="85" spans="2:52" ht="21" customHeight="1" x14ac:dyDescent="0.15">
      <c r="B85" s="43"/>
      <c r="C85" s="668"/>
      <c r="D85" s="668"/>
      <c r="E85" s="668"/>
      <c r="F85" s="745"/>
      <c r="G85" s="746"/>
      <c r="H85" s="746"/>
      <c r="I85" s="747"/>
      <c r="J85" s="748"/>
      <c r="K85" s="748"/>
      <c r="L85" s="748"/>
      <c r="M85" s="748"/>
      <c r="N85" s="748"/>
      <c r="O85" s="748"/>
      <c r="P85" s="748"/>
      <c r="Q85" s="748"/>
      <c r="R85" s="668" t="s">
        <v>174</v>
      </c>
      <c r="S85" s="668"/>
      <c r="T85" s="668"/>
      <c r="U85" s="759"/>
      <c r="V85" s="759"/>
      <c r="W85" s="759"/>
      <c r="X85" s="759"/>
      <c r="Y85" s="759"/>
      <c r="Z85" s="759"/>
      <c r="AA85" s="759"/>
      <c r="AB85" s="759"/>
      <c r="AC85" s="759"/>
      <c r="AD85" s="759"/>
      <c r="AG85" s="3"/>
      <c r="AI85" s="8"/>
      <c r="AJ85" s="2"/>
      <c r="AL85" s="2"/>
      <c r="AU85" s="3"/>
      <c r="AV85" s="3"/>
      <c r="AW85" s="8"/>
      <c r="AX85" s="2"/>
      <c r="AY85" s="2"/>
      <c r="AZ85" s="2"/>
    </row>
    <row r="86" spans="2:52" ht="21" customHeight="1" x14ac:dyDescent="0.15">
      <c r="B86" s="43"/>
      <c r="C86" s="668" t="s">
        <v>171</v>
      </c>
      <c r="D86" s="668"/>
      <c r="E86" s="668"/>
      <c r="F86" s="730"/>
      <c r="G86" s="743"/>
      <c r="H86" s="743"/>
      <c r="I86" s="731"/>
      <c r="J86" s="748"/>
      <c r="K86" s="748"/>
      <c r="L86" s="748"/>
      <c r="M86" s="748"/>
      <c r="N86" s="748"/>
      <c r="O86" s="748"/>
      <c r="P86" s="748"/>
      <c r="Q86" s="748"/>
      <c r="R86" s="668" t="s">
        <v>166</v>
      </c>
      <c r="S86" s="668"/>
      <c r="T86" s="668"/>
      <c r="U86" s="759"/>
      <c r="V86" s="759"/>
      <c r="W86" s="759"/>
      <c r="X86" s="759"/>
      <c r="Y86" s="759"/>
      <c r="Z86" s="759"/>
      <c r="AA86" s="759"/>
      <c r="AB86" s="759"/>
      <c r="AC86" s="759"/>
      <c r="AD86" s="759"/>
      <c r="AG86" s="3"/>
      <c r="AI86" s="8"/>
      <c r="AJ86" s="2"/>
      <c r="AL86" s="2"/>
      <c r="AU86" s="3"/>
      <c r="AV86" s="3"/>
      <c r="AW86" s="8"/>
      <c r="AX86" s="2"/>
      <c r="AY86" s="2"/>
      <c r="AZ86" s="2"/>
    </row>
    <row r="87" spans="2:52" ht="21" customHeight="1" x14ac:dyDescent="0.15">
      <c r="B87" s="43"/>
      <c r="C87" s="668"/>
      <c r="D87" s="668"/>
      <c r="E87" s="668"/>
      <c r="F87" s="745"/>
      <c r="G87" s="746"/>
      <c r="H87" s="746"/>
      <c r="I87" s="747"/>
      <c r="J87" s="748"/>
      <c r="K87" s="748"/>
      <c r="L87" s="748"/>
      <c r="M87" s="748"/>
      <c r="N87" s="748"/>
      <c r="O87" s="748"/>
      <c r="P87" s="748"/>
      <c r="Q87" s="748"/>
      <c r="R87" s="668"/>
      <c r="S87" s="668"/>
      <c r="T87" s="668"/>
      <c r="U87" s="759"/>
      <c r="V87" s="759"/>
      <c r="W87" s="759"/>
      <c r="X87" s="759"/>
      <c r="Y87" s="759"/>
      <c r="Z87" s="759"/>
      <c r="AA87" s="759"/>
      <c r="AB87" s="759"/>
      <c r="AC87" s="759"/>
      <c r="AD87" s="759"/>
      <c r="AG87" s="3"/>
      <c r="AI87" s="8"/>
      <c r="AJ87" s="2"/>
      <c r="AL87" s="2"/>
      <c r="AU87" s="3"/>
      <c r="AV87" s="3"/>
      <c r="AW87" s="8"/>
      <c r="AX87" s="2"/>
      <c r="AY87" s="2"/>
      <c r="AZ87" s="2"/>
    </row>
    <row r="88" spans="2:52" ht="19.5" customHeight="1" x14ac:dyDescent="0.15">
      <c r="B88" s="43"/>
      <c r="AI88" s="3"/>
      <c r="AJ88" s="2"/>
      <c r="AK88" s="8"/>
      <c r="AL88" s="2"/>
      <c r="AW88" s="3"/>
      <c r="AY88" s="8"/>
      <c r="AZ88" s="2"/>
    </row>
    <row r="89" spans="2:52" ht="19.5" customHeight="1" x14ac:dyDescent="0.15">
      <c r="B89" s="43" t="s">
        <v>43</v>
      </c>
      <c r="C89" s="2" t="s">
        <v>175</v>
      </c>
      <c r="X89" s="43" t="s">
        <v>48</v>
      </c>
      <c r="Y89" s="2" t="s">
        <v>177</v>
      </c>
      <c r="AJ89" s="2"/>
      <c r="AL89" s="2"/>
      <c r="AU89" s="3"/>
      <c r="AV89" s="3"/>
      <c r="AW89" s="8"/>
      <c r="AX89" s="2"/>
      <c r="AY89" s="2"/>
      <c r="AZ89" s="2"/>
    </row>
    <row r="90" spans="2:52" ht="19.5" customHeight="1" x14ac:dyDescent="0.15">
      <c r="C90" s="2" t="s">
        <v>176</v>
      </c>
      <c r="Y90" s="668" t="s">
        <v>179</v>
      </c>
      <c r="Z90" s="668"/>
      <c r="AA90" s="668"/>
      <c r="AB90" s="668"/>
      <c r="AC90" s="668" t="s">
        <v>181</v>
      </c>
      <c r="AD90" s="668"/>
      <c r="AE90" s="668"/>
      <c r="AF90" s="668"/>
      <c r="AG90" s="668"/>
      <c r="AH90" s="668"/>
      <c r="AI90" s="668"/>
      <c r="AJ90" s="668"/>
      <c r="AK90" s="668"/>
      <c r="AL90" s="668" t="s">
        <v>180</v>
      </c>
      <c r="AM90" s="668"/>
      <c r="AN90" s="668"/>
      <c r="AO90" s="668"/>
      <c r="AP90" s="668"/>
      <c r="AQ90" s="668"/>
      <c r="AR90" s="668"/>
      <c r="AS90" s="668"/>
      <c r="AT90" s="668"/>
      <c r="AU90" s="3"/>
      <c r="AV90" s="3"/>
      <c r="AW90" s="8"/>
      <c r="AX90" s="2"/>
      <c r="AY90" s="2"/>
      <c r="AZ90" s="2"/>
    </row>
    <row r="91" spans="2:52" ht="21" customHeight="1" x14ac:dyDescent="0.15">
      <c r="C91" s="750"/>
      <c r="D91" s="751"/>
      <c r="E91" s="751"/>
      <c r="F91" s="751"/>
      <c r="G91" s="751"/>
      <c r="H91" s="751"/>
      <c r="I91" s="751"/>
      <c r="J91" s="751"/>
      <c r="K91" s="751"/>
      <c r="L91" s="751"/>
      <c r="M91" s="751"/>
      <c r="N91" s="751"/>
      <c r="O91" s="751"/>
      <c r="P91" s="751"/>
      <c r="Q91" s="751"/>
      <c r="R91" s="751"/>
      <c r="S91" s="751"/>
      <c r="T91" s="751"/>
      <c r="U91" s="751"/>
      <c r="V91" s="752"/>
      <c r="W91" s="6"/>
      <c r="Y91" s="729" t="s">
        <v>280</v>
      </c>
      <c r="Z91" s="729"/>
      <c r="AA91" s="729"/>
      <c r="AB91" s="729"/>
      <c r="AC91" s="748"/>
      <c r="AD91" s="748"/>
      <c r="AE91" s="748"/>
      <c r="AF91" s="748"/>
      <c r="AG91" s="748"/>
      <c r="AH91" s="748"/>
      <c r="AI91" s="748"/>
      <c r="AJ91" s="748"/>
      <c r="AK91" s="748"/>
      <c r="AL91" s="748"/>
      <c r="AM91" s="748"/>
      <c r="AN91" s="748"/>
      <c r="AO91" s="748"/>
      <c r="AP91" s="748"/>
      <c r="AQ91" s="748"/>
      <c r="AR91" s="748"/>
      <c r="AS91" s="748"/>
      <c r="AT91" s="748"/>
      <c r="AU91" s="3"/>
      <c r="AV91" s="3"/>
      <c r="AW91" s="8"/>
      <c r="AX91" s="2"/>
      <c r="AY91" s="2"/>
      <c r="AZ91" s="2"/>
    </row>
    <row r="92" spans="2:52" ht="21" customHeight="1" x14ac:dyDescent="0.15">
      <c r="C92" s="753"/>
      <c r="D92" s="754"/>
      <c r="E92" s="754"/>
      <c r="F92" s="754"/>
      <c r="G92" s="754"/>
      <c r="H92" s="754"/>
      <c r="I92" s="754"/>
      <c r="J92" s="754"/>
      <c r="K92" s="754"/>
      <c r="L92" s="754"/>
      <c r="M92" s="754"/>
      <c r="N92" s="754"/>
      <c r="O92" s="754"/>
      <c r="P92" s="754"/>
      <c r="Q92" s="754"/>
      <c r="R92" s="754"/>
      <c r="S92" s="754"/>
      <c r="T92" s="754"/>
      <c r="U92" s="754"/>
      <c r="V92" s="755"/>
      <c r="W92" s="6"/>
      <c r="Y92" s="729" t="s">
        <v>178</v>
      </c>
      <c r="Z92" s="729"/>
      <c r="AA92" s="729"/>
      <c r="AB92" s="729"/>
      <c r="AC92" s="748"/>
      <c r="AD92" s="748"/>
      <c r="AE92" s="748"/>
      <c r="AF92" s="748"/>
      <c r="AG92" s="748"/>
      <c r="AH92" s="748"/>
      <c r="AI92" s="748"/>
      <c r="AJ92" s="748"/>
      <c r="AK92" s="748"/>
      <c r="AL92" s="748"/>
      <c r="AM92" s="748"/>
      <c r="AN92" s="748"/>
      <c r="AO92" s="748"/>
      <c r="AP92" s="748"/>
      <c r="AQ92" s="748"/>
      <c r="AR92" s="748"/>
      <c r="AS92" s="748"/>
      <c r="AT92" s="748"/>
      <c r="AU92" s="3"/>
      <c r="AV92" s="3"/>
      <c r="AW92" s="8"/>
      <c r="AX92" s="2"/>
      <c r="AY92" s="2"/>
      <c r="AZ92" s="2"/>
    </row>
    <row r="93" spans="2:52" ht="21" customHeight="1" x14ac:dyDescent="0.15">
      <c r="C93" s="753"/>
      <c r="D93" s="754"/>
      <c r="E93" s="754"/>
      <c r="F93" s="754"/>
      <c r="G93" s="754"/>
      <c r="H93" s="754"/>
      <c r="I93" s="754"/>
      <c r="J93" s="754"/>
      <c r="K93" s="754"/>
      <c r="L93" s="754"/>
      <c r="M93" s="754"/>
      <c r="N93" s="754"/>
      <c r="O93" s="754"/>
      <c r="P93" s="754"/>
      <c r="Q93" s="754"/>
      <c r="R93" s="754"/>
      <c r="S93" s="754"/>
      <c r="T93" s="754"/>
      <c r="U93" s="754"/>
      <c r="V93" s="755"/>
      <c r="W93" s="6"/>
      <c r="Y93" s="729"/>
      <c r="Z93" s="729"/>
      <c r="AA93" s="729"/>
      <c r="AB93" s="729"/>
      <c r="AC93" s="748"/>
      <c r="AD93" s="748"/>
      <c r="AE93" s="748"/>
      <c r="AF93" s="748"/>
      <c r="AG93" s="748"/>
      <c r="AH93" s="748"/>
      <c r="AI93" s="748"/>
      <c r="AJ93" s="748"/>
      <c r="AK93" s="748"/>
      <c r="AL93" s="748"/>
      <c r="AM93" s="748"/>
      <c r="AN93" s="748"/>
      <c r="AO93" s="748"/>
      <c r="AP93" s="748"/>
      <c r="AQ93" s="748"/>
      <c r="AR93" s="748"/>
      <c r="AS93" s="748"/>
      <c r="AT93" s="748"/>
      <c r="AU93" s="3"/>
      <c r="AV93" s="3"/>
      <c r="AW93" s="8"/>
      <c r="AX93" s="2"/>
      <c r="AY93" s="2"/>
      <c r="AZ93" s="2"/>
    </row>
    <row r="94" spans="2:52" ht="21" customHeight="1" x14ac:dyDescent="0.15">
      <c r="C94" s="756"/>
      <c r="D94" s="757"/>
      <c r="E94" s="757"/>
      <c r="F94" s="757"/>
      <c r="G94" s="757"/>
      <c r="H94" s="757"/>
      <c r="I94" s="757"/>
      <c r="J94" s="757"/>
      <c r="K94" s="757"/>
      <c r="L94" s="757"/>
      <c r="M94" s="757"/>
      <c r="N94" s="757"/>
      <c r="O94" s="757"/>
      <c r="P94" s="757"/>
      <c r="Q94" s="757"/>
      <c r="R94" s="757"/>
      <c r="S94" s="757"/>
      <c r="T94" s="757"/>
      <c r="U94" s="757"/>
      <c r="V94" s="758"/>
      <c r="Y94" s="729"/>
      <c r="Z94" s="729"/>
      <c r="AA94" s="729"/>
      <c r="AB94" s="729"/>
      <c r="AC94" s="748"/>
      <c r="AD94" s="748"/>
      <c r="AE94" s="748"/>
      <c r="AF94" s="748"/>
      <c r="AG94" s="748"/>
      <c r="AH94" s="748"/>
      <c r="AI94" s="748"/>
      <c r="AJ94" s="748"/>
      <c r="AK94" s="748"/>
      <c r="AL94" s="748"/>
      <c r="AM94" s="748"/>
      <c r="AN94" s="748"/>
      <c r="AO94" s="748"/>
      <c r="AP94" s="748"/>
      <c r="AQ94" s="748"/>
      <c r="AR94" s="748"/>
      <c r="AS94" s="748"/>
      <c r="AT94" s="748"/>
      <c r="AU94" s="3"/>
      <c r="AV94" s="3"/>
      <c r="AW94" s="8"/>
      <c r="AX94" s="2"/>
      <c r="AY94" s="2"/>
      <c r="AZ94" s="2"/>
    </row>
    <row r="95" spans="2:52" ht="19.5" customHeight="1" x14ac:dyDescent="0.15">
      <c r="AG95" s="3"/>
      <c r="AI95" s="8"/>
      <c r="AJ95" s="2"/>
      <c r="AL95" s="2"/>
      <c r="AU95" s="3"/>
      <c r="AV95" s="3"/>
      <c r="AW95" s="8"/>
      <c r="AX95" s="2"/>
      <c r="AY95" s="2"/>
      <c r="AZ95" s="2"/>
    </row>
    <row r="96" spans="2:52" ht="19.5" customHeight="1" x14ac:dyDescent="0.15"/>
    <row r="97" spans="50:50" ht="19.5" customHeight="1" x14ac:dyDescent="0.15"/>
    <row r="98" spans="50:50" ht="19.5" customHeight="1" x14ac:dyDescent="0.15"/>
    <row r="99" spans="50:50" ht="19.5" customHeight="1" x14ac:dyDescent="0.15"/>
    <row r="100" spans="50:50" ht="15.75" customHeight="1" x14ac:dyDescent="0.15"/>
    <row r="101" spans="50:50" ht="15.75" customHeight="1" x14ac:dyDescent="0.15"/>
    <row r="102" spans="50:50" ht="20.25" customHeight="1" x14ac:dyDescent="0.15"/>
    <row r="103" spans="50:50" ht="20.25" customHeight="1" x14ac:dyDescent="0.15"/>
    <row r="104" spans="50:50" ht="20.25" customHeight="1" x14ac:dyDescent="0.15"/>
    <row r="105" spans="50:50" ht="20.25" customHeight="1" x14ac:dyDescent="0.15"/>
    <row r="106" spans="50:50" ht="20.25" customHeight="1" x14ac:dyDescent="0.15">
      <c r="AX106" s="2"/>
    </row>
    <row r="107" spans="50:50" ht="20.25" customHeight="1" x14ac:dyDescent="0.15"/>
    <row r="108" spans="50:50" ht="20.25" customHeight="1" x14ac:dyDescent="0.15"/>
    <row r="109" spans="50:50" ht="20.25" customHeight="1" x14ac:dyDescent="0.15"/>
    <row r="110" spans="50:50" ht="20.25" customHeight="1" x14ac:dyDescent="0.15"/>
    <row r="111" spans="50:50" ht="20.25" customHeight="1" x14ac:dyDescent="0.15"/>
    <row r="112" spans="50:50"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sheetData>
  <mergeCells count="294">
    <mergeCell ref="AK34:AK35"/>
    <mergeCell ref="AH34:AH35"/>
    <mergeCell ref="AI34:AI35"/>
    <mergeCell ref="AL34:AL35"/>
    <mergeCell ref="AM34:AN35"/>
    <mergeCell ref="AM32:AN33"/>
    <mergeCell ref="AR46:AS46"/>
    <mergeCell ref="AL46:AM46"/>
    <mergeCell ref="AO46:AP46"/>
    <mergeCell ref="AI32:AI33"/>
    <mergeCell ref="AJ32:AJ33"/>
    <mergeCell ref="V42:W42"/>
    <mergeCell ref="Y42:AF42"/>
    <mergeCell ref="AG42:AJ42"/>
    <mergeCell ref="B36:W38"/>
    <mergeCell ref="B41:J41"/>
    <mergeCell ref="C46:J46"/>
    <mergeCell ref="K46:N46"/>
    <mergeCell ref="P46:S46"/>
    <mergeCell ref="U44:W44"/>
    <mergeCell ref="C45:J45"/>
    <mergeCell ref="K45:N45"/>
    <mergeCell ref="P45:S45"/>
    <mergeCell ref="V45:W45"/>
    <mergeCell ref="V46:W46"/>
    <mergeCell ref="B42:B45"/>
    <mergeCell ref="C42:J42"/>
    <mergeCell ref="K42:N42"/>
    <mergeCell ref="P42:S42"/>
    <mergeCell ref="Y34:AA35"/>
    <mergeCell ref="AB34:AD34"/>
    <mergeCell ref="AE34:AE35"/>
    <mergeCell ref="AJ34:AJ35"/>
    <mergeCell ref="O64:P64"/>
    <mergeCell ref="R64:S64"/>
    <mergeCell ref="U64:V64"/>
    <mergeCell ref="AC64:AF64"/>
    <mergeCell ref="AL61:AO61"/>
    <mergeCell ref="AG64:AJ64"/>
    <mergeCell ref="AG61:AJ61"/>
    <mergeCell ref="Y46:AJ46"/>
    <mergeCell ref="K41:O41"/>
    <mergeCell ref="P41:W41"/>
    <mergeCell ref="L63:N63"/>
    <mergeCell ref="AG63:AR63"/>
    <mergeCell ref="K58:N58"/>
    <mergeCell ref="P58:S58"/>
    <mergeCell ref="U58:W58"/>
    <mergeCell ref="AG60:AJ60"/>
    <mergeCell ref="AC61:AF61"/>
    <mergeCell ref="O63:W63"/>
    <mergeCell ref="AE63:AF63"/>
    <mergeCell ref="L62:N62"/>
    <mergeCell ref="L64:N64"/>
    <mergeCell ref="P57:S57"/>
    <mergeCell ref="Y60:AF60"/>
    <mergeCell ref="U55:W55"/>
    <mergeCell ref="C56:J56"/>
    <mergeCell ref="C57:J57"/>
    <mergeCell ref="AQ61:AR61"/>
    <mergeCell ref="O62:W62"/>
    <mergeCell ref="AC62:AD63"/>
    <mergeCell ref="AE62:AF62"/>
    <mergeCell ref="AG62:AR62"/>
    <mergeCell ref="B58:J58"/>
    <mergeCell ref="AC55:AT57"/>
    <mergeCell ref="K56:N56"/>
    <mergeCell ref="P56:S56"/>
    <mergeCell ref="U56:W56"/>
    <mergeCell ref="Y55:AB57"/>
    <mergeCell ref="B46:B57"/>
    <mergeCell ref="P51:S51"/>
    <mergeCell ref="C55:J55"/>
    <mergeCell ref="C54:J54"/>
    <mergeCell ref="B61:N61"/>
    <mergeCell ref="O61:P61"/>
    <mergeCell ref="Y61:AB64"/>
    <mergeCell ref="B62:K64"/>
    <mergeCell ref="AL60:AO60"/>
    <mergeCell ref="AQ60:AR60"/>
    <mergeCell ref="U57:W57"/>
    <mergeCell ref="K55:N55"/>
    <mergeCell ref="P55:S55"/>
    <mergeCell ref="K54:N54"/>
    <mergeCell ref="P54:S54"/>
    <mergeCell ref="K57:N57"/>
    <mergeCell ref="Y47:AB54"/>
    <mergeCell ref="K47:N47"/>
    <mergeCell ref="P47:S47"/>
    <mergeCell ref="V47:W47"/>
    <mergeCell ref="P48:S48"/>
    <mergeCell ref="U48:W48"/>
    <mergeCell ref="AC52:AT54"/>
    <mergeCell ref="U52:W52"/>
    <mergeCell ref="K52:N52"/>
    <mergeCell ref="P52:S52"/>
    <mergeCell ref="AC48:AT50"/>
    <mergeCell ref="C49:J49"/>
    <mergeCell ref="K49:N49"/>
    <mergeCell ref="P49:S49"/>
    <mergeCell ref="U49:W49"/>
    <mergeCell ref="V54:W54"/>
    <mergeCell ref="C50:J50"/>
    <mergeCell ref="K50:N50"/>
    <mergeCell ref="P50:S50"/>
    <mergeCell ref="U50:W50"/>
    <mergeCell ref="V53:W53"/>
    <mergeCell ref="U51:W51"/>
    <mergeCell ref="C52:J52"/>
    <mergeCell ref="C51:J51"/>
    <mergeCell ref="K51:N51"/>
    <mergeCell ref="C53:J53"/>
    <mergeCell ref="K53:N53"/>
    <mergeCell ref="P53:S53"/>
    <mergeCell ref="C48:J48"/>
    <mergeCell ref="K48:N48"/>
    <mergeCell ref="C47:J47"/>
    <mergeCell ref="C43:J43"/>
    <mergeCell ref="K43:N43"/>
    <mergeCell ref="P43:S43"/>
    <mergeCell ref="V43:W43"/>
    <mergeCell ref="Y43:AF43"/>
    <mergeCell ref="AG43:AJ43"/>
    <mergeCell ref="C44:J44"/>
    <mergeCell ref="K44:N44"/>
    <mergeCell ref="P44:S44"/>
    <mergeCell ref="B5:I5"/>
    <mergeCell ref="B28:W30"/>
    <mergeCell ref="Y28:AA29"/>
    <mergeCell ref="AB28:AD28"/>
    <mergeCell ref="Y30:AA31"/>
    <mergeCell ref="AB30:AD30"/>
    <mergeCell ref="G16:H16"/>
    <mergeCell ref="I16:J16"/>
    <mergeCell ref="K16:L16"/>
    <mergeCell ref="Q17:R17"/>
    <mergeCell ref="S16:T16"/>
    <mergeCell ref="M16:N16"/>
    <mergeCell ref="O16:P16"/>
    <mergeCell ref="C14:F14"/>
    <mergeCell ref="G14:J14"/>
    <mergeCell ref="K14:N14"/>
    <mergeCell ref="C13:F13"/>
    <mergeCell ref="G13:J13"/>
    <mergeCell ref="K13:N13"/>
    <mergeCell ref="G7:H7"/>
    <mergeCell ref="J7:K7"/>
    <mergeCell ref="I15:J15"/>
    <mergeCell ref="K15:L15"/>
    <mergeCell ref="M15:N15"/>
    <mergeCell ref="A1:AY1"/>
    <mergeCell ref="F74:G75"/>
    <mergeCell ref="F76:G77"/>
    <mergeCell ref="F78:G79"/>
    <mergeCell ref="M3:AG3"/>
    <mergeCell ref="M5:AG5"/>
    <mergeCell ref="C19:F19"/>
    <mergeCell ref="G19:J19"/>
    <mergeCell ref="K19:N19"/>
    <mergeCell ref="AA79:AC79"/>
    <mergeCell ref="Y74:AH75"/>
    <mergeCell ref="AA77:AC77"/>
    <mergeCell ref="AD77:AH77"/>
    <mergeCell ref="Y79:Z79"/>
    <mergeCell ref="K78:N79"/>
    <mergeCell ref="O78:R79"/>
    <mergeCell ref="Y78:Z78"/>
    <mergeCell ref="V78:X79"/>
    <mergeCell ref="S78:U79"/>
    <mergeCell ref="AA78:AC78"/>
    <mergeCell ref="AD78:AH78"/>
    <mergeCell ref="AD79:AH79"/>
    <mergeCell ref="W69:AR69"/>
    <mergeCell ref="H76:J77"/>
    <mergeCell ref="J82:Q82"/>
    <mergeCell ref="M84:Q85"/>
    <mergeCell ref="J84:L85"/>
    <mergeCell ref="J86:L87"/>
    <mergeCell ref="M86:Q87"/>
    <mergeCell ref="J83:L83"/>
    <mergeCell ref="M83:Q83"/>
    <mergeCell ref="R86:T87"/>
    <mergeCell ref="U84:AD84"/>
    <mergeCell ref="U86:AD87"/>
    <mergeCell ref="U85:AD85"/>
    <mergeCell ref="R84:T84"/>
    <mergeCell ref="F82:I83"/>
    <mergeCell ref="F84:I85"/>
    <mergeCell ref="AI74:AT74"/>
    <mergeCell ref="AM75:AT75"/>
    <mergeCell ref="AP76:AT76"/>
    <mergeCell ref="AP77:AT77"/>
    <mergeCell ref="V76:X77"/>
    <mergeCell ref="W71:AR71"/>
    <mergeCell ref="Y92:AB94"/>
    <mergeCell ref="AC91:AK91"/>
    <mergeCell ref="Y90:AB90"/>
    <mergeCell ref="C91:V94"/>
    <mergeCell ref="C86:E87"/>
    <mergeCell ref="AL91:AT91"/>
    <mergeCell ref="AC92:AK94"/>
    <mergeCell ref="AL92:AT94"/>
    <mergeCell ref="AC90:AK90"/>
    <mergeCell ref="Y91:AB91"/>
    <mergeCell ref="AL90:AT90"/>
    <mergeCell ref="F86:I87"/>
    <mergeCell ref="C82:E83"/>
    <mergeCell ref="C84:E85"/>
    <mergeCell ref="AP79:AT79"/>
    <mergeCell ref="R82:AD83"/>
    <mergeCell ref="C76:E79"/>
    <mergeCell ref="R85:T85"/>
    <mergeCell ref="AI77:AL77"/>
    <mergeCell ref="AI78:AL78"/>
    <mergeCell ref="AM78:AO78"/>
    <mergeCell ref="AP78:AT78"/>
    <mergeCell ref="AI79:AL79"/>
    <mergeCell ref="AM79:AO79"/>
    <mergeCell ref="AM76:AO76"/>
    <mergeCell ref="AM77:AO77"/>
    <mergeCell ref="O76:R77"/>
    <mergeCell ref="Y76:Z76"/>
    <mergeCell ref="Y77:Z77"/>
    <mergeCell ref="AA76:AC76"/>
    <mergeCell ref="AD76:AH76"/>
    <mergeCell ref="S76:U77"/>
    <mergeCell ref="H78:J79"/>
    <mergeCell ref="K76:N77"/>
    <mergeCell ref="AI75:AL76"/>
    <mergeCell ref="C74:E75"/>
    <mergeCell ref="H74:J75"/>
    <mergeCell ref="K74:N75"/>
    <mergeCell ref="O74:R75"/>
    <mergeCell ref="S75:U75"/>
    <mergeCell ref="V75:X75"/>
    <mergeCell ref="S74:X74"/>
    <mergeCell ref="AI3:AO3"/>
    <mergeCell ref="Q15:R15"/>
    <mergeCell ref="S15:T15"/>
    <mergeCell ref="O13:R13"/>
    <mergeCell ref="O14:R14"/>
    <mergeCell ref="S14:V14"/>
    <mergeCell ref="O15:P15"/>
    <mergeCell ref="AI14:AR14"/>
    <mergeCell ref="S13:V13"/>
    <mergeCell ref="U15:V15"/>
    <mergeCell ref="AQ7:AR7"/>
    <mergeCell ref="AK7:AL7"/>
    <mergeCell ref="AN7:AO7"/>
    <mergeCell ref="O7:Q7"/>
    <mergeCell ref="AE28:AF29"/>
    <mergeCell ref="AG28:AI29"/>
    <mergeCell ref="AJ28:AL29"/>
    <mergeCell ref="AM28:AN29"/>
    <mergeCell ref="AF34:AF35"/>
    <mergeCell ref="AG34:AG35"/>
    <mergeCell ref="AM30:AN31"/>
    <mergeCell ref="B32:W34"/>
    <mergeCell ref="G15:H15"/>
    <mergeCell ref="AI21:AR21"/>
    <mergeCell ref="U17:V17"/>
    <mergeCell ref="C18:F18"/>
    <mergeCell ref="O17:P17"/>
    <mergeCell ref="G17:H17"/>
    <mergeCell ref="I17:J17"/>
    <mergeCell ref="K17:L17"/>
    <mergeCell ref="S19:V19"/>
    <mergeCell ref="O19:R19"/>
    <mergeCell ref="C16:C17"/>
    <mergeCell ref="AI16:AR16"/>
    <mergeCell ref="S17:T17"/>
    <mergeCell ref="G18:J18"/>
    <mergeCell ref="K18:N18"/>
    <mergeCell ref="O18:R18"/>
    <mergeCell ref="S18:V18"/>
    <mergeCell ref="M17:N17"/>
    <mergeCell ref="Q16:R16"/>
    <mergeCell ref="U16:V16"/>
    <mergeCell ref="AL30:AL31"/>
    <mergeCell ref="AE30:AE31"/>
    <mergeCell ref="AF30:AF31"/>
    <mergeCell ref="AG30:AG31"/>
    <mergeCell ref="AH30:AH31"/>
    <mergeCell ref="AK32:AK33"/>
    <mergeCell ref="AL32:AL33"/>
    <mergeCell ref="Y32:AA33"/>
    <mergeCell ref="AB32:AD32"/>
    <mergeCell ref="AE32:AE33"/>
    <mergeCell ref="AF32:AF33"/>
    <mergeCell ref="AG32:AG33"/>
    <mergeCell ref="AH32:AH33"/>
    <mergeCell ref="AI30:AI31"/>
    <mergeCell ref="AJ30:AJ31"/>
    <mergeCell ref="AK30:AK31"/>
  </mergeCells>
  <phoneticPr fontId="3"/>
  <pageMargins left="0.19685039370078741" right="0.19685039370078741" top="0.59055118110236227" bottom="0.19685039370078741" header="0.31496062992125984" footer="0.19685039370078741"/>
  <pageSetup paperSize="9" scale="94" fitToHeight="0" orientation="landscape" r:id="rId1"/>
  <headerFooter alignWithMargins="0">
    <oddFooter>&amp;C&amp;P&amp;R&amp;9北秋田市健康福祉部高齢福祉課</oddFooter>
  </headerFooter>
  <rowBreaks count="2" manualBreakCount="2">
    <brk id="25" max="45" man="1"/>
    <brk id="64"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AH3" sqref="AH3"/>
    </sheetView>
  </sheetViews>
  <sheetFormatPr defaultColWidth="4.5" defaultRowHeight="14.25" x14ac:dyDescent="0.15"/>
  <cols>
    <col min="1" max="1" width="0.875" style="270" customWidth="1"/>
    <col min="2" max="5" width="5.75" style="270" customWidth="1"/>
    <col min="6" max="7" width="5.75" style="270" hidden="1" customWidth="1"/>
    <col min="8" max="60" width="5.75" style="270" customWidth="1"/>
    <col min="61" max="61" width="1.125" style="270" customWidth="1"/>
    <col min="62" max="16384" width="4.5" style="270"/>
  </cols>
  <sheetData>
    <row r="1" spans="2:65" s="230" customFormat="1" ht="20.25" customHeight="1" x14ac:dyDescent="0.15">
      <c r="C1" s="231" t="s">
        <v>596</v>
      </c>
      <c r="D1" s="231"/>
      <c r="E1" s="231"/>
      <c r="F1" s="231"/>
      <c r="G1" s="231"/>
      <c r="H1" s="231"/>
      <c r="K1" s="232" t="s">
        <v>597</v>
      </c>
      <c r="N1" s="231"/>
      <c r="O1" s="231"/>
      <c r="P1" s="231"/>
      <c r="Q1" s="231"/>
      <c r="R1" s="231"/>
      <c r="S1" s="231"/>
      <c r="T1" s="231"/>
      <c r="U1" s="231"/>
      <c r="AQ1" s="233" t="s">
        <v>598</v>
      </c>
      <c r="AR1" s="819" t="s">
        <v>599</v>
      </c>
      <c r="AS1" s="820"/>
      <c r="AT1" s="820"/>
      <c r="AU1" s="820"/>
      <c r="AV1" s="820"/>
      <c r="AW1" s="820"/>
      <c r="AX1" s="820"/>
      <c r="AY1" s="820"/>
      <c r="AZ1" s="820"/>
      <c r="BA1" s="820"/>
      <c r="BB1" s="820"/>
      <c r="BC1" s="820"/>
      <c r="BD1" s="820"/>
      <c r="BE1" s="820"/>
      <c r="BF1" s="820"/>
      <c r="BG1" s="820"/>
      <c r="BH1" s="233" t="s">
        <v>600</v>
      </c>
    </row>
    <row r="2" spans="2:65" s="234" customFormat="1" ht="20.25" customHeight="1" x14ac:dyDescent="0.15">
      <c r="H2" s="232"/>
      <c r="K2" s="232"/>
      <c r="L2" s="232"/>
      <c r="N2" s="233"/>
      <c r="O2" s="233"/>
      <c r="P2" s="233"/>
      <c r="Q2" s="233"/>
      <c r="R2" s="233"/>
      <c r="S2" s="233"/>
      <c r="T2" s="233"/>
      <c r="U2" s="233"/>
      <c r="Z2" s="235" t="s">
        <v>601</v>
      </c>
      <c r="AA2" s="821">
        <v>5</v>
      </c>
      <c r="AB2" s="821"/>
      <c r="AC2" s="235" t="s">
        <v>602</v>
      </c>
      <c r="AD2" s="822">
        <f>IF(AA2=0,"",YEAR(DATE(2018+AA2,1,1)))</f>
        <v>2023</v>
      </c>
      <c r="AE2" s="822"/>
      <c r="AF2" s="236" t="s">
        <v>603</v>
      </c>
      <c r="AG2" s="236" t="s">
        <v>604</v>
      </c>
      <c r="AH2" s="821">
        <v>5</v>
      </c>
      <c r="AI2" s="821"/>
      <c r="AJ2" s="236" t="s">
        <v>605</v>
      </c>
      <c r="AQ2" s="233" t="s">
        <v>606</v>
      </c>
      <c r="AR2" s="821" t="s">
        <v>607</v>
      </c>
      <c r="AS2" s="821"/>
      <c r="AT2" s="821"/>
      <c r="AU2" s="821"/>
      <c r="AV2" s="821"/>
      <c r="AW2" s="821"/>
      <c r="AX2" s="821"/>
      <c r="AY2" s="821"/>
      <c r="AZ2" s="821"/>
      <c r="BA2" s="821"/>
      <c r="BB2" s="821"/>
      <c r="BC2" s="821"/>
      <c r="BD2" s="821"/>
      <c r="BE2" s="821"/>
      <c r="BF2" s="821"/>
      <c r="BG2" s="821"/>
      <c r="BH2" s="233" t="s">
        <v>608</v>
      </c>
      <c r="BI2" s="233"/>
      <c r="BJ2" s="233"/>
      <c r="BK2" s="233"/>
    </row>
    <row r="3" spans="2:65" s="234" customFormat="1" ht="20.25" customHeight="1" x14ac:dyDescent="0.15">
      <c r="H3" s="232"/>
      <c r="K3" s="232"/>
      <c r="M3" s="233"/>
      <c r="N3" s="233"/>
      <c r="O3" s="233"/>
      <c r="P3" s="233"/>
      <c r="Q3" s="233"/>
      <c r="R3" s="233"/>
      <c r="S3" s="233"/>
      <c r="AA3" s="237"/>
      <c r="AB3" s="237"/>
      <c r="AC3" s="238"/>
      <c r="AD3" s="239"/>
      <c r="AE3" s="238"/>
      <c r="BB3" s="240" t="s">
        <v>609</v>
      </c>
      <c r="BC3" s="823" t="s">
        <v>610</v>
      </c>
      <c r="BD3" s="824"/>
      <c r="BE3" s="824"/>
      <c r="BF3" s="825"/>
      <c r="BG3" s="233"/>
    </row>
    <row r="4" spans="2:65" s="234" customFormat="1" ht="20.25" customHeight="1" x14ac:dyDescent="0.15">
      <c r="H4" s="232"/>
      <c r="K4" s="232"/>
      <c r="M4" s="233"/>
      <c r="N4" s="233"/>
      <c r="O4" s="233"/>
      <c r="P4" s="233"/>
      <c r="Q4" s="233"/>
      <c r="R4" s="233"/>
      <c r="S4" s="233"/>
      <c r="AA4" s="237"/>
      <c r="AB4" s="237"/>
      <c r="AC4" s="238"/>
      <c r="AD4" s="239"/>
      <c r="AE4" s="238"/>
      <c r="BB4" s="240" t="s">
        <v>611</v>
      </c>
      <c r="BC4" s="823" t="s">
        <v>612</v>
      </c>
      <c r="BD4" s="824"/>
      <c r="BE4" s="824"/>
      <c r="BF4" s="825"/>
      <c r="BG4" s="233"/>
    </row>
    <row r="5" spans="2:65" s="234" customFormat="1" ht="5.0999999999999996" customHeight="1" x14ac:dyDescent="0.15">
      <c r="H5" s="232"/>
      <c r="K5" s="232"/>
      <c r="M5" s="233"/>
      <c r="N5" s="233"/>
      <c r="O5" s="233"/>
      <c r="P5" s="233"/>
      <c r="Q5" s="233"/>
      <c r="R5" s="233"/>
      <c r="S5" s="233"/>
      <c r="AA5" s="241"/>
      <c r="AB5" s="241"/>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42"/>
      <c r="BG5" s="242"/>
    </row>
    <row r="6" spans="2:65" s="234" customFormat="1" ht="21" customHeight="1" x14ac:dyDescent="0.15">
      <c r="B6" s="243"/>
      <c r="C6" s="244"/>
      <c r="D6" s="244"/>
      <c r="E6" s="244"/>
      <c r="F6" s="244"/>
      <c r="G6" s="244"/>
      <c r="H6" s="244"/>
      <c r="I6" s="245"/>
      <c r="J6" s="245"/>
      <c r="K6" s="245"/>
      <c r="L6" s="246"/>
      <c r="M6" s="245"/>
      <c r="N6" s="245"/>
      <c r="O6" s="245"/>
      <c r="P6" s="247"/>
      <c r="Q6" s="247"/>
      <c r="R6" s="247"/>
      <c r="S6" s="247"/>
      <c r="T6" s="247"/>
      <c r="U6" s="247"/>
      <c r="V6" s="247"/>
      <c r="W6" s="247"/>
      <c r="X6" s="247"/>
      <c r="Y6" s="247"/>
      <c r="Z6" s="247"/>
      <c r="AA6" s="247"/>
      <c r="AB6" s="247"/>
      <c r="AC6" s="247"/>
      <c r="AD6" s="247"/>
      <c r="AE6" s="247"/>
      <c r="AF6" s="247"/>
      <c r="AG6" s="247"/>
      <c r="AH6" s="248"/>
      <c r="AI6" s="248"/>
      <c r="AJ6" s="248"/>
      <c r="AK6" s="248"/>
      <c r="AL6" s="248"/>
      <c r="AM6" s="248" t="s">
        <v>613</v>
      </c>
      <c r="AN6" s="230"/>
      <c r="AO6" s="230"/>
      <c r="AP6" s="230"/>
      <c r="AQ6" s="230"/>
      <c r="AR6" s="230"/>
      <c r="AS6" s="230"/>
      <c r="AU6" s="249"/>
      <c r="AV6" s="249"/>
      <c r="AW6" s="250"/>
      <c r="AX6" s="230"/>
      <c r="AY6" s="830">
        <v>40</v>
      </c>
      <c r="AZ6" s="831"/>
      <c r="BA6" s="250" t="s">
        <v>614</v>
      </c>
      <c r="BB6" s="230"/>
      <c r="BC6" s="830">
        <v>160</v>
      </c>
      <c r="BD6" s="831"/>
      <c r="BE6" s="250" t="s">
        <v>615</v>
      </c>
      <c r="BF6" s="230"/>
      <c r="BG6" s="242"/>
    </row>
    <row r="7" spans="2:65" s="234" customFormat="1" ht="5.0999999999999996" customHeight="1" x14ac:dyDescent="0.15">
      <c r="B7" s="243"/>
      <c r="C7" s="251"/>
      <c r="D7" s="251"/>
      <c r="E7" s="251"/>
      <c r="F7" s="251"/>
      <c r="G7" s="251"/>
      <c r="H7" s="245"/>
      <c r="I7" s="245"/>
      <c r="J7" s="245"/>
      <c r="K7" s="245"/>
      <c r="L7" s="245"/>
      <c r="M7" s="245"/>
      <c r="N7" s="245"/>
      <c r="O7" s="245"/>
      <c r="P7" s="247"/>
      <c r="Q7" s="247"/>
      <c r="R7" s="247"/>
      <c r="S7" s="247"/>
      <c r="T7" s="247"/>
      <c r="U7" s="247"/>
      <c r="V7" s="247"/>
      <c r="W7" s="247"/>
      <c r="X7" s="247"/>
      <c r="Y7" s="247"/>
      <c r="Z7" s="247"/>
      <c r="AA7" s="247"/>
      <c r="AB7" s="247"/>
      <c r="AC7" s="247"/>
      <c r="AD7" s="247"/>
      <c r="AE7" s="247"/>
      <c r="AF7" s="247"/>
      <c r="AG7" s="247"/>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52"/>
      <c r="BG7" s="252"/>
      <c r="BH7" s="247"/>
    </row>
    <row r="8" spans="2:65" s="234" customFormat="1" ht="21" customHeight="1" x14ac:dyDescent="0.15">
      <c r="B8" s="253"/>
      <c r="C8" s="246"/>
      <c r="D8" s="246"/>
      <c r="E8" s="246"/>
      <c r="F8" s="246"/>
      <c r="G8" s="246"/>
      <c r="H8" s="245"/>
      <c r="I8" s="245"/>
      <c r="J8" s="245"/>
      <c r="K8" s="245"/>
      <c r="L8" s="245"/>
      <c r="M8" s="245"/>
      <c r="N8" s="245"/>
      <c r="O8" s="245"/>
      <c r="P8" s="247"/>
      <c r="Q8" s="247"/>
      <c r="R8" s="247"/>
      <c r="S8" s="247"/>
      <c r="T8" s="247"/>
      <c r="U8" s="247"/>
      <c r="V8" s="247"/>
      <c r="W8" s="247"/>
      <c r="X8" s="247"/>
      <c r="Y8" s="247"/>
      <c r="Z8" s="247"/>
      <c r="AA8" s="247"/>
      <c r="AB8" s="247"/>
      <c r="AC8" s="247"/>
      <c r="AD8" s="247"/>
      <c r="AE8" s="247"/>
      <c r="AF8" s="247"/>
      <c r="AG8" s="247"/>
      <c r="AH8" s="254"/>
      <c r="AI8" s="254"/>
      <c r="AJ8" s="254"/>
      <c r="AK8" s="244"/>
      <c r="AL8" s="255"/>
      <c r="AM8" s="256"/>
      <c r="AN8" s="256"/>
      <c r="AO8" s="243"/>
      <c r="AP8" s="257"/>
      <c r="AQ8" s="257"/>
      <c r="AR8" s="257"/>
      <c r="AS8" s="258"/>
      <c r="AT8" s="258"/>
      <c r="AU8" s="248"/>
      <c r="AV8" s="257"/>
      <c r="AW8" s="257"/>
      <c r="AX8" s="246"/>
      <c r="AY8" s="248"/>
      <c r="AZ8" s="248" t="s">
        <v>616</v>
      </c>
      <c r="BA8" s="248"/>
      <c r="BB8" s="248"/>
      <c r="BC8" s="832">
        <f>DAY(EOMONTH(DATE(AD2,AH2,1),0))</f>
        <v>31</v>
      </c>
      <c r="BD8" s="833"/>
      <c r="BE8" s="248" t="s">
        <v>617</v>
      </c>
      <c r="BF8" s="248"/>
      <c r="BG8" s="248"/>
      <c r="BH8" s="247"/>
      <c r="BK8" s="233"/>
      <c r="BL8" s="233"/>
      <c r="BM8" s="233"/>
    </row>
    <row r="9" spans="2:65" s="234" customFormat="1" ht="5.0999999999999996" customHeight="1" x14ac:dyDescent="0.15">
      <c r="B9" s="253"/>
      <c r="C9" s="259"/>
      <c r="D9" s="259"/>
      <c r="E9" s="259"/>
      <c r="F9" s="259"/>
      <c r="G9" s="259"/>
      <c r="H9" s="257"/>
      <c r="I9" s="257"/>
      <c r="J9" s="257"/>
      <c r="K9" s="257"/>
      <c r="L9" s="257"/>
      <c r="M9" s="257"/>
      <c r="N9" s="257"/>
      <c r="O9" s="257"/>
      <c r="P9" s="247"/>
      <c r="Q9" s="247"/>
      <c r="R9" s="247"/>
      <c r="S9" s="247"/>
      <c r="T9" s="247"/>
      <c r="U9" s="247"/>
      <c r="V9" s="247"/>
      <c r="W9" s="247"/>
      <c r="X9" s="247"/>
      <c r="Y9" s="247"/>
      <c r="Z9" s="247"/>
      <c r="AA9" s="247"/>
      <c r="AB9" s="247"/>
      <c r="AC9" s="247"/>
      <c r="AD9" s="247"/>
      <c r="AE9" s="247"/>
      <c r="AF9" s="247"/>
      <c r="AG9" s="247"/>
      <c r="AH9" s="251"/>
      <c r="AI9" s="244"/>
      <c r="AJ9" s="260"/>
      <c r="AK9" s="254"/>
      <c r="AL9" s="244"/>
      <c r="AM9" s="244"/>
      <c r="AN9" s="244"/>
      <c r="AO9" s="244"/>
      <c r="AP9" s="260"/>
      <c r="AQ9" s="248"/>
      <c r="AR9" s="261"/>
      <c r="AS9" s="261"/>
      <c r="AT9" s="261"/>
      <c r="AU9" s="248"/>
      <c r="AV9" s="248"/>
      <c r="AW9" s="248"/>
      <c r="AX9" s="248"/>
      <c r="AY9" s="248"/>
      <c r="AZ9" s="248"/>
      <c r="BA9" s="248"/>
      <c r="BB9" s="248"/>
      <c r="BC9" s="248"/>
      <c r="BD9" s="248"/>
      <c r="BE9" s="248"/>
      <c r="BF9" s="248"/>
      <c r="BG9" s="248"/>
      <c r="BH9" s="247"/>
      <c r="BK9" s="233"/>
      <c r="BL9" s="233"/>
      <c r="BM9" s="233"/>
    </row>
    <row r="10" spans="2:65" s="234" customFormat="1" ht="21" customHeight="1" x14ac:dyDescent="0.15">
      <c r="B10" s="253"/>
      <c r="C10" s="259"/>
      <c r="D10" s="259"/>
      <c r="E10" s="259"/>
      <c r="F10" s="259"/>
      <c r="G10" s="259"/>
      <c r="H10" s="257"/>
      <c r="I10" s="257"/>
      <c r="J10" s="257"/>
      <c r="K10" s="257"/>
      <c r="L10" s="257"/>
      <c r="M10" s="257"/>
      <c r="N10" s="257"/>
      <c r="O10" s="257"/>
      <c r="P10" s="247"/>
      <c r="Q10" s="247"/>
      <c r="R10" s="247"/>
      <c r="S10" s="247"/>
      <c r="T10" s="247"/>
      <c r="U10" s="247"/>
      <c r="V10" s="247"/>
      <c r="W10" s="247"/>
      <c r="X10" s="247"/>
      <c r="Y10" s="247"/>
      <c r="Z10" s="247"/>
      <c r="AA10" s="247"/>
      <c r="AB10" s="247"/>
      <c r="AC10" s="247"/>
      <c r="AD10" s="247"/>
      <c r="AE10" s="247"/>
      <c r="AF10" s="247"/>
      <c r="AG10" s="247"/>
      <c r="AH10" s="251"/>
      <c r="AI10" s="244"/>
      <c r="AJ10" s="260"/>
      <c r="AK10" s="254"/>
      <c r="AL10" s="244"/>
      <c r="AM10" s="244"/>
      <c r="AN10" s="248"/>
      <c r="AO10" s="248"/>
      <c r="AP10" s="260"/>
      <c r="AQ10" s="248" t="s">
        <v>618</v>
      </c>
      <c r="AR10" s="244"/>
      <c r="AS10" s="244"/>
      <c r="AT10" s="260"/>
      <c r="AU10" s="248"/>
      <c r="AV10" s="261"/>
      <c r="AW10" s="261"/>
      <c r="AX10" s="261"/>
      <c r="AY10" s="248"/>
      <c r="AZ10" s="248"/>
      <c r="BA10" s="252" t="s">
        <v>619</v>
      </c>
      <c r="BB10" s="248"/>
      <c r="BC10" s="830">
        <v>9</v>
      </c>
      <c r="BD10" s="831"/>
      <c r="BE10" s="250" t="s">
        <v>620</v>
      </c>
      <c r="BF10" s="248"/>
      <c r="BG10" s="248"/>
      <c r="BH10" s="247"/>
      <c r="BK10" s="233"/>
      <c r="BL10" s="233"/>
      <c r="BM10" s="233"/>
    </row>
    <row r="11" spans="2:65" s="234" customFormat="1" ht="5.0999999999999996" customHeight="1" x14ac:dyDescent="0.15">
      <c r="B11" s="253"/>
      <c r="C11" s="259"/>
      <c r="D11" s="259"/>
      <c r="E11" s="259"/>
      <c r="F11" s="259"/>
      <c r="G11" s="259"/>
      <c r="H11" s="257"/>
      <c r="I11" s="257"/>
      <c r="J11" s="257"/>
      <c r="K11" s="257"/>
      <c r="L11" s="257"/>
      <c r="M11" s="257"/>
      <c r="N11" s="257"/>
      <c r="O11" s="257"/>
      <c r="P11" s="247"/>
      <c r="Q11" s="247"/>
      <c r="R11" s="247"/>
      <c r="S11" s="247"/>
      <c r="T11" s="247"/>
      <c r="U11" s="247"/>
      <c r="V11" s="247"/>
      <c r="W11" s="247"/>
      <c r="X11" s="247"/>
      <c r="Y11" s="247"/>
      <c r="Z11" s="247"/>
      <c r="AA11" s="247"/>
      <c r="AB11" s="247"/>
      <c r="AC11" s="247"/>
      <c r="AD11" s="247"/>
      <c r="AE11" s="247"/>
      <c r="AF11" s="247"/>
      <c r="AG11" s="247"/>
      <c r="AH11" s="251"/>
      <c r="AI11" s="244"/>
      <c r="AJ11" s="260"/>
      <c r="AK11" s="254"/>
      <c r="AL11" s="244"/>
      <c r="AM11" s="244"/>
      <c r="AN11" s="244"/>
      <c r="AO11" s="244"/>
      <c r="AP11" s="260"/>
      <c r="AQ11" s="248"/>
      <c r="AR11" s="261"/>
      <c r="AS11" s="261"/>
      <c r="AT11" s="261"/>
      <c r="AU11" s="248"/>
      <c r="AV11" s="248"/>
      <c r="AW11" s="248"/>
      <c r="AX11" s="248"/>
      <c r="AY11" s="248"/>
      <c r="AZ11" s="248"/>
      <c r="BA11" s="248"/>
      <c r="BB11" s="248"/>
      <c r="BC11" s="248"/>
      <c r="BD11" s="248"/>
      <c r="BE11" s="248"/>
      <c r="BF11" s="248"/>
      <c r="BG11" s="248"/>
      <c r="BH11" s="247"/>
      <c r="BK11" s="233"/>
      <c r="BL11" s="233"/>
      <c r="BM11" s="233"/>
    </row>
    <row r="12" spans="2:65" s="234" customFormat="1" ht="21" customHeight="1" x14ac:dyDescent="0.15">
      <c r="R12" s="245"/>
      <c r="S12" s="245"/>
      <c r="T12" s="255"/>
      <c r="U12" s="818"/>
      <c r="V12" s="818"/>
      <c r="W12" s="243"/>
      <c r="X12" s="262"/>
      <c r="Y12" s="247"/>
      <c r="Z12" s="247"/>
      <c r="AA12" s="251"/>
      <c r="AB12" s="256"/>
      <c r="AC12" s="243"/>
      <c r="AD12" s="251"/>
      <c r="AE12" s="251"/>
      <c r="AF12" s="251"/>
      <c r="AG12" s="263"/>
      <c r="AH12" s="254"/>
      <c r="AI12" s="260" t="s">
        <v>621</v>
      </c>
      <c r="AJ12" s="254"/>
      <c r="AK12" s="260"/>
      <c r="AL12" s="255"/>
      <c r="AM12" s="256"/>
      <c r="AN12" s="248"/>
      <c r="AO12" s="260"/>
      <c r="AP12" s="260"/>
      <c r="AQ12" s="260"/>
      <c r="AR12" s="260"/>
      <c r="AS12" s="243" t="s">
        <v>622</v>
      </c>
      <c r="AT12" s="260"/>
      <c r="AU12" s="260"/>
      <c r="AV12" s="260"/>
      <c r="AW12" s="260"/>
      <c r="AX12" s="260"/>
      <c r="AY12" s="260"/>
      <c r="AZ12" s="260"/>
      <c r="BA12" s="260"/>
      <c r="BB12" s="260"/>
      <c r="BC12" s="251"/>
      <c r="BD12" s="254"/>
      <c r="BE12" s="244"/>
      <c r="BF12" s="244"/>
      <c r="BG12" s="251"/>
      <c r="BH12" s="244"/>
      <c r="BK12" s="233"/>
      <c r="BL12" s="233"/>
      <c r="BM12" s="233"/>
    </row>
    <row r="13" spans="2:65" s="234" customFormat="1" ht="21" customHeight="1" x14ac:dyDescent="0.15">
      <c r="R13" s="260"/>
      <c r="S13" s="244"/>
      <c r="T13" s="244"/>
      <c r="U13" s="244"/>
      <c r="V13" s="244"/>
      <c r="W13" s="247"/>
      <c r="X13" s="247"/>
      <c r="Y13" s="247"/>
      <c r="Z13" s="247"/>
      <c r="AA13" s="260"/>
      <c r="AB13" s="244"/>
      <c r="AC13" s="244"/>
      <c r="AD13" s="260"/>
      <c r="AE13" s="260"/>
      <c r="AF13" s="260"/>
      <c r="AG13" s="263"/>
      <c r="AH13" s="251"/>
      <c r="AI13" s="254"/>
      <c r="AJ13" s="244"/>
      <c r="AK13" s="254"/>
      <c r="AL13" s="244"/>
      <c r="AM13" s="826">
        <v>2</v>
      </c>
      <c r="AN13" s="826"/>
      <c r="AO13" s="248" t="s">
        <v>623</v>
      </c>
      <c r="AP13" s="243"/>
      <c r="AQ13" s="251"/>
      <c r="AR13" s="251"/>
      <c r="AS13" s="243" t="s">
        <v>624</v>
      </c>
      <c r="AT13" s="244"/>
      <c r="AU13" s="244"/>
      <c r="AV13" s="244"/>
      <c r="AW13" s="244"/>
      <c r="AX13" s="244"/>
      <c r="AY13" s="244"/>
      <c r="AZ13" s="244"/>
      <c r="BA13" s="244"/>
      <c r="BB13" s="827">
        <v>0.29166666666666669</v>
      </c>
      <c r="BC13" s="828"/>
      <c r="BD13" s="829"/>
      <c r="BE13" s="246" t="s">
        <v>625</v>
      </c>
      <c r="BF13" s="827">
        <v>0.83333333333333337</v>
      </c>
      <c r="BG13" s="828"/>
      <c r="BH13" s="829"/>
      <c r="BK13" s="233"/>
      <c r="BL13" s="233"/>
      <c r="BM13" s="233"/>
    </row>
    <row r="14" spans="2:65" s="234" customFormat="1" ht="21" customHeight="1" x14ac:dyDescent="0.15">
      <c r="R14" s="264"/>
      <c r="S14" s="264"/>
      <c r="T14" s="264"/>
      <c r="U14" s="264"/>
      <c r="V14" s="264"/>
      <c r="W14" s="264"/>
      <c r="X14" s="247"/>
      <c r="Y14" s="247"/>
      <c r="Z14" s="247"/>
      <c r="AA14" s="246"/>
      <c r="AB14" s="264"/>
      <c r="AC14" s="264"/>
      <c r="AD14" s="246"/>
      <c r="AE14" s="251"/>
      <c r="AF14" s="251"/>
      <c r="AG14" s="265"/>
      <c r="AH14" s="243"/>
      <c r="AI14" s="254"/>
      <c r="AJ14" s="244"/>
      <c r="AK14" s="254"/>
      <c r="AL14" s="244"/>
      <c r="AM14" s="826">
        <v>1</v>
      </c>
      <c r="AN14" s="826"/>
      <c r="AO14" s="266" t="s">
        <v>626</v>
      </c>
      <c r="AP14" s="267"/>
      <c r="AQ14" s="267"/>
      <c r="AR14" s="245"/>
      <c r="AS14" s="243" t="s">
        <v>627</v>
      </c>
      <c r="AT14" s="244"/>
      <c r="AU14" s="244"/>
      <c r="AV14" s="244"/>
      <c r="AW14" s="244"/>
      <c r="AX14" s="244"/>
      <c r="AY14" s="244"/>
      <c r="AZ14" s="244"/>
      <c r="BA14" s="244"/>
      <c r="BB14" s="827">
        <v>0.83333333333333337</v>
      </c>
      <c r="BC14" s="828"/>
      <c r="BD14" s="829"/>
      <c r="BE14" s="246" t="s">
        <v>628</v>
      </c>
      <c r="BF14" s="827">
        <v>0.29166666666666669</v>
      </c>
      <c r="BG14" s="828"/>
      <c r="BH14" s="829"/>
      <c r="BK14" s="233"/>
      <c r="BL14" s="233"/>
      <c r="BM14" s="233"/>
    </row>
    <row r="15" spans="2:65" ht="12" customHeight="1" thickBot="1" x14ac:dyDescent="0.2">
      <c r="B15" s="268"/>
      <c r="C15" s="269"/>
      <c r="D15" s="269"/>
      <c r="E15" s="269"/>
      <c r="F15" s="269"/>
      <c r="G15" s="269"/>
      <c r="H15" s="269"/>
      <c r="I15" s="268"/>
      <c r="J15" s="268"/>
      <c r="K15" s="268"/>
      <c r="L15" s="268"/>
      <c r="M15" s="268"/>
      <c r="N15" s="268"/>
      <c r="O15" s="268"/>
      <c r="P15" s="268"/>
      <c r="Q15" s="268"/>
      <c r="R15" s="268"/>
      <c r="S15" s="268"/>
      <c r="T15" s="268"/>
      <c r="U15" s="268"/>
      <c r="V15" s="268"/>
      <c r="W15" s="268"/>
      <c r="X15" s="268"/>
      <c r="Y15" s="268"/>
      <c r="Z15" s="268"/>
      <c r="AA15" s="269"/>
      <c r="AB15" s="268"/>
      <c r="AC15" s="268"/>
      <c r="AD15" s="268"/>
      <c r="AE15" s="268"/>
      <c r="AF15" s="268"/>
      <c r="AG15" s="268"/>
      <c r="AH15" s="268"/>
      <c r="AI15" s="268"/>
      <c r="AJ15" s="268"/>
      <c r="AK15" s="268"/>
      <c r="AL15" s="268"/>
      <c r="AM15" s="268"/>
      <c r="AR15" s="271"/>
      <c r="BI15" s="272"/>
      <c r="BJ15" s="272"/>
      <c r="BK15" s="272"/>
    </row>
    <row r="16" spans="2:65" ht="21.6" customHeight="1" x14ac:dyDescent="0.15">
      <c r="B16" s="858" t="s">
        <v>629</v>
      </c>
      <c r="C16" s="846" t="s">
        <v>630</v>
      </c>
      <c r="D16" s="847"/>
      <c r="E16" s="861"/>
      <c r="F16" s="273"/>
      <c r="G16" s="274"/>
      <c r="H16" s="864" t="s">
        <v>631</v>
      </c>
      <c r="I16" s="867" t="s">
        <v>632</v>
      </c>
      <c r="J16" s="847"/>
      <c r="K16" s="847"/>
      <c r="L16" s="861"/>
      <c r="M16" s="867" t="s">
        <v>633</v>
      </c>
      <c r="N16" s="847"/>
      <c r="O16" s="861"/>
      <c r="P16" s="867" t="s">
        <v>634</v>
      </c>
      <c r="Q16" s="847"/>
      <c r="R16" s="847"/>
      <c r="S16" s="847"/>
      <c r="T16" s="848"/>
      <c r="U16" s="275"/>
      <c r="V16" s="276"/>
      <c r="W16" s="276"/>
      <c r="X16" s="276"/>
      <c r="Y16" s="276"/>
      <c r="Z16" s="276"/>
      <c r="AA16" s="276"/>
      <c r="AB16" s="276"/>
      <c r="AC16" s="276"/>
      <c r="AD16" s="276"/>
      <c r="AE16" s="276"/>
      <c r="AF16" s="276"/>
      <c r="AG16" s="276"/>
      <c r="AH16" s="276"/>
      <c r="AI16" s="277" t="s">
        <v>635</v>
      </c>
      <c r="AJ16" s="276"/>
      <c r="AK16" s="276"/>
      <c r="AL16" s="276"/>
      <c r="AM16" s="276"/>
      <c r="AN16" s="276" t="s">
        <v>636</v>
      </c>
      <c r="AO16" s="276"/>
      <c r="AP16" s="278"/>
      <c r="AQ16" s="279"/>
      <c r="AR16" s="276" t="s">
        <v>637</v>
      </c>
      <c r="AS16" s="276"/>
      <c r="AT16" s="276"/>
      <c r="AU16" s="276"/>
      <c r="AV16" s="276"/>
      <c r="AW16" s="276"/>
      <c r="AX16" s="276"/>
      <c r="AY16" s="280"/>
      <c r="AZ16" s="834" t="str">
        <f>IF(BC3="計画","(12)1～4週目の勤務時間数合計","(12)1か月の勤務時間数　合計")</f>
        <v>(12)1か月の勤務時間数　合計</v>
      </c>
      <c r="BA16" s="835"/>
      <c r="BB16" s="840" t="s">
        <v>638</v>
      </c>
      <c r="BC16" s="841"/>
      <c r="BD16" s="846" t="s">
        <v>639</v>
      </c>
      <c r="BE16" s="847"/>
      <c r="BF16" s="847"/>
      <c r="BG16" s="847"/>
      <c r="BH16" s="848"/>
    </row>
    <row r="17" spans="2:60" ht="20.25" customHeight="1" x14ac:dyDescent="0.15">
      <c r="B17" s="859"/>
      <c r="C17" s="849"/>
      <c r="D17" s="850"/>
      <c r="E17" s="862"/>
      <c r="F17" s="281"/>
      <c r="G17" s="282"/>
      <c r="H17" s="865"/>
      <c r="I17" s="868"/>
      <c r="J17" s="850"/>
      <c r="K17" s="850"/>
      <c r="L17" s="862"/>
      <c r="M17" s="868"/>
      <c r="N17" s="850"/>
      <c r="O17" s="862"/>
      <c r="P17" s="868"/>
      <c r="Q17" s="850"/>
      <c r="R17" s="850"/>
      <c r="S17" s="850"/>
      <c r="T17" s="851"/>
      <c r="U17" s="855" t="s">
        <v>640</v>
      </c>
      <c r="V17" s="855"/>
      <c r="W17" s="855"/>
      <c r="X17" s="855"/>
      <c r="Y17" s="855"/>
      <c r="Z17" s="855"/>
      <c r="AA17" s="856"/>
      <c r="AB17" s="857" t="s">
        <v>641</v>
      </c>
      <c r="AC17" s="855"/>
      <c r="AD17" s="855"/>
      <c r="AE17" s="855"/>
      <c r="AF17" s="855"/>
      <c r="AG17" s="855"/>
      <c r="AH17" s="856"/>
      <c r="AI17" s="857" t="s">
        <v>642</v>
      </c>
      <c r="AJ17" s="855"/>
      <c r="AK17" s="855"/>
      <c r="AL17" s="855"/>
      <c r="AM17" s="855"/>
      <c r="AN17" s="855"/>
      <c r="AO17" s="856"/>
      <c r="AP17" s="857" t="s">
        <v>643</v>
      </c>
      <c r="AQ17" s="855"/>
      <c r="AR17" s="855"/>
      <c r="AS17" s="855"/>
      <c r="AT17" s="855"/>
      <c r="AU17" s="855"/>
      <c r="AV17" s="856"/>
      <c r="AW17" s="857" t="s">
        <v>644</v>
      </c>
      <c r="AX17" s="855"/>
      <c r="AY17" s="855"/>
      <c r="AZ17" s="836"/>
      <c r="BA17" s="837"/>
      <c r="BB17" s="842"/>
      <c r="BC17" s="843"/>
      <c r="BD17" s="849"/>
      <c r="BE17" s="850"/>
      <c r="BF17" s="850"/>
      <c r="BG17" s="850"/>
      <c r="BH17" s="851"/>
    </row>
    <row r="18" spans="2:60" ht="20.25" customHeight="1" x14ac:dyDescent="0.15">
      <c r="B18" s="859"/>
      <c r="C18" s="849"/>
      <c r="D18" s="850"/>
      <c r="E18" s="862"/>
      <c r="F18" s="281"/>
      <c r="G18" s="282"/>
      <c r="H18" s="865"/>
      <c r="I18" s="868"/>
      <c r="J18" s="850"/>
      <c r="K18" s="850"/>
      <c r="L18" s="862"/>
      <c r="M18" s="868"/>
      <c r="N18" s="850"/>
      <c r="O18" s="862"/>
      <c r="P18" s="868"/>
      <c r="Q18" s="850"/>
      <c r="R18" s="850"/>
      <c r="S18" s="850"/>
      <c r="T18" s="851"/>
      <c r="U18" s="283">
        <v>1</v>
      </c>
      <c r="V18" s="284">
        <v>2</v>
      </c>
      <c r="W18" s="284">
        <v>3</v>
      </c>
      <c r="X18" s="284">
        <v>4</v>
      </c>
      <c r="Y18" s="284">
        <v>5</v>
      </c>
      <c r="Z18" s="284">
        <v>6</v>
      </c>
      <c r="AA18" s="285">
        <v>7</v>
      </c>
      <c r="AB18" s="286">
        <v>8</v>
      </c>
      <c r="AC18" s="284">
        <v>9</v>
      </c>
      <c r="AD18" s="284">
        <v>10</v>
      </c>
      <c r="AE18" s="284">
        <v>11</v>
      </c>
      <c r="AF18" s="284">
        <v>12</v>
      </c>
      <c r="AG18" s="284">
        <v>13</v>
      </c>
      <c r="AH18" s="285">
        <v>14</v>
      </c>
      <c r="AI18" s="283">
        <v>15</v>
      </c>
      <c r="AJ18" s="284">
        <v>16</v>
      </c>
      <c r="AK18" s="284">
        <v>17</v>
      </c>
      <c r="AL18" s="284">
        <v>18</v>
      </c>
      <c r="AM18" s="284">
        <v>19</v>
      </c>
      <c r="AN18" s="284">
        <v>20</v>
      </c>
      <c r="AO18" s="285">
        <v>21</v>
      </c>
      <c r="AP18" s="286">
        <v>22</v>
      </c>
      <c r="AQ18" s="284">
        <v>23</v>
      </c>
      <c r="AR18" s="284">
        <v>24</v>
      </c>
      <c r="AS18" s="284">
        <v>25</v>
      </c>
      <c r="AT18" s="284">
        <v>26</v>
      </c>
      <c r="AU18" s="284">
        <v>27</v>
      </c>
      <c r="AV18" s="285">
        <v>28</v>
      </c>
      <c r="AW18" s="287" t="str">
        <f>IF($BC$3="暦月",IF(DAY(DATE($AD$2,$AH$2,29))=29,29,""),"")</f>
        <v/>
      </c>
      <c r="AX18" s="288" t="str">
        <f>IF($BC$3="暦月",IF(DAY(DATE($AD$2,$AH$2,30))=30,30,""),"")</f>
        <v/>
      </c>
      <c r="AY18" s="289" t="str">
        <f>IF($BC$3="暦月",IF(DAY(DATE($AD$2,$AH$2,31))=31,31,""),"")</f>
        <v/>
      </c>
      <c r="AZ18" s="836"/>
      <c r="BA18" s="837"/>
      <c r="BB18" s="842"/>
      <c r="BC18" s="843"/>
      <c r="BD18" s="849"/>
      <c r="BE18" s="850"/>
      <c r="BF18" s="850"/>
      <c r="BG18" s="850"/>
      <c r="BH18" s="851"/>
    </row>
    <row r="19" spans="2:60" ht="20.25" hidden="1" customHeight="1" x14ac:dyDescent="0.15">
      <c r="B19" s="859"/>
      <c r="C19" s="849"/>
      <c r="D19" s="850"/>
      <c r="E19" s="862"/>
      <c r="F19" s="281"/>
      <c r="G19" s="282"/>
      <c r="H19" s="865"/>
      <c r="I19" s="868"/>
      <c r="J19" s="850"/>
      <c r="K19" s="850"/>
      <c r="L19" s="862"/>
      <c r="M19" s="868"/>
      <c r="N19" s="850"/>
      <c r="O19" s="862"/>
      <c r="P19" s="868"/>
      <c r="Q19" s="850"/>
      <c r="R19" s="850"/>
      <c r="S19" s="850"/>
      <c r="T19" s="851"/>
      <c r="U19" s="283">
        <f>WEEKDAY(DATE($AD$2,$AH$2,1))</f>
        <v>2</v>
      </c>
      <c r="V19" s="284">
        <f>WEEKDAY(DATE($AD$2,$AH$2,2))</f>
        <v>3</v>
      </c>
      <c r="W19" s="284">
        <f>WEEKDAY(DATE($AD$2,$AH$2,3))</f>
        <v>4</v>
      </c>
      <c r="X19" s="284">
        <f>WEEKDAY(DATE($AD$2,$AH$2,4))</f>
        <v>5</v>
      </c>
      <c r="Y19" s="284">
        <f>WEEKDAY(DATE($AD$2,$AH$2,5))</f>
        <v>6</v>
      </c>
      <c r="Z19" s="284">
        <f>WEEKDAY(DATE($AD$2,$AH$2,6))</f>
        <v>7</v>
      </c>
      <c r="AA19" s="285">
        <f>WEEKDAY(DATE($AD$2,$AH$2,7))</f>
        <v>1</v>
      </c>
      <c r="AB19" s="286">
        <f>WEEKDAY(DATE($AD$2,$AH$2,8))</f>
        <v>2</v>
      </c>
      <c r="AC19" s="284">
        <f>WEEKDAY(DATE($AD$2,$AH$2,9))</f>
        <v>3</v>
      </c>
      <c r="AD19" s="284">
        <f>WEEKDAY(DATE($AD$2,$AH$2,10))</f>
        <v>4</v>
      </c>
      <c r="AE19" s="284">
        <f>WEEKDAY(DATE($AD$2,$AH$2,11))</f>
        <v>5</v>
      </c>
      <c r="AF19" s="284">
        <f>WEEKDAY(DATE($AD$2,$AH$2,12))</f>
        <v>6</v>
      </c>
      <c r="AG19" s="284">
        <f>WEEKDAY(DATE($AD$2,$AH$2,13))</f>
        <v>7</v>
      </c>
      <c r="AH19" s="285">
        <f>WEEKDAY(DATE($AD$2,$AH$2,14))</f>
        <v>1</v>
      </c>
      <c r="AI19" s="286">
        <f>WEEKDAY(DATE($AD$2,$AH$2,15))</f>
        <v>2</v>
      </c>
      <c r="AJ19" s="284">
        <f>WEEKDAY(DATE($AD$2,$AH$2,16))</f>
        <v>3</v>
      </c>
      <c r="AK19" s="284">
        <f>WEEKDAY(DATE($AD$2,$AH$2,17))</f>
        <v>4</v>
      </c>
      <c r="AL19" s="284">
        <f>WEEKDAY(DATE($AD$2,$AH$2,18))</f>
        <v>5</v>
      </c>
      <c r="AM19" s="284">
        <f>WEEKDAY(DATE($AD$2,$AH$2,19))</f>
        <v>6</v>
      </c>
      <c r="AN19" s="284">
        <f>WEEKDAY(DATE($AD$2,$AH$2,20))</f>
        <v>7</v>
      </c>
      <c r="AO19" s="285">
        <f>WEEKDAY(DATE($AD$2,$AH$2,21))</f>
        <v>1</v>
      </c>
      <c r="AP19" s="286">
        <f>WEEKDAY(DATE($AD$2,$AH$2,22))</f>
        <v>2</v>
      </c>
      <c r="AQ19" s="284">
        <f>WEEKDAY(DATE($AD$2,$AH$2,23))</f>
        <v>3</v>
      </c>
      <c r="AR19" s="284">
        <f>WEEKDAY(DATE($AD$2,$AH$2,24))</f>
        <v>4</v>
      </c>
      <c r="AS19" s="284">
        <f>WEEKDAY(DATE($AD$2,$AH$2,25))</f>
        <v>5</v>
      </c>
      <c r="AT19" s="284">
        <f>WEEKDAY(DATE($AD$2,$AH$2,26))</f>
        <v>6</v>
      </c>
      <c r="AU19" s="284">
        <f>WEEKDAY(DATE($AD$2,$AH$2,27))</f>
        <v>7</v>
      </c>
      <c r="AV19" s="285">
        <f>WEEKDAY(DATE($AD$2,$AH$2,28))</f>
        <v>1</v>
      </c>
      <c r="AW19" s="286">
        <f>IF(AW18=29,WEEKDAY(DATE($AD$2,$AH$2,29)),0)</f>
        <v>0</v>
      </c>
      <c r="AX19" s="284">
        <f>IF(AX18=30,WEEKDAY(DATE($AD$2,$AH$2,30)),0)</f>
        <v>0</v>
      </c>
      <c r="AY19" s="285">
        <f>IF(AY18=31,WEEKDAY(DATE($AD$2,$AH$2,31)),0)</f>
        <v>0</v>
      </c>
      <c r="AZ19" s="836"/>
      <c r="BA19" s="837"/>
      <c r="BB19" s="842"/>
      <c r="BC19" s="843"/>
      <c r="BD19" s="849"/>
      <c r="BE19" s="850"/>
      <c r="BF19" s="850"/>
      <c r="BG19" s="850"/>
      <c r="BH19" s="851"/>
    </row>
    <row r="20" spans="2:60" ht="20.25" customHeight="1" thickBot="1" x14ac:dyDescent="0.2">
      <c r="B20" s="860"/>
      <c r="C20" s="852"/>
      <c r="D20" s="853"/>
      <c r="E20" s="863"/>
      <c r="F20" s="290"/>
      <c r="G20" s="291"/>
      <c r="H20" s="866"/>
      <c r="I20" s="869"/>
      <c r="J20" s="853"/>
      <c r="K20" s="853"/>
      <c r="L20" s="863"/>
      <c r="M20" s="869"/>
      <c r="N20" s="853"/>
      <c r="O20" s="863"/>
      <c r="P20" s="869"/>
      <c r="Q20" s="853"/>
      <c r="R20" s="853"/>
      <c r="S20" s="853"/>
      <c r="T20" s="854"/>
      <c r="U20" s="292" t="str">
        <f>IF(U19=1,"日",IF(U19=2,"月",IF(U19=3,"火",IF(U19=4,"水",IF(U19=5,"木",IF(U19=6,"金","土"))))))</f>
        <v>月</v>
      </c>
      <c r="V20" s="293" t="str">
        <f t="shared" ref="V20:AV20" si="0">IF(V19=1,"日",IF(V19=2,"月",IF(V19=3,"火",IF(V19=4,"水",IF(V19=5,"木",IF(V19=6,"金","土"))))))</f>
        <v>火</v>
      </c>
      <c r="W20" s="293" t="str">
        <f t="shared" si="0"/>
        <v>水</v>
      </c>
      <c r="X20" s="293" t="str">
        <f t="shared" si="0"/>
        <v>木</v>
      </c>
      <c r="Y20" s="293" t="str">
        <f t="shared" si="0"/>
        <v>金</v>
      </c>
      <c r="Z20" s="293" t="str">
        <f t="shared" si="0"/>
        <v>土</v>
      </c>
      <c r="AA20" s="294" t="str">
        <f t="shared" si="0"/>
        <v>日</v>
      </c>
      <c r="AB20" s="295" t="str">
        <f>IF(AB19=1,"日",IF(AB19=2,"月",IF(AB19=3,"火",IF(AB19=4,"水",IF(AB19=5,"木",IF(AB19=6,"金","土"))))))</f>
        <v>月</v>
      </c>
      <c r="AC20" s="293" t="str">
        <f t="shared" si="0"/>
        <v>火</v>
      </c>
      <c r="AD20" s="293" t="str">
        <f t="shared" si="0"/>
        <v>水</v>
      </c>
      <c r="AE20" s="293" t="str">
        <f t="shared" si="0"/>
        <v>木</v>
      </c>
      <c r="AF20" s="293" t="str">
        <f t="shared" si="0"/>
        <v>金</v>
      </c>
      <c r="AG20" s="293" t="str">
        <f t="shared" si="0"/>
        <v>土</v>
      </c>
      <c r="AH20" s="294" t="str">
        <f t="shared" si="0"/>
        <v>日</v>
      </c>
      <c r="AI20" s="295" t="str">
        <f>IF(AI19=1,"日",IF(AI19=2,"月",IF(AI19=3,"火",IF(AI19=4,"水",IF(AI19=5,"木",IF(AI19=6,"金","土"))))))</f>
        <v>月</v>
      </c>
      <c r="AJ20" s="293" t="str">
        <f t="shared" si="0"/>
        <v>火</v>
      </c>
      <c r="AK20" s="293" t="str">
        <f t="shared" si="0"/>
        <v>水</v>
      </c>
      <c r="AL20" s="293" t="str">
        <f t="shared" si="0"/>
        <v>木</v>
      </c>
      <c r="AM20" s="293" t="str">
        <f t="shared" si="0"/>
        <v>金</v>
      </c>
      <c r="AN20" s="293" t="str">
        <f t="shared" si="0"/>
        <v>土</v>
      </c>
      <c r="AO20" s="294" t="str">
        <f t="shared" si="0"/>
        <v>日</v>
      </c>
      <c r="AP20" s="295" t="str">
        <f>IF(AP19=1,"日",IF(AP19=2,"月",IF(AP19=3,"火",IF(AP19=4,"水",IF(AP19=5,"木",IF(AP19=6,"金","土"))))))</f>
        <v>月</v>
      </c>
      <c r="AQ20" s="293" t="str">
        <f t="shared" si="0"/>
        <v>火</v>
      </c>
      <c r="AR20" s="293" t="str">
        <f t="shared" si="0"/>
        <v>水</v>
      </c>
      <c r="AS20" s="293" t="str">
        <f t="shared" si="0"/>
        <v>木</v>
      </c>
      <c r="AT20" s="293" t="str">
        <f t="shared" si="0"/>
        <v>金</v>
      </c>
      <c r="AU20" s="293" t="str">
        <f t="shared" si="0"/>
        <v>土</v>
      </c>
      <c r="AV20" s="294" t="str">
        <f t="shared" si="0"/>
        <v>日</v>
      </c>
      <c r="AW20" s="293" t="str">
        <f>IF(AW19=1,"日",IF(AW19=2,"月",IF(AW19=3,"火",IF(AW19=4,"水",IF(AW19=5,"木",IF(AW19=6,"金",IF(AW19=0,"","土")))))))</f>
        <v/>
      </c>
      <c r="AX20" s="293" t="str">
        <f>IF(AX19=1,"日",IF(AX19=2,"月",IF(AX19=3,"火",IF(AX19=4,"水",IF(AX19=5,"木",IF(AX19=6,"金",IF(AX19=0,"","土")))))))</f>
        <v/>
      </c>
      <c r="AY20" s="293" t="str">
        <f>IF(AY19=1,"日",IF(AY19=2,"月",IF(AY19=3,"火",IF(AY19=4,"水",IF(AY19=5,"木",IF(AY19=6,"金",IF(AY19=0,"","土")))))))</f>
        <v/>
      </c>
      <c r="AZ20" s="838"/>
      <c r="BA20" s="839"/>
      <c r="BB20" s="844"/>
      <c r="BC20" s="845"/>
      <c r="BD20" s="852"/>
      <c r="BE20" s="853"/>
      <c r="BF20" s="853"/>
      <c r="BG20" s="853"/>
      <c r="BH20" s="854"/>
    </row>
    <row r="21" spans="2:60" ht="20.25" customHeight="1" x14ac:dyDescent="0.15">
      <c r="B21" s="296"/>
      <c r="C21" s="902" t="s">
        <v>645</v>
      </c>
      <c r="D21" s="903"/>
      <c r="E21" s="904"/>
      <c r="F21" s="297"/>
      <c r="G21" s="298"/>
      <c r="H21" s="905" t="s">
        <v>646</v>
      </c>
      <c r="I21" s="906" t="s">
        <v>647</v>
      </c>
      <c r="J21" s="907"/>
      <c r="K21" s="907"/>
      <c r="L21" s="908"/>
      <c r="M21" s="909" t="s">
        <v>648</v>
      </c>
      <c r="N21" s="910"/>
      <c r="O21" s="911"/>
      <c r="P21" s="299" t="s">
        <v>649</v>
      </c>
      <c r="Q21" s="300"/>
      <c r="R21" s="300"/>
      <c r="S21" s="301"/>
      <c r="T21" s="302"/>
      <c r="U21" s="303" t="s">
        <v>650</v>
      </c>
      <c r="V21" s="303" t="s">
        <v>651</v>
      </c>
      <c r="W21" s="303" t="s">
        <v>652</v>
      </c>
      <c r="X21" s="303"/>
      <c r="Y21" s="303" t="s">
        <v>651</v>
      </c>
      <c r="Z21" s="303" t="s">
        <v>653</v>
      </c>
      <c r="AA21" s="304"/>
      <c r="AB21" s="305" t="s">
        <v>654</v>
      </c>
      <c r="AC21" s="303"/>
      <c r="AD21" s="303" t="s">
        <v>654</v>
      </c>
      <c r="AE21" s="303" t="s">
        <v>655</v>
      </c>
      <c r="AF21" s="303" t="s">
        <v>655</v>
      </c>
      <c r="AG21" s="303"/>
      <c r="AH21" s="304" t="s">
        <v>655</v>
      </c>
      <c r="AI21" s="305"/>
      <c r="AJ21" s="303" t="s">
        <v>655</v>
      </c>
      <c r="AK21" s="303" t="s">
        <v>650</v>
      </c>
      <c r="AL21" s="303" t="s">
        <v>655</v>
      </c>
      <c r="AM21" s="303" t="s">
        <v>655</v>
      </c>
      <c r="AN21" s="303" t="s">
        <v>656</v>
      </c>
      <c r="AO21" s="304"/>
      <c r="AP21" s="305"/>
      <c r="AQ21" s="303" t="s">
        <v>655</v>
      </c>
      <c r="AR21" s="303" t="s">
        <v>652</v>
      </c>
      <c r="AS21" s="303" t="s">
        <v>655</v>
      </c>
      <c r="AT21" s="303" t="s">
        <v>652</v>
      </c>
      <c r="AU21" s="303" t="s">
        <v>657</v>
      </c>
      <c r="AV21" s="304"/>
      <c r="AW21" s="305"/>
      <c r="AX21" s="303"/>
      <c r="AY21" s="303"/>
      <c r="AZ21" s="912"/>
      <c r="BA21" s="913"/>
      <c r="BB21" s="933"/>
      <c r="BC21" s="913"/>
      <c r="BD21" s="930"/>
      <c r="BE21" s="931"/>
      <c r="BF21" s="931"/>
      <c r="BG21" s="931"/>
      <c r="BH21" s="932"/>
    </row>
    <row r="22" spans="2:60" ht="20.25" customHeight="1" x14ac:dyDescent="0.15">
      <c r="B22" s="306">
        <v>1</v>
      </c>
      <c r="C22" s="873"/>
      <c r="D22" s="874"/>
      <c r="E22" s="875"/>
      <c r="F22" s="307" t="str">
        <f>C21</f>
        <v>管理者</v>
      </c>
      <c r="G22" s="308"/>
      <c r="H22" s="880"/>
      <c r="I22" s="885"/>
      <c r="J22" s="886"/>
      <c r="K22" s="886"/>
      <c r="L22" s="887"/>
      <c r="M22" s="894"/>
      <c r="N22" s="895"/>
      <c r="O22" s="896"/>
      <c r="P22" s="309" t="s">
        <v>658</v>
      </c>
      <c r="Q22" s="310"/>
      <c r="R22" s="310"/>
      <c r="S22" s="311"/>
      <c r="T22" s="312"/>
      <c r="U22" s="313">
        <f>IF(U21="","",VLOOKUP(U21,'【記載例】シフト記号表（勤務時間帯）'!$D$6:$X$47,21,FALSE))</f>
        <v>8</v>
      </c>
      <c r="V22" s="314">
        <f>IF(V21="","",VLOOKUP(V21,'【記載例】シフト記号表（勤務時間帯）'!$D$6:$X$47,21,FALSE))</f>
        <v>8</v>
      </c>
      <c r="W22" s="314">
        <f>IF(W21="","",VLOOKUP(W21,'【記載例】シフト記号表（勤務時間帯）'!$D$6:$X$47,21,FALSE))</f>
        <v>8</v>
      </c>
      <c r="X22" s="314" t="str">
        <f>IF(X21="","",VLOOKUP(X21,'【記載例】シフト記号表（勤務時間帯）'!$D$6:$X$47,21,FALSE))</f>
        <v/>
      </c>
      <c r="Y22" s="314">
        <f>IF(Y21="","",VLOOKUP(Y21,'【記載例】シフト記号表（勤務時間帯）'!$D$6:$X$47,21,FALSE))</f>
        <v>8</v>
      </c>
      <c r="Z22" s="314">
        <f>IF(Z21="","",VLOOKUP(Z21,'【記載例】シフト記号表（勤務時間帯）'!$D$6:$X$47,21,FALSE))</f>
        <v>8</v>
      </c>
      <c r="AA22" s="315" t="str">
        <f>IF(AA21="","",VLOOKUP(AA21,'【記載例】シフト記号表（勤務時間帯）'!$D$6:$X$47,21,FALSE))</f>
        <v/>
      </c>
      <c r="AB22" s="313">
        <f>IF(AB21="","",VLOOKUP(AB21,'【記載例】シフト記号表（勤務時間帯）'!$D$6:$X$47,21,FALSE))</f>
        <v>8</v>
      </c>
      <c r="AC22" s="314" t="str">
        <f>IF(AC21="","",VLOOKUP(AC21,'【記載例】シフト記号表（勤務時間帯）'!$D$6:$X$47,21,FALSE))</f>
        <v/>
      </c>
      <c r="AD22" s="314">
        <f>IF(AD21="","",VLOOKUP(AD21,'【記載例】シフト記号表（勤務時間帯）'!$D$6:$X$47,21,FALSE))</f>
        <v>8</v>
      </c>
      <c r="AE22" s="314">
        <f>IF(AE21="","",VLOOKUP(AE21,'【記載例】シフト記号表（勤務時間帯）'!$D$6:$X$47,21,FALSE))</f>
        <v>8</v>
      </c>
      <c r="AF22" s="314">
        <f>IF(AF21="","",VLOOKUP(AF21,'【記載例】シフト記号表（勤務時間帯）'!$D$6:$X$47,21,FALSE))</f>
        <v>8</v>
      </c>
      <c r="AG22" s="314" t="str">
        <f>IF(AG21="","",VLOOKUP(AG21,'【記載例】シフト記号表（勤務時間帯）'!$D$6:$X$47,21,FALSE))</f>
        <v/>
      </c>
      <c r="AH22" s="315">
        <f>IF(AH21="","",VLOOKUP(AH21,'【記載例】シフト記号表（勤務時間帯）'!$D$6:$X$47,21,FALSE))</f>
        <v>8</v>
      </c>
      <c r="AI22" s="313" t="str">
        <f>IF(AI21="","",VLOOKUP(AI21,'【記載例】シフト記号表（勤務時間帯）'!$D$6:$X$47,21,FALSE))</f>
        <v/>
      </c>
      <c r="AJ22" s="314">
        <f>IF(AJ21="","",VLOOKUP(AJ21,'【記載例】シフト記号表（勤務時間帯）'!$D$6:$X$47,21,FALSE))</f>
        <v>8</v>
      </c>
      <c r="AK22" s="314">
        <f>IF(AK21="","",VLOOKUP(AK21,'【記載例】シフト記号表（勤務時間帯）'!$D$6:$X$47,21,FALSE))</f>
        <v>8</v>
      </c>
      <c r="AL22" s="314">
        <f>IF(AL21="","",VLOOKUP(AL21,'【記載例】シフト記号表（勤務時間帯）'!$D$6:$X$47,21,FALSE))</f>
        <v>8</v>
      </c>
      <c r="AM22" s="314">
        <f>IF(AM21="","",VLOOKUP(AM21,'【記載例】シフト記号表（勤務時間帯）'!$D$6:$X$47,21,FALSE))</f>
        <v>8</v>
      </c>
      <c r="AN22" s="314">
        <f>IF(AN21="","",VLOOKUP(AN21,'【記載例】シフト記号表（勤務時間帯）'!$D$6:$X$47,21,FALSE))</f>
        <v>8</v>
      </c>
      <c r="AO22" s="315" t="str">
        <f>IF(AO21="","",VLOOKUP(AO21,'【記載例】シフト記号表（勤務時間帯）'!$D$6:$X$47,21,FALSE))</f>
        <v/>
      </c>
      <c r="AP22" s="313" t="str">
        <f>IF(AP21="","",VLOOKUP(AP21,'【記載例】シフト記号表（勤務時間帯）'!$D$6:$X$47,21,FALSE))</f>
        <v/>
      </c>
      <c r="AQ22" s="314">
        <f>IF(AQ21="","",VLOOKUP(AQ21,'【記載例】シフト記号表（勤務時間帯）'!$D$6:$X$47,21,FALSE))</f>
        <v>8</v>
      </c>
      <c r="AR22" s="314">
        <f>IF(AR21="","",VLOOKUP(AR21,'【記載例】シフト記号表（勤務時間帯）'!$D$6:$X$47,21,FALSE))</f>
        <v>8</v>
      </c>
      <c r="AS22" s="314">
        <f>IF(AS21="","",VLOOKUP(AS21,'【記載例】シフト記号表（勤務時間帯）'!$D$6:$X$47,21,FALSE))</f>
        <v>8</v>
      </c>
      <c r="AT22" s="314">
        <f>IF(AT21="","",VLOOKUP(AT21,'【記載例】シフト記号表（勤務時間帯）'!$D$6:$X$47,21,FALSE))</f>
        <v>8</v>
      </c>
      <c r="AU22" s="314">
        <f>IF(AU21="","",VLOOKUP(AU21,'【記載例】シフト記号表（勤務時間帯）'!$D$6:$X$47,21,FALSE))</f>
        <v>8</v>
      </c>
      <c r="AV22" s="315" t="str">
        <f>IF(AV21="","",VLOOKUP(AV21,'【記載例】シフト記号表（勤務時間帯）'!$D$6:$X$47,21,FALSE))</f>
        <v/>
      </c>
      <c r="AW22" s="313" t="str">
        <f>IF(AW21="","",VLOOKUP(AW21,'【記載例】シフト記号表（勤務時間帯）'!$D$6:$X$47,21,FALSE))</f>
        <v/>
      </c>
      <c r="AX22" s="314" t="str">
        <f>IF(AX21="","",VLOOKUP(AX21,'【記載例】シフト記号表（勤務時間帯）'!$D$6:$X$47,21,FALSE))</f>
        <v/>
      </c>
      <c r="AY22" s="314" t="str">
        <f>IF(AY21="","",VLOOKUP(AY21,'【記載例】シフト記号表（勤務時間帯）'!$D$6:$X$47,21,FALSE))</f>
        <v/>
      </c>
      <c r="AZ22" s="924">
        <f>IF($BC$3="４週",SUM(U22:AV22),IF($BC$3="暦月",SUM(U22:AY22),""))</f>
        <v>160</v>
      </c>
      <c r="BA22" s="925"/>
      <c r="BB22" s="926">
        <f>IF($BC$3="４週",AZ22/4,IF($BC$3="暦月",(AZ22/($BC$8/7)),""))</f>
        <v>40</v>
      </c>
      <c r="BC22" s="925"/>
      <c r="BD22" s="918"/>
      <c r="BE22" s="919"/>
      <c r="BF22" s="919"/>
      <c r="BG22" s="919"/>
      <c r="BH22" s="920"/>
    </row>
    <row r="23" spans="2:60" ht="20.25" customHeight="1" x14ac:dyDescent="0.15">
      <c r="B23" s="316"/>
      <c r="C23" s="876"/>
      <c r="D23" s="877"/>
      <c r="E23" s="878"/>
      <c r="F23" s="317"/>
      <c r="G23" s="318" t="str">
        <f>C21</f>
        <v>管理者</v>
      </c>
      <c r="H23" s="881"/>
      <c r="I23" s="888"/>
      <c r="J23" s="889"/>
      <c r="K23" s="889"/>
      <c r="L23" s="890"/>
      <c r="M23" s="897"/>
      <c r="N23" s="898"/>
      <c r="O23" s="899"/>
      <c r="P23" s="319" t="s">
        <v>659</v>
      </c>
      <c r="Q23" s="320"/>
      <c r="R23" s="320"/>
      <c r="S23" s="321"/>
      <c r="T23" s="322"/>
      <c r="U23" s="323" t="str">
        <f>IF(U21="","",VLOOKUP(U21,'【記載例】シフト記号表（勤務時間帯）'!$D$6:$Z$47,23,FALSE))</f>
        <v>-</v>
      </c>
      <c r="V23" s="324" t="str">
        <f>IF(V21="","",VLOOKUP(V21,'【記載例】シフト記号表（勤務時間帯）'!$D$6:$Z$47,23,FALSE))</f>
        <v>-</v>
      </c>
      <c r="W23" s="324" t="str">
        <f>IF(W21="","",VLOOKUP(W21,'【記載例】シフト記号表（勤務時間帯）'!$D$6:$Z$47,23,FALSE))</f>
        <v>-</v>
      </c>
      <c r="X23" s="324" t="str">
        <f>IF(X21="","",VLOOKUP(X21,'【記載例】シフト記号表（勤務時間帯）'!$D$6:$Z$47,23,FALSE))</f>
        <v/>
      </c>
      <c r="Y23" s="324" t="str">
        <f>IF(Y21="","",VLOOKUP(Y21,'【記載例】シフト記号表（勤務時間帯）'!$D$6:$Z$47,23,FALSE))</f>
        <v>-</v>
      </c>
      <c r="Z23" s="324" t="str">
        <f>IF(Z21="","",VLOOKUP(Z21,'【記載例】シフト記号表（勤務時間帯）'!$D$6:$Z$47,23,FALSE))</f>
        <v>-</v>
      </c>
      <c r="AA23" s="325" t="str">
        <f>IF(AA21="","",VLOOKUP(AA21,'【記載例】シフト記号表（勤務時間帯）'!$D$6:$Z$47,23,FALSE))</f>
        <v/>
      </c>
      <c r="AB23" s="323" t="str">
        <f>IF(AB21="","",VLOOKUP(AB21,'【記載例】シフト記号表（勤務時間帯）'!$D$6:$Z$47,23,FALSE))</f>
        <v>-</v>
      </c>
      <c r="AC23" s="324" t="str">
        <f>IF(AC21="","",VLOOKUP(AC21,'【記載例】シフト記号表（勤務時間帯）'!$D$6:$Z$47,23,FALSE))</f>
        <v/>
      </c>
      <c r="AD23" s="324" t="str">
        <f>IF(AD21="","",VLOOKUP(AD21,'【記載例】シフト記号表（勤務時間帯）'!$D$6:$Z$47,23,FALSE))</f>
        <v>-</v>
      </c>
      <c r="AE23" s="324" t="str">
        <f>IF(AE21="","",VLOOKUP(AE21,'【記載例】シフト記号表（勤務時間帯）'!$D$6:$Z$47,23,FALSE))</f>
        <v>-</v>
      </c>
      <c r="AF23" s="324" t="str">
        <f>IF(AF21="","",VLOOKUP(AF21,'【記載例】シフト記号表（勤務時間帯）'!$D$6:$Z$47,23,FALSE))</f>
        <v>-</v>
      </c>
      <c r="AG23" s="324" t="str">
        <f>IF(AG21="","",VLOOKUP(AG21,'【記載例】シフト記号表（勤務時間帯）'!$D$6:$Z$47,23,FALSE))</f>
        <v/>
      </c>
      <c r="AH23" s="325" t="str">
        <f>IF(AH21="","",VLOOKUP(AH21,'【記載例】シフト記号表（勤務時間帯）'!$D$6:$Z$47,23,FALSE))</f>
        <v>-</v>
      </c>
      <c r="AI23" s="323" t="str">
        <f>IF(AI21="","",VLOOKUP(AI21,'【記載例】シフト記号表（勤務時間帯）'!$D$6:$Z$47,23,FALSE))</f>
        <v/>
      </c>
      <c r="AJ23" s="324" t="str">
        <f>IF(AJ21="","",VLOOKUP(AJ21,'【記載例】シフト記号表（勤務時間帯）'!$D$6:$Z$47,23,FALSE))</f>
        <v>-</v>
      </c>
      <c r="AK23" s="324" t="str">
        <f>IF(AK21="","",VLOOKUP(AK21,'【記載例】シフト記号表（勤務時間帯）'!$D$6:$Z$47,23,FALSE))</f>
        <v>-</v>
      </c>
      <c r="AL23" s="324" t="str">
        <f>IF(AL21="","",VLOOKUP(AL21,'【記載例】シフト記号表（勤務時間帯）'!$D$6:$Z$47,23,FALSE))</f>
        <v>-</v>
      </c>
      <c r="AM23" s="324" t="str">
        <f>IF(AM21="","",VLOOKUP(AM21,'【記載例】シフト記号表（勤務時間帯）'!$D$6:$Z$47,23,FALSE))</f>
        <v>-</v>
      </c>
      <c r="AN23" s="324" t="str">
        <f>IF(AN21="","",VLOOKUP(AN21,'【記載例】シフト記号表（勤務時間帯）'!$D$6:$Z$47,23,FALSE))</f>
        <v>-</v>
      </c>
      <c r="AO23" s="325" t="str">
        <f>IF(AO21="","",VLOOKUP(AO21,'【記載例】シフト記号表（勤務時間帯）'!$D$6:$Z$47,23,FALSE))</f>
        <v/>
      </c>
      <c r="AP23" s="323" t="str">
        <f>IF(AP21="","",VLOOKUP(AP21,'【記載例】シフト記号表（勤務時間帯）'!$D$6:$Z$47,23,FALSE))</f>
        <v/>
      </c>
      <c r="AQ23" s="324" t="str">
        <f>IF(AQ21="","",VLOOKUP(AQ21,'【記載例】シフト記号表（勤務時間帯）'!$D$6:$Z$47,23,FALSE))</f>
        <v>-</v>
      </c>
      <c r="AR23" s="324" t="str">
        <f>IF(AR21="","",VLOOKUP(AR21,'【記載例】シフト記号表（勤務時間帯）'!$D$6:$Z$47,23,FALSE))</f>
        <v>-</v>
      </c>
      <c r="AS23" s="324" t="str">
        <f>IF(AS21="","",VLOOKUP(AS21,'【記載例】シフト記号表（勤務時間帯）'!$D$6:$Z$47,23,FALSE))</f>
        <v>-</v>
      </c>
      <c r="AT23" s="324" t="str">
        <f>IF(AT21="","",VLOOKUP(AT21,'【記載例】シフト記号表（勤務時間帯）'!$D$6:$Z$47,23,FALSE))</f>
        <v>-</v>
      </c>
      <c r="AU23" s="324" t="str">
        <f>IF(AU21="","",VLOOKUP(AU21,'【記載例】シフト記号表（勤務時間帯）'!$D$6:$Z$47,23,FALSE))</f>
        <v>-</v>
      </c>
      <c r="AV23" s="325" t="str">
        <f>IF(AV21="","",VLOOKUP(AV21,'【記載例】シフト記号表（勤務時間帯）'!$D$6:$Z$47,23,FALSE))</f>
        <v/>
      </c>
      <c r="AW23" s="323" t="str">
        <f>IF(AW21="","",VLOOKUP(AW21,'【記載例】シフト記号表（勤務時間帯）'!$D$6:$Z$47,23,FALSE))</f>
        <v/>
      </c>
      <c r="AX23" s="324" t="str">
        <f>IF(AX21="","",VLOOKUP(AX21,'【記載例】シフト記号表（勤務時間帯）'!$D$6:$Z$47,23,FALSE))</f>
        <v/>
      </c>
      <c r="AY23" s="324" t="str">
        <f>IF(AY21="","",VLOOKUP(AY21,'【記載例】シフト記号表（勤務時間帯）'!$D$6:$Z$47,23,FALSE))</f>
        <v/>
      </c>
      <c r="AZ23" s="927">
        <f>IF($BC$3="４週",SUM(U23:AV23),IF($BC$3="暦月",SUM(U23:AY23),""))</f>
        <v>0</v>
      </c>
      <c r="BA23" s="928"/>
      <c r="BB23" s="929">
        <f>IF($BC$3="４週",AZ23/4,IF($BC$3="暦月",(AZ23/($BC$8/7)),""))</f>
        <v>0</v>
      </c>
      <c r="BC23" s="928"/>
      <c r="BD23" s="921"/>
      <c r="BE23" s="922"/>
      <c r="BF23" s="922"/>
      <c r="BG23" s="922"/>
      <c r="BH23" s="923"/>
    </row>
    <row r="24" spans="2:60" ht="20.25" customHeight="1" x14ac:dyDescent="0.15">
      <c r="B24" s="326"/>
      <c r="C24" s="870" t="s">
        <v>660</v>
      </c>
      <c r="D24" s="871"/>
      <c r="E24" s="872"/>
      <c r="F24" s="327"/>
      <c r="G24" s="328"/>
      <c r="H24" s="879" t="s">
        <v>646</v>
      </c>
      <c r="I24" s="882" t="s">
        <v>661</v>
      </c>
      <c r="J24" s="883"/>
      <c r="K24" s="883"/>
      <c r="L24" s="884"/>
      <c r="M24" s="891" t="s">
        <v>662</v>
      </c>
      <c r="N24" s="892"/>
      <c r="O24" s="893"/>
      <c r="P24" s="329" t="s">
        <v>649</v>
      </c>
      <c r="Q24" s="330"/>
      <c r="R24" s="330"/>
      <c r="S24" s="331"/>
      <c r="T24" s="332"/>
      <c r="U24" s="333" t="s">
        <v>663</v>
      </c>
      <c r="V24" s="334" t="s">
        <v>664</v>
      </c>
      <c r="W24" s="334" t="s">
        <v>663</v>
      </c>
      <c r="X24" s="334" t="s">
        <v>665</v>
      </c>
      <c r="Y24" s="334"/>
      <c r="Z24" s="334" t="s">
        <v>666</v>
      </c>
      <c r="AA24" s="335" t="s">
        <v>663</v>
      </c>
      <c r="AB24" s="333"/>
      <c r="AC24" s="334" t="s">
        <v>663</v>
      </c>
      <c r="AD24" s="334" t="s">
        <v>667</v>
      </c>
      <c r="AE24" s="334" t="s">
        <v>663</v>
      </c>
      <c r="AF24" s="334"/>
      <c r="AG24" s="334"/>
      <c r="AH24" s="335" t="s">
        <v>663</v>
      </c>
      <c r="AI24" s="333" t="s">
        <v>663</v>
      </c>
      <c r="AJ24" s="334" t="s">
        <v>663</v>
      </c>
      <c r="AK24" s="334"/>
      <c r="AL24" s="334" t="s">
        <v>663</v>
      </c>
      <c r="AM24" s="334" t="s">
        <v>668</v>
      </c>
      <c r="AN24" s="334"/>
      <c r="AO24" s="335" t="s">
        <v>663</v>
      </c>
      <c r="AP24" s="333" t="s">
        <v>663</v>
      </c>
      <c r="AQ24" s="334" t="s">
        <v>669</v>
      </c>
      <c r="AR24" s="334" t="s">
        <v>663</v>
      </c>
      <c r="AS24" s="334"/>
      <c r="AT24" s="334" t="s">
        <v>663</v>
      </c>
      <c r="AU24" s="334"/>
      <c r="AV24" s="335" t="s">
        <v>663</v>
      </c>
      <c r="AW24" s="333"/>
      <c r="AX24" s="334"/>
      <c r="AY24" s="334"/>
      <c r="AZ24" s="900"/>
      <c r="BA24" s="901"/>
      <c r="BB24" s="914"/>
      <c r="BC24" s="901"/>
      <c r="BD24" s="915"/>
      <c r="BE24" s="916"/>
      <c r="BF24" s="916"/>
      <c r="BG24" s="916"/>
      <c r="BH24" s="917"/>
    </row>
    <row r="25" spans="2:60" ht="20.25" customHeight="1" x14ac:dyDescent="0.15">
      <c r="B25" s="306">
        <f>B22+1</f>
        <v>2</v>
      </c>
      <c r="C25" s="873"/>
      <c r="D25" s="874"/>
      <c r="E25" s="875"/>
      <c r="F25" s="307" t="str">
        <f>C24</f>
        <v>計画作成担当者</v>
      </c>
      <c r="G25" s="308"/>
      <c r="H25" s="880"/>
      <c r="I25" s="885"/>
      <c r="J25" s="886"/>
      <c r="K25" s="886"/>
      <c r="L25" s="887"/>
      <c r="M25" s="894"/>
      <c r="N25" s="895"/>
      <c r="O25" s="896"/>
      <c r="P25" s="309" t="s">
        <v>658</v>
      </c>
      <c r="Q25" s="310"/>
      <c r="R25" s="310"/>
      <c r="S25" s="311"/>
      <c r="T25" s="312"/>
      <c r="U25" s="313">
        <f>IF(U24="","",VLOOKUP(U24,'【記載例】シフト記号表（勤務時間帯）'!$D$6:$X$47,21,FALSE))</f>
        <v>7.9999999999999982</v>
      </c>
      <c r="V25" s="314">
        <f>IF(V24="","",VLOOKUP(V24,'【記載例】シフト記号表（勤務時間帯）'!$D$6:$X$47,21,FALSE))</f>
        <v>7.9999999999999982</v>
      </c>
      <c r="W25" s="314">
        <f>IF(W24="","",VLOOKUP(W24,'【記載例】シフト記号表（勤務時間帯）'!$D$6:$X$47,21,FALSE))</f>
        <v>7.9999999999999982</v>
      </c>
      <c r="X25" s="314">
        <f>IF(X24="","",VLOOKUP(X24,'【記載例】シフト記号表（勤務時間帯）'!$D$6:$X$47,21,FALSE))</f>
        <v>7.9999999999999982</v>
      </c>
      <c r="Y25" s="314" t="str">
        <f>IF(Y24="","",VLOOKUP(Y24,'【記載例】シフト記号表（勤務時間帯）'!$D$6:$X$47,21,FALSE))</f>
        <v/>
      </c>
      <c r="Z25" s="314">
        <f>IF(Z24="","",VLOOKUP(Z24,'【記載例】シフト記号表（勤務時間帯）'!$D$6:$X$47,21,FALSE))</f>
        <v>7.9999999999999982</v>
      </c>
      <c r="AA25" s="315">
        <f>IF(AA24="","",VLOOKUP(AA24,'【記載例】シフト記号表（勤務時間帯）'!$D$6:$X$47,21,FALSE))</f>
        <v>7.9999999999999982</v>
      </c>
      <c r="AB25" s="313" t="str">
        <f>IF(AB24="","",VLOOKUP(AB24,'【記載例】シフト記号表（勤務時間帯）'!$D$6:$X$47,21,FALSE))</f>
        <v/>
      </c>
      <c r="AC25" s="314">
        <f>IF(AC24="","",VLOOKUP(AC24,'【記載例】シフト記号表（勤務時間帯）'!$D$6:$X$47,21,FALSE))</f>
        <v>7.9999999999999982</v>
      </c>
      <c r="AD25" s="314">
        <f>IF(AD24="","",VLOOKUP(AD24,'【記載例】シフト記号表（勤務時間帯）'!$D$6:$X$47,21,FALSE))</f>
        <v>7.9999999999999982</v>
      </c>
      <c r="AE25" s="314">
        <f>IF(AE24="","",VLOOKUP(AE24,'【記載例】シフト記号表（勤務時間帯）'!$D$6:$X$47,21,FALSE))</f>
        <v>7.9999999999999982</v>
      </c>
      <c r="AF25" s="314" t="str">
        <f>IF(AF24="","",VLOOKUP(AF24,'【記載例】シフト記号表（勤務時間帯）'!$D$6:$X$47,21,FALSE))</f>
        <v/>
      </c>
      <c r="AG25" s="314" t="str">
        <f>IF(AG24="","",VLOOKUP(AG24,'【記載例】シフト記号表（勤務時間帯）'!$D$6:$X$47,21,FALSE))</f>
        <v/>
      </c>
      <c r="AH25" s="315">
        <f>IF(AH24="","",VLOOKUP(AH24,'【記載例】シフト記号表（勤務時間帯）'!$D$6:$X$47,21,FALSE))</f>
        <v>7.9999999999999982</v>
      </c>
      <c r="AI25" s="313">
        <f>IF(AI24="","",VLOOKUP(AI24,'【記載例】シフト記号表（勤務時間帯）'!$D$6:$X$47,21,FALSE))</f>
        <v>7.9999999999999982</v>
      </c>
      <c r="AJ25" s="314">
        <f>IF(AJ24="","",VLOOKUP(AJ24,'【記載例】シフト記号表（勤務時間帯）'!$D$6:$X$47,21,FALSE))</f>
        <v>7.9999999999999982</v>
      </c>
      <c r="AK25" s="314" t="str">
        <f>IF(AK24="","",VLOOKUP(AK24,'【記載例】シフト記号表（勤務時間帯）'!$D$6:$X$47,21,FALSE))</f>
        <v/>
      </c>
      <c r="AL25" s="314">
        <f>IF(AL24="","",VLOOKUP(AL24,'【記載例】シフト記号表（勤務時間帯）'!$D$6:$X$47,21,FALSE))</f>
        <v>7.9999999999999982</v>
      </c>
      <c r="AM25" s="314">
        <f>IF(AM24="","",VLOOKUP(AM24,'【記載例】シフト記号表（勤務時間帯）'!$D$6:$X$47,21,FALSE))</f>
        <v>7.9999999999999982</v>
      </c>
      <c r="AN25" s="314" t="str">
        <f>IF(AN24="","",VLOOKUP(AN24,'【記載例】シフト記号表（勤務時間帯）'!$D$6:$X$47,21,FALSE))</f>
        <v/>
      </c>
      <c r="AO25" s="315">
        <f>IF(AO24="","",VLOOKUP(AO24,'【記載例】シフト記号表（勤務時間帯）'!$D$6:$X$47,21,FALSE))</f>
        <v>7.9999999999999982</v>
      </c>
      <c r="AP25" s="313">
        <f>IF(AP24="","",VLOOKUP(AP24,'【記載例】シフト記号表（勤務時間帯）'!$D$6:$X$47,21,FALSE))</f>
        <v>7.9999999999999982</v>
      </c>
      <c r="AQ25" s="314">
        <f>IF(AQ24="","",VLOOKUP(AQ24,'【記載例】シフト記号表（勤務時間帯）'!$D$6:$X$47,21,FALSE))</f>
        <v>7.9999999999999982</v>
      </c>
      <c r="AR25" s="314">
        <f>IF(AR24="","",VLOOKUP(AR24,'【記載例】シフト記号表（勤務時間帯）'!$D$6:$X$47,21,FALSE))</f>
        <v>7.9999999999999982</v>
      </c>
      <c r="AS25" s="314" t="str">
        <f>IF(AS24="","",VLOOKUP(AS24,'【記載例】シフト記号表（勤務時間帯）'!$D$6:$X$47,21,FALSE))</f>
        <v/>
      </c>
      <c r="AT25" s="314">
        <f>IF(AT24="","",VLOOKUP(AT24,'【記載例】シフト記号表（勤務時間帯）'!$D$6:$X$47,21,FALSE))</f>
        <v>7.9999999999999982</v>
      </c>
      <c r="AU25" s="314" t="str">
        <f>IF(AU24="","",VLOOKUP(AU24,'【記載例】シフト記号表（勤務時間帯）'!$D$6:$X$47,21,FALSE))</f>
        <v/>
      </c>
      <c r="AV25" s="315">
        <f>IF(AV24="","",VLOOKUP(AV24,'【記載例】シフト記号表（勤務時間帯）'!$D$6:$X$47,21,FALSE))</f>
        <v>7.9999999999999982</v>
      </c>
      <c r="AW25" s="313" t="str">
        <f>IF(AW24="","",VLOOKUP(AW24,'【記載例】シフト記号表（勤務時間帯）'!$D$6:$X$47,21,FALSE))</f>
        <v/>
      </c>
      <c r="AX25" s="314" t="str">
        <f>IF(AX24="","",VLOOKUP(AX24,'【記載例】シフト記号表（勤務時間帯）'!$D$6:$X$47,21,FALSE))</f>
        <v/>
      </c>
      <c r="AY25" s="314" t="str">
        <f>IF(AY24="","",VLOOKUP(AY24,'【記載例】シフト記号表（勤務時間帯）'!$D$6:$X$47,21,FALSE))</f>
        <v/>
      </c>
      <c r="AZ25" s="924">
        <f>IF($BC$3="４週",SUM(U25:AV25),IF($BC$3="暦月",SUM(U25:AY25),""))</f>
        <v>159.99999999999997</v>
      </c>
      <c r="BA25" s="925"/>
      <c r="BB25" s="926">
        <f>IF($BC$3="４週",AZ25/4,IF($BC$3="暦月",(AZ25/($BC$8/7)),""))</f>
        <v>39.999999999999993</v>
      </c>
      <c r="BC25" s="925"/>
      <c r="BD25" s="918"/>
      <c r="BE25" s="919"/>
      <c r="BF25" s="919"/>
      <c r="BG25" s="919"/>
      <c r="BH25" s="920"/>
    </row>
    <row r="26" spans="2:60" ht="20.25" customHeight="1" x14ac:dyDescent="0.15">
      <c r="B26" s="316"/>
      <c r="C26" s="876"/>
      <c r="D26" s="877"/>
      <c r="E26" s="878"/>
      <c r="F26" s="317"/>
      <c r="G26" s="318" t="str">
        <f>C24</f>
        <v>計画作成担当者</v>
      </c>
      <c r="H26" s="881"/>
      <c r="I26" s="888"/>
      <c r="J26" s="889"/>
      <c r="K26" s="889"/>
      <c r="L26" s="890"/>
      <c r="M26" s="897"/>
      <c r="N26" s="898"/>
      <c r="O26" s="899"/>
      <c r="P26" s="319" t="s">
        <v>659</v>
      </c>
      <c r="Q26" s="320"/>
      <c r="R26" s="320"/>
      <c r="S26" s="321"/>
      <c r="T26" s="322"/>
      <c r="U26" s="323" t="str">
        <f>IF(U24="","",VLOOKUP(U24,'【記載例】シフト記号表（勤務時間帯）'!$D$6:$Z$47,23,FALSE))</f>
        <v>-</v>
      </c>
      <c r="V26" s="324" t="str">
        <f>IF(V24="","",VLOOKUP(V24,'【記載例】シフト記号表（勤務時間帯）'!$D$6:$Z$47,23,FALSE))</f>
        <v>-</v>
      </c>
      <c r="W26" s="324" t="str">
        <f>IF(W24="","",VLOOKUP(W24,'【記載例】シフト記号表（勤務時間帯）'!$D$6:$Z$47,23,FALSE))</f>
        <v>-</v>
      </c>
      <c r="X26" s="324" t="str">
        <f>IF(X24="","",VLOOKUP(X24,'【記載例】シフト記号表（勤務時間帯）'!$D$6:$Z$47,23,FALSE))</f>
        <v>-</v>
      </c>
      <c r="Y26" s="324" t="str">
        <f>IF(Y24="","",VLOOKUP(Y24,'【記載例】シフト記号表（勤務時間帯）'!$D$6:$Z$47,23,FALSE))</f>
        <v/>
      </c>
      <c r="Z26" s="324" t="str">
        <f>IF(Z24="","",VLOOKUP(Z24,'【記載例】シフト記号表（勤務時間帯）'!$D$6:$Z$47,23,FALSE))</f>
        <v>-</v>
      </c>
      <c r="AA26" s="325" t="str">
        <f>IF(AA24="","",VLOOKUP(AA24,'【記載例】シフト記号表（勤務時間帯）'!$D$6:$Z$47,23,FALSE))</f>
        <v>-</v>
      </c>
      <c r="AB26" s="323" t="str">
        <f>IF(AB24="","",VLOOKUP(AB24,'【記載例】シフト記号表（勤務時間帯）'!$D$6:$Z$47,23,FALSE))</f>
        <v/>
      </c>
      <c r="AC26" s="324" t="str">
        <f>IF(AC24="","",VLOOKUP(AC24,'【記載例】シフト記号表（勤務時間帯）'!$D$6:$Z$47,23,FALSE))</f>
        <v>-</v>
      </c>
      <c r="AD26" s="324" t="str">
        <f>IF(AD24="","",VLOOKUP(AD24,'【記載例】シフト記号表（勤務時間帯）'!$D$6:$Z$47,23,FALSE))</f>
        <v>-</v>
      </c>
      <c r="AE26" s="324" t="str">
        <f>IF(AE24="","",VLOOKUP(AE24,'【記載例】シフト記号表（勤務時間帯）'!$D$6:$Z$47,23,FALSE))</f>
        <v>-</v>
      </c>
      <c r="AF26" s="324" t="str">
        <f>IF(AF24="","",VLOOKUP(AF24,'【記載例】シフト記号表（勤務時間帯）'!$D$6:$Z$47,23,FALSE))</f>
        <v/>
      </c>
      <c r="AG26" s="324" t="str">
        <f>IF(AG24="","",VLOOKUP(AG24,'【記載例】シフト記号表（勤務時間帯）'!$D$6:$Z$47,23,FALSE))</f>
        <v/>
      </c>
      <c r="AH26" s="325" t="str">
        <f>IF(AH24="","",VLOOKUP(AH24,'【記載例】シフト記号表（勤務時間帯）'!$D$6:$Z$47,23,FALSE))</f>
        <v>-</v>
      </c>
      <c r="AI26" s="323" t="str">
        <f>IF(AI24="","",VLOOKUP(AI24,'【記載例】シフト記号表（勤務時間帯）'!$D$6:$Z$47,23,FALSE))</f>
        <v>-</v>
      </c>
      <c r="AJ26" s="324" t="str">
        <f>IF(AJ24="","",VLOOKUP(AJ24,'【記載例】シフト記号表（勤務時間帯）'!$D$6:$Z$47,23,FALSE))</f>
        <v>-</v>
      </c>
      <c r="AK26" s="324" t="str">
        <f>IF(AK24="","",VLOOKUP(AK24,'【記載例】シフト記号表（勤務時間帯）'!$D$6:$Z$47,23,FALSE))</f>
        <v/>
      </c>
      <c r="AL26" s="324" t="str">
        <f>IF(AL24="","",VLOOKUP(AL24,'【記載例】シフト記号表（勤務時間帯）'!$D$6:$Z$47,23,FALSE))</f>
        <v>-</v>
      </c>
      <c r="AM26" s="324" t="str">
        <f>IF(AM24="","",VLOOKUP(AM24,'【記載例】シフト記号表（勤務時間帯）'!$D$6:$Z$47,23,FALSE))</f>
        <v>-</v>
      </c>
      <c r="AN26" s="324" t="str">
        <f>IF(AN24="","",VLOOKUP(AN24,'【記載例】シフト記号表（勤務時間帯）'!$D$6:$Z$47,23,FALSE))</f>
        <v/>
      </c>
      <c r="AO26" s="325" t="str">
        <f>IF(AO24="","",VLOOKUP(AO24,'【記載例】シフト記号表（勤務時間帯）'!$D$6:$Z$47,23,FALSE))</f>
        <v>-</v>
      </c>
      <c r="AP26" s="323" t="str">
        <f>IF(AP24="","",VLOOKUP(AP24,'【記載例】シフト記号表（勤務時間帯）'!$D$6:$Z$47,23,FALSE))</f>
        <v>-</v>
      </c>
      <c r="AQ26" s="324" t="str">
        <f>IF(AQ24="","",VLOOKUP(AQ24,'【記載例】シフト記号表（勤務時間帯）'!$D$6:$Z$47,23,FALSE))</f>
        <v>-</v>
      </c>
      <c r="AR26" s="324" t="str">
        <f>IF(AR24="","",VLOOKUP(AR24,'【記載例】シフト記号表（勤務時間帯）'!$D$6:$Z$47,23,FALSE))</f>
        <v>-</v>
      </c>
      <c r="AS26" s="324" t="str">
        <f>IF(AS24="","",VLOOKUP(AS24,'【記載例】シフト記号表（勤務時間帯）'!$D$6:$Z$47,23,FALSE))</f>
        <v/>
      </c>
      <c r="AT26" s="324" t="str">
        <f>IF(AT24="","",VLOOKUP(AT24,'【記載例】シフト記号表（勤務時間帯）'!$D$6:$Z$47,23,FALSE))</f>
        <v>-</v>
      </c>
      <c r="AU26" s="324" t="str">
        <f>IF(AU24="","",VLOOKUP(AU24,'【記載例】シフト記号表（勤務時間帯）'!$D$6:$Z$47,23,FALSE))</f>
        <v/>
      </c>
      <c r="AV26" s="325" t="str">
        <f>IF(AV24="","",VLOOKUP(AV24,'【記載例】シフト記号表（勤務時間帯）'!$D$6:$Z$47,23,FALSE))</f>
        <v>-</v>
      </c>
      <c r="AW26" s="323" t="str">
        <f>IF(AW24="","",VLOOKUP(AW24,'【記載例】シフト記号表（勤務時間帯）'!$D$6:$Z$47,23,FALSE))</f>
        <v/>
      </c>
      <c r="AX26" s="324" t="str">
        <f>IF(AX24="","",VLOOKUP(AX24,'【記載例】シフト記号表（勤務時間帯）'!$D$6:$Z$47,23,FALSE))</f>
        <v/>
      </c>
      <c r="AY26" s="324" t="str">
        <f>IF(AY24="","",VLOOKUP(AY24,'【記載例】シフト記号表（勤務時間帯）'!$D$6:$Z$47,23,FALSE))</f>
        <v/>
      </c>
      <c r="AZ26" s="927">
        <f>IF($BC$3="４週",SUM(U26:AV26),IF($BC$3="暦月",SUM(U26:AY26),""))</f>
        <v>0</v>
      </c>
      <c r="BA26" s="928"/>
      <c r="BB26" s="929">
        <f>IF($BC$3="４週",AZ26/4,IF($BC$3="暦月",(AZ26/($BC$8/7)),""))</f>
        <v>0</v>
      </c>
      <c r="BC26" s="928"/>
      <c r="BD26" s="921"/>
      <c r="BE26" s="922"/>
      <c r="BF26" s="922"/>
      <c r="BG26" s="922"/>
      <c r="BH26" s="923"/>
    </row>
    <row r="27" spans="2:60" ht="20.25" customHeight="1" x14ac:dyDescent="0.15">
      <c r="B27" s="326"/>
      <c r="C27" s="870" t="s">
        <v>670</v>
      </c>
      <c r="D27" s="871"/>
      <c r="E27" s="872"/>
      <c r="F27" s="307"/>
      <c r="G27" s="308"/>
      <c r="H27" s="934" t="s">
        <v>646</v>
      </c>
      <c r="I27" s="882" t="s">
        <v>671</v>
      </c>
      <c r="J27" s="883"/>
      <c r="K27" s="883"/>
      <c r="L27" s="884"/>
      <c r="M27" s="891" t="s">
        <v>672</v>
      </c>
      <c r="N27" s="892"/>
      <c r="O27" s="893"/>
      <c r="P27" s="329" t="s">
        <v>649</v>
      </c>
      <c r="Q27" s="330"/>
      <c r="R27" s="330"/>
      <c r="S27" s="331"/>
      <c r="T27" s="332"/>
      <c r="U27" s="333" t="s">
        <v>673</v>
      </c>
      <c r="V27" s="334" t="s">
        <v>674</v>
      </c>
      <c r="W27" s="334"/>
      <c r="X27" s="334" t="s">
        <v>675</v>
      </c>
      <c r="Y27" s="334" t="s">
        <v>651</v>
      </c>
      <c r="Z27" s="334"/>
      <c r="AA27" s="335" t="s">
        <v>676</v>
      </c>
      <c r="AB27" s="333" t="s">
        <v>677</v>
      </c>
      <c r="AC27" s="334" t="s">
        <v>674</v>
      </c>
      <c r="AD27" s="334" t="s">
        <v>655</v>
      </c>
      <c r="AE27" s="334"/>
      <c r="AF27" s="334" t="s">
        <v>675</v>
      </c>
      <c r="AG27" s="334" t="s">
        <v>655</v>
      </c>
      <c r="AH27" s="335"/>
      <c r="AI27" s="333" t="s">
        <v>655</v>
      </c>
      <c r="AJ27" s="334" t="s">
        <v>677</v>
      </c>
      <c r="AK27" s="334" t="s">
        <v>674</v>
      </c>
      <c r="AL27" s="334"/>
      <c r="AM27" s="334"/>
      <c r="AN27" s="334" t="s">
        <v>673</v>
      </c>
      <c r="AO27" s="335" t="s">
        <v>678</v>
      </c>
      <c r="AP27" s="333"/>
      <c r="AQ27" s="334" t="s">
        <v>675</v>
      </c>
      <c r="AR27" s="334" t="s">
        <v>679</v>
      </c>
      <c r="AS27" s="334" t="s">
        <v>677</v>
      </c>
      <c r="AT27" s="334" t="s">
        <v>674</v>
      </c>
      <c r="AU27" s="334"/>
      <c r="AV27" s="335" t="s">
        <v>680</v>
      </c>
      <c r="AW27" s="333"/>
      <c r="AX27" s="334"/>
      <c r="AY27" s="334"/>
      <c r="AZ27" s="900"/>
      <c r="BA27" s="901"/>
      <c r="BB27" s="914"/>
      <c r="BC27" s="901"/>
      <c r="BD27" s="915"/>
      <c r="BE27" s="916"/>
      <c r="BF27" s="916"/>
      <c r="BG27" s="916"/>
      <c r="BH27" s="917"/>
    </row>
    <row r="28" spans="2:60" ht="20.25" customHeight="1" x14ac:dyDescent="0.15">
      <c r="B28" s="306">
        <f>B25+1</f>
        <v>3</v>
      </c>
      <c r="C28" s="873"/>
      <c r="D28" s="874"/>
      <c r="E28" s="875"/>
      <c r="F28" s="307" t="str">
        <f>C27</f>
        <v>介護従業者</v>
      </c>
      <c r="G28" s="308"/>
      <c r="H28" s="880"/>
      <c r="I28" s="885"/>
      <c r="J28" s="886"/>
      <c r="K28" s="886"/>
      <c r="L28" s="887"/>
      <c r="M28" s="894"/>
      <c r="N28" s="895"/>
      <c r="O28" s="896"/>
      <c r="P28" s="309" t="s">
        <v>658</v>
      </c>
      <c r="Q28" s="310"/>
      <c r="R28" s="310"/>
      <c r="S28" s="311"/>
      <c r="T28" s="312"/>
      <c r="U28" s="313">
        <f>IF(U27="","",VLOOKUP(U27,'【記載例】シフト記号表（勤務時間帯）'!$D$6:$X$47,21,FALSE))</f>
        <v>3</v>
      </c>
      <c r="V28" s="314">
        <f>IF(V27="","",VLOOKUP(V27,'【記載例】シフト記号表（勤務時間帯）'!$D$6:$X$47,21,FALSE))</f>
        <v>3</v>
      </c>
      <c r="W28" s="314" t="str">
        <f>IF(W27="","",VLOOKUP(W27,'【記載例】シフト記号表（勤務時間帯）'!$D$6:$X$47,21,FALSE))</f>
        <v/>
      </c>
      <c r="X28" s="314">
        <f>IF(X27="","",VLOOKUP(X27,'【記載例】シフト記号表（勤務時間帯）'!$D$6:$X$47,21,FALSE))</f>
        <v>7.9999999999999982</v>
      </c>
      <c r="Y28" s="314">
        <f>IF(Y27="","",VLOOKUP(Y27,'【記載例】シフト記号表（勤務時間帯）'!$D$6:$X$47,21,FALSE))</f>
        <v>8</v>
      </c>
      <c r="Z28" s="314" t="str">
        <f>IF(Z27="","",VLOOKUP(Z27,'【記載例】シフト記号表（勤務時間帯）'!$D$6:$X$47,21,FALSE))</f>
        <v/>
      </c>
      <c r="AA28" s="315">
        <f>IF(AA27="","",VLOOKUP(AA27,'【記載例】シフト記号表（勤務時間帯）'!$D$6:$X$47,21,FALSE))</f>
        <v>7.9999999999999982</v>
      </c>
      <c r="AB28" s="313">
        <f>IF(AB27="","",VLOOKUP(AB27,'【記載例】シフト記号表（勤務時間帯）'!$D$6:$X$47,21,FALSE))</f>
        <v>3</v>
      </c>
      <c r="AC28" s="314">
        <f>IF(AC27="","",VLOOKUP(AC27,'【記載例】シフト記号表（勤務時間帯）'!$D$6:$X$47,21,FALSE))</f>
        <v>3</v>
      </c>
      <c r="AD28" s="314">
        <f>IF(AD27="","",VLOOKUP(AD27,'【記載例】シフト記号表（勤務時間帯）'!$D$6:$X$47,21,FALSE))</f>
        <v>8</v>
      </c>
      <c r="AE28" s="314" t="str">
        <f>IF(AE27="","",VLOOKUP(AE27,'【記載例】シフト記号表（勤務時間帯）'!$D$6:$X$47,21,FALSE))</f>
        <v/>
      </c>
      <c r="AF28" s="314">
        <f>IF(AF27="","",VLOOKUP(AF27,'【記載例】シフト記号表（勤務時間帯）'!$D$6:$X$47,21,FALSE))</f>
        <v>7.9999999999999982</v>
      </c>
      <c r="AG28" s="314">
        <f>IF(AG27="","",VLOOKUP(AG27,'【記載例】シフト記号表（勤務時間帯）'!$D$6:$X$47,21,FALSE))</f>
        <v>8</v>
      </c>
      <c r="AH28" s="315" t="str">
        <f>IF(AH27="","",VLOOKUP(AH27,'【記載例】シフト記号表（勤務時間帯）'!$D$6:$X$47,21,FALSE))</f>
        <v/>
      </c>
      <c r="AI28" s="313">
        <f>IF(AI27="","",VLOOKUP(AI27,'【記載例】シフト記号表（勤務時間帯）'!$D$6:$X$47,21,FALSE))</f>
        <v>8</v>
      </c>
      <c r="AJ28" s="314">
        <f>IF(AJ27="","",VLOOKUP(AJ27,'【記載例】シフト記号表（勤務時間帯）'!$D$6:$X$47,21,FALSE))</f>
        <v>3</v>
      </c>
      <c r="AK28" s="314">
        <f>IF(AK27="","",VLOOKUP(AK27,'【記載例】シフト記号表（勤務時間帯）'!$D$6:$X$47,21,FALSE))</f>
        <v>3</v>
      </c>
      <c r="AL28" s="314" t="str">
        <f>IF(AL27="","",VLOOKUP(AL27,'【記載例】シフト記号表（勤務時間帯）'!$D$6:$X$47,21,FALSE))</f>
        <v/>
      </c>
      <c r="AM28" s="314" t="str">
        <f>IF(AM27="","",VLOOKUP(AM27,'【記載例】シフト記号表（勤務時間帯）'!$D$6:$X$47,21,FALSE))</f>
        <v/>
      </c>
      <c r="AN28" s="314">
        <f>IF(AN27="","",VLOOKUP(AN27,'【記載例】シフト記号表（勤務時間帯）'!$D$6:$X$47,21,FALSE))</f>
        <v>3</v>
      </c>
      <c r="AO28" s="315">
        <f>IF(AO27="","",VLOOKUP(AO27,'【記載例】シフト記号表（勤務時間帯）'!$D$6:$X$47,21,FALSE))</f>
        <v>3</v>
      </c>
      <c r="AP28" s="313" t="str">
        <f>IF(AP27="","",VLOOKUP(AP27,'【記載例】シフト記号表（勤務時間帯）'!$D$6:$X$47,21,FALSE))</f>
        <v/>
      </c>
      <c r="AQ28" s="314">
        <f>IF(AQ27="","",VLOOKUP(AQ27,'【記載例】シフト記号表（勤務時間帯）'!$D$6:$X$47,21,FALSE))</f>
        <v>7.9999999999999982</v>
      </c>
      <c r="AR28" s="314">
        <f>IF(AR27="","",VLOOKUP(AR27,'【記載例】シフト記号表（勤務時間帯）'!$D$6:$X$47,21,FALSE))</f>
        <v>8</v>
      </c>
      <c r="AS28" s="314">
        <f>IF(AS27="","",VLOOKUP(AS27,'【記載例】シフト記号表（勤務時間帯）'!$D$6:$X$47,21,FALSE))</f>
        <v>3</v>
      </c>
      <c r="AT28" s="314">
        <f>IF(AT27="","",VLOOKUP(AT27,'【記載例】シフト記号表（勤務時間帯）'!$D$6:$X$47,21,FALSE))</f>
        <v>3</v>
      </c>
      <c r="AU28" s="314" t="str">
        <f>IF(AU27="","",VLOOKUP(AU27,'【記載例】シフト記号表（勤務時間帯）'!$D$6:$X$47,21,FALSE))</f>
        <v/>
      </c>
      <c r="AV28" s="315">
        <f>IF(AV27="","",VLOOKUP(AV27,'【記載例】シフト記号表（勤務時間帯）'!$D$6:$X$47,21,FALSE))</f>
        <v>7.9999999999999982</v>
      </c>
      <c r="AW28" s="313" t="str">
        <f>IF(AW27="","",VLOOKUP(AW27,'【記載例】シフト記号表（勤務時間帯）'!$D$6:$X$47,21,FALSE))</f>
        <v/>
      </c>
      <c r="AX28" s="314" t="str">
        <f>IF(AX27="","",VLOOKUP(AX27,'【記載例】シフト記号表（勤務時間帯）'!$D$6:$X$47,21,FALSE))</f>
        <v/>
      </c>
      <c r="AY28" s="314" t="str">
        <f>IF(AY27="","",VLOOKUP(AY27,'【記載例】シフト記号表（勤務時間帯）'!$D$6:$X$47,21,FALSE))</f>
        <v/>
      </c>
      <c r="AZ28" s="924">
        <f>IF($BC$3="４週",SUM(U28:AV28),IF($BC$3="暦月",SUM(U28:AY28),""))</f>
        <v>110</v>
      </c>
      <c r="BA28" s="925"/>
      <c r="BB28" s="926">
        <f>IF($BC$3="４週",AZ28/4,IF($BC$3="暦月",(AZ28/($BC$8/7)),""))</f>
        <v>27.5</v>
      </c>
      <c r="BC28" s="925"/>
      <c r="BD28" s="918"/>
      <c r="BE28" s="919"/>
      <c r="BF28" s="919"/>
      <c r="BG28" s="919"/>
      <c r="BH28" s="920"/>
    </row>
    <row r="29" spans="2:60" ht="20.25" customHeight="1" x14ac:dyDescent="0.15">
      <c r="B29" s="316"/>
      <c r="C29" s="876"/>
      <c r="D29" s="877"/>
      <c r="E29" s="878"/>
      <c r="F29" s="317"/>
      <c r="G29" s="318" t="str">
        <f>C27</f>
        <v>介護従業者</v>
      </c>
      <c r="H29" s="881"/>
      <c r="I29" s="888"/>
      <c r="J29" s="889"/>
      <c r="K29" s="889"/>
      <c r="L29" s="890"/>
      <c r="M29" s="897"/>
      <c r="N29" s="898"/>
      <c r="O29" s="899"/>
      <c r="P29" s="319" t="s">
        <v>659</v>
      </c>
      <c r="Q29" s="336"/>
      <c r="R29" s="336"/>
      <c r="S29" s="337"/>
      <c r="T29" s="338"/>
      <c r="U29" s="323">
        <f>IF(U27="","",VLOOKUP(U27,'【記載例】シフト記号表（勤務時間帯）'!$D$6:$Z$47,23,FALSE))</f>
        <v>3.9999999999999991</v>
      </c>
      <c r="V29" s="324">
        <f>IF(V27="","",VLOOKUP(V27,'【記載例】シフト記号表（勤務時間帯）'!$D$6:$Z$47,23,FALSE))</f>
        <v>6</v>
      </c>
      <c r="W29" s="324" t="str">
        <f>IF(W27="","",VLOOKUP(W27,'【記載例】シフト記号表（勤務時間帯）'!$D$6:$Z$47,23,FALSE))</f>
        <v/>
      </c>
      <c r="X29" s="324" t="str">
        <f>IF(X27="","",VLOOKUP(X27,'【記載例】シフト記号表（勤務時間帯）'!$D$6:$Z$47,23,FALSE))</f>
        <v>-</v>
      </c>
      <c r="Y29" s="324" t="str">
        <f>IF(Y27="","",VLOOKUP(Y27,'【記載例】シフト記号表（勤務時間帯）'!$D$6:$Z$47,23,FALSE))</f>
        <v>-</v>
      </c>
      <c r="Z29" s="324" t="str">
        <f>IF(Z27="","",VLOOKUP(Z27,'【記載例】シフト記号表（勤務時間帯）'!$D$6:$Z$47,23,FALSE))</f>
        <v/>
      </c>
      <c r="AA29" s="325" t="str">
        <f>IF(AA27="","",VLOOKUP(AA27,'【記載例】シフト記号表（勤務時間帯）'!$D$6:$Z$47,23,FALSE))</f>
        <v>-</v>
      </c>
      <c r="AB29" s="323">
        <f>IF(AB27="","",VLOOKUP(AB27,'【記載例】シフト記号表（勤務時間帯）'!$D$6:$Z$47,23,FALSE))</f>
        <v>3.9999999999999991</v>
      </c>
      <c r="AC29" s="324">
        <f>IF(AC27="","",VLOOKUP(AC27,'【記載例】シフト記号表（勤務時間帯）'!$D$6:$Z$47,23,FALSE))</f>
        <v>6</v>
      </c>
      <c r="AD29" s="324" t="str">
        <f>IF(AD27="","",VLOOKUP(AD27,'【記載例】シフト記号表（勤務時間帯）'!$D$6:$Z$47,23,FALSE))</f>
        <v>-</v>
      </c>
      <c r="AE29" s="324" t="str">
        <f>IF(AE27="","",VLOOKUP(AE27,'【記載例】シフト記号表（勤務時間帯）'!$D$6:$Z$47,23,FALSE))</f>
        <v/>
      </c>
      <c r="AF29" s="324" t="str">
        <f>IF(AF27="","",VLOOKUP(AF27,'【記載例】シフト記号表（勤務時間帯）'!$D$6:$Z$47,23,FALSE))</f>
        <v>-</v>
      </c>
      <c r="AG29" s="324" t="str">
        <f>IF(AG27="","",VLOOKUP(AG27,'【記載例】シフト記号表（勤務時間帯）'!$D$6:$Z$47,23,FALSE))</f>
        <v>-</v>
      </c>
      <c r="AH29" s="325" t="str">
        <f>IF(AH27="","",VLOOKUP(AH27,'【記載例】シフト記号表（勤務時間帯）'!$D$6:$Z$47,23,FALSE))</f>
        <v/>
      </c>
      <c r="AI29" s="323" t="str">
        <f>IF(AI27="","",VLOOKUP(AI27,'【記載例】シフト記号表（勤務時間帯）'!$D$6:$Z$47,23,FALSE))</f>
        <v>-</v>
      </c>
      <c r="AJ29" s="324">
        <f>IF(AJ27="","",VLOOKUP(AJ27,'【記載例】シフト記号表（勤務時間帯）'!$D$6:$Z$47,23,FALSE))</f>
        <v>3.9999999999999991</v>
      </c>
      <c r="AK29" s="324">
        <f>IF(AK27="","",VLOOKUP(AK27,'【記載例】シフト記号表（勤務時間帯）'!$D$6:$Z$47,23,FALSE))</f>
        <v>6</v>
      </c>
      <c r="AL29" s="324" t="str">
        <f>IF(AL27="","",VLOOKUP(AL27,'【記載例】シフト記号表（勤務時間帯）'!$D$6:$Z$47,23,FALSE))</f>
        <v/>
      </c>
      <c r="AM29" s="324" t="str">
        <f>IF(AM27="","",VLOOKUP(AM27,'【記載例】シフト記号表（勤務時間帯）'!$D$6:$Z$47,23,FALSE))</f>
        <v/>
      </c>
      <c r="AN29" s="324">
        <f>IF(AN27="","",VLOOKUP(AN27,'【記載例】シフト記号表（勤務時間帯）'!$D$6:$Z$47,23,FALSE))</f>
        <v>3.9999999999999991</v>
      </c>
      <c r="AO29" s="325">
        <f>IF(AO27="","",VLOOKUP(AO27,'【記載例】シフト記号表（勤務時間帯）'!$D$6:$Z$47,23,FALSE))</f>
        <v>6</v>
      </c>
      <c r="AP29" s="323" t="str">
        <f>IF(AP27="","",VLOOKUP(AP27,'【記載例】シフト記号表（勤務時間帯）'!$D$6:$Z$47,23,FALSE))</f>
        <v/>
      </c>
      <c r="AQ29" s="324" t="str">
        <f>IF(AQ27="","",VLOOKUP(AQ27,'【記載例】シフト記号表（勤務時間帯）'!$D$6:$Z$47,23,FALSE))</f>
        <v>-</v>
      </c>
      <c r="AR29" s="324" t="str">
        <f>IF(AR27="","",VLOOKUP(AR27,'【記載例】シフト記号表（勤務時間帯）'!$D$6:$Z$47,23,FALSE))</f>
        <v>-</v>
      </c>
      <c r="AS29" s="324">
        <f>IF(AS27="","",VLOOKUP(AS27,'【記載例】シフト記号表（勤務時間帯）'!$D$6:$Z$47,23,FALSE))</f>
        <v>3.9999999999999991</v>
      </c>
      <c r="AT29" s="324">
        <f>IF(AT27="","",VLOOKUP(AT27,'【記載例】シフト記号表（勤務時間帯）'!$D$6:$Z$47,23,FALSE))</f>
        <v>6</v>
      </c>
      <c r="AU29" s="324" t="str">
        <f>IF(AU27="","",VLOOKUP(AU27,'【記載例】シフト記号表（勤務時間帯）'!$D$6:$Z$47,23,FALSE))</f>
        <v/>
      </c>
      <c r="AV29" s="325" t="str">
        <f>IF(AV27="","",VLOOKUP(AV27,'【記載例】シフト記号表（勤務時間帯）'!$D$6:$Z$47,23,FALSE))</f>
        <v>-</v>
      </c>
      <c r="AW29" s="323" t="str">
        <f>IF(AW27="","",VLOOKUP(AW27,'【記載例】シフト記号表（勤務時間帯）'!$D$6:$Z$47,23,FALSE))</f>
        <v/>
      </c>
      <c r="AX29" s="324" t="str">
        <f>IF(AX27="","",VLOOKUP(AX27,'【記載例】シフト記号表（勤務時間帯）'!$D$6:$Z$47,23,FALSE))</f>
        <v/>
      </c>
      <c r="AY29" s="324" t="str">
        <f>IF(AY27="","",VLOOKUP(AY27,'【記載例】シフト記号表（勤務時間帯）'!$D$6:$Z$47,23,FALSE))</f>
        <v/>
      </c>
      <c r="AZ29" s="927">
        <f>IF($BC$3="４週",SUM(U29:AV29),IF($BC$3="暦月",SUM(U29:AY29),""))</f>
        <v>50</v>
      </c>
      <c r="BA29" s="928"/>
      <c r="BB29" s="929">
        <f>IF($BC$3="４週",AZ29/4,IF($BC$3="暦月",(AZ29/($BC$8/7)),""))</f>
        <v>12.5</v>
      </c>
      <c r="BC29" s="928"/>
      <c r="BD29" s="921"/>
      <c r="BE29" s="922"/>
      <c r="BF29" s="922"/>
      <c r="BG29" s="922"/>
      <c r="BH29" s="923"/>
    </row>
    <row r="30" spans="2:60" ht="20.25" customHeight="1" x14ac:dyDescent="0.15">
      <c r="B30" s="326"/>
      <c r="C30" s="870" t="s">
        <v>670</v>
      </c>
      <c r="D30" s="871"/>
      <c r="E30" s="872"/>
      <c r="F30" s="307"/>
      <c r="G30" s="308"/>
      <c r="H30" s="934" t="s">
        <v>646</v>
      </c>
      <c r="I30" s="882" t="s">
        <v>681</v>
      </c>
      <c r="J30" s="883"/>
      <c r="K30" s="883"/>
      <c r="L30" s="884"/>
      <c r="M30" s="891" t="s">
        <v>682</v>
      </c>
      <c r="N30" s="892"/>
      <c r="O30" s="893"/>
      <c r="P30" s="329" t="s">
        <v>649</v>
      </c>
      <c r="Q30" s="330"/>
      <c r="R30" s="330"/>
      <c r="S30" s="331"/>
      <c r="T30" s="332"/>
      <c r="U30" s="333"/>
      <c r="V30" s="334" t="s">
        <v>683</v>
      </c>
      <c r="W30" s="334" t="s">
        <v>684</v>
      </c>
      <c r="X30" s="334" t="s">
        <v>685</v>
      </c>
      <c r="Y30" s="334"/>
      <c r="Z30" s="334" t="s">
        <v>683</v>
      </c>
      <c r="AA30" s="335" t="s">
        <v>684</v>
      </c>
      <c r="AB30" s="333"/>
      <c r="AC30" s="334" t="s">
        <v>686</v>
      </c>
      <c r="AD30" s="334" t="s">
        <v>683</v>
      </c>
      <c r="AE30" s="334" t="s">
        <v>684</v>
      </c>
      <c r="AF30" s="334"/>
      <c r="AG30" s="334" t="s">
        <v>687</v>
      </c>
      <c r="AH30" s="335" t="s">
        <v>686</v>
      </c>
      <c r="AI30" s="333"/>
      <c r="AJ30" s="334" t="s">
        <v>686</v>
      </c>
      <c r="AK30" s="334" t="s">
        <v>657</v>
      </c>
      <c r="AL30" s="334" t="s">
        <v>683</v>
      </c>
      <c r="AM30" s="334" t="s">
        <v>684</v>
      </c>
      <c r="AN30" s="334"/>
      <c r="AO30" s="335" t="s">
        <v>686</v>
      </c>
      <c r="AP30" s="333" t="s">
        <v>687</v>
      </c>
      <c r="AQ30" s="334" t="s">
        <v>657</v>
      </c>
      <c r="AR30" s="334" t="s">
        <v>683</v>
      </c>
      <c r="AS30" s="334" t="s">
        <v>684</v>
      </c>
      <c r="AT30" s="334"/>
      <c r="AU30" s="334"/>
      <c r="AV30" s="335" t="s">
        <v>686</v>
      </c>
      <c r="AW30" s="333"/>
      <c r="AX30" s="334"/>
      <c r="AY30" s="334"/>
      <c r="AZ30" s="900"/>
      <c r="BA30" s="901"/>
      <c r="BB30" s="914"/>
      <c r="BC30" s="901"/>
      <c r="BD30" s="915"/>
      <c r="BE30" s="916"/>
      <c r="BF30" s="916"/>
      <c r="BG30" s="916"/>
      <c r="BH30" s="917"/>
    </row>
    <row r="31" spans="2:60" ht="20.25" customHeight="1" x14ac:dyDescent="0.15">
      <c r="B31" s="306">
        <f>B28+1</f>
        <v>4</v>
      </c>
      <c r="C31" s="873"/>
      <c r="D31" s="874"/>
      <c r="E31" s="875"/>
      <c r="F31" s="307" t="str">
        <f>C30</f>
        <v>介護従業者</v>
      </c>
      <c r="G31" s="308"/>
      <c r="H31" s="880"/>
      <c r="I31" s="885"/>
      <c r="J31" s="886"/>
      <c r="K31" s="886"/>
      <c r="L31" s="887"/>
      <c r="M31" s="894"/>
      <c r="N31" s="895"/>
      <c r="O31" s="896"/>
      <c r="P31" s="309" t="s">
        <v>658</v>
      </c>
      <c r="Q31" s="310"/>
      <c r="R31" s="310"/>
      <c r="S31" s="311"/>
      <c r="T31" s="312"/>
      <c r="U31" s="313" t="str">
        <f>IF(U30="","",VLOOKUP(U30,'【記載例】シフト記号表（勤務時間帯）'!$D$6:$X$47,21,FALSE))</f>
        <v/>
      </c>
      <c r="V31" s="314">
        <f>IF(V30="","",VLOOKUP(V30,'【記載例】シフト記号表（勤務時間帯）'!$D$6:$X$47,21,FALSE))</f>
        <v>3</v>
      </c>
      <c r="W31" s="314">
        <f>IF(W30="","",VLOOKUP(W30,'【記載例】シフト記号表（勤務時間帯）'!$D$6:$X$47,21,FALSE))</f>
        <v>3</v>
      </c>
      <c r="X31" s="314">
        <f>IF(X30="","",VLOOKUP(X30,'【記載例】シフト記号表（勤務時間帯）'!$D$6:$X$47,21,FALSE))</f>
        <v>7.9999999999999982</v>
      </c>
      <c r="Y31" s="314" t="str">
        <f>IF(Y30="","",VLOOKUP(Y30,'【記載例】シフト記号表（勤務時間帯）'!$D$6:$X$47,21,FALSE))</f>
        <v/>
      </c>
      <c r="Z31" s="314">
        <f>IF(Z30="","",VLOOKUP(Z30,'【記載例】シフト記号表（勤務時間帯）'!$D$6:$X$47,21,FALSE))</f>
        <v>3</v>
      </c>
      <c r="AA31" s="315">
        <f>IF(AA30="","",VLOOKUP(AA30,'【記載例】シフト記号表（勤務時間帯）'!$D$6:$X$47,21,FALSE))</f>
        <v>3</v>
      </c>
      <c r="AB31" s="313" t="str">
        <f>IF(AB30="","",VLOOKUP(AB30,'【記載例】シフト記号表（勤務時間帯）'!$D$6:$X$47,21,FALSE))</f>
        <v/>
      </c>
      <c r="AC31" s="314">
        <f>IF(AC30="","",VLOOKUP(AC30,'【記載例】シフト記号表（勤務時間帯）'!$D$6:$X$47,21,FALSE))</f>
        <v>7.9999999999999982</v>
      </c>
      <c r="AD31" s="314">
        <f>IF(AD30="","",VLOOKUP(AD30,'【記載例】シフト記号表（勤務時間帯）'!$D$6:$X$47,21,FALSE))</f>
        <v>3</v>
      </c>
      <c r="AE31" s="314">
        <f>IF(AE30="","",VLOOKUP(AE30,'【記載例】シフト記号表（勤務時間帯）'!$D$6:$X$47,21,FALSE))</f>
        <v>3</v>
      </c>
      <c r="AF31" s="314" t="str">
        <f>IF(AF30="","",VLOOKUP(AF30,'【記載例】シフト記号表（勤務時間帯）'!$D$6:$X$47,21,FALSE))</f>
        <v/>
      </c>
      <c r="AG31" s="314">
        <f>IF(AG30="","",VLOOKUP(AG30,'【記載例】シフト記号表（勤務時間帯）'!$D$6:$X$47,21,FALSE))</f>
        <v>8</v>
      </c>
      <c r="AH31" s="315">
        <f>IF(AH30="","",VLOOKUP(AH30,'【記載例】シフト記号表（勤務時間帯）'!$D$6:$X$47,21,FALSE))</f>
        <v>7.9999999999999982</v>
      </c>
      <c r="AI31" s="313" t="str">
        <f>IF(AI30="","",VLOOKUP(AI30,'【記載例】シフト記号表（勤務時間帯）'!$D$6:$X$47,21,FALSE))</f>
        <v/>
      </c>
      <c r="AJ31" s="314">
        <f>IF(AJ30="","",VLOOKUP(AJ30,'【記載例】シフト記号表（勤務時間帯）'!$D$6:$X$47,21,FALSE))</f>
        <v>7.9999999999999982</v>
      </c>
      <c r="AK31" s="314">
        <f>IF(AK30="","",VLOOKUP(AK30,'【記載例】シフト記号表（勤務時間帯）'!$D$6:$X$47,21,FALSE))</f>
        <v>8</v>
      </c>
      <c r="AL31" s="314">
        <f>IF(AL30="","",VLOOKUP(AL30,'【記載例】シフト記号表（勤務時間帯）'!$D$6:$X$47,21,FALSE))</f>
        <v>3</v>
      </c>
      <c r="AM31" s="314">
        <f>IF(AM30="","",VLOOKUP(AM30,'【記載例】シフト記号表（勤務時間帯）'!$D$6:$X$47,21,FALSE))</f>
        <v>3</v>
      </c>
      <c r="AN31" s="314" t="str">
        <f>IF(AN30="","",VLOOKUP(AN30,'【記載例】シフト記号表（勤務時間帯）'!$D$6:$X$47,21,FALSE))</f>
        <v/>
      </c>
      <c r="AO31" s="315">
        <f>IF(AO30="","",VLOOKUP(AO30,'【記載例】シフト記号表（勤務時間帯）'!$D$6:$X$47,21,FALSE))</f>
        <v>7.9999999999999982</v>
      </c>
      <c r="AP31" s="313">
        <f>IF(AP30="","",VLOOKUP(AP30,'【記載例】シフト記号表（勤務時間帯）'!$D$6:$X$47,21,FALSE))</f>
        <v>8</v>
      </c>
      <c r="AQ31" s="314">
        <f>IF(AQ30="","",VLOOKUP(AQ30,'【記載例】シフト記号表（勤務時間帯）'!$D$6:$X$47,21,FALSE))</f>
        <v>8</v>
      </c>
      <c r="AR31" s="314">
        <f>IF(AR30="","",VLOOKUP(AR30,'【記載例】シフト記号表（勤務時間帯）'!$D$6:$X$47,21,FALSE))</f>
        <v>3</v>
      </c>
      <c r="AS31" s="314">
        <f>IF(AS30="","",VLOOKUP(AS30,'【記載例】シフト記号表（勤務時間帯）'!$D$6:$X$47,21,FALSE))</f>
        <v>3</v>
      </c>
      <c r="AT31" s="314" t="str">
        <f>IF(AT30="","",VLOOKUP(AT30,'【記載例】シフト記号表（勤務時間帯）'!$D$6:$X$47,21,FALSE))</f>
        <v/>
      </c>
      <c r="AU31" s="314" t="str">
        <f>IF(AU30="","",VLOOKUP(AU30,'【記載例】シフト記号表（勤務時間帯）'!$D$6:$X$47,21,FALSE))</f>
        <v/>
      </c>
      <c r="AV31" s="315">
        <f>IF(AV30="","",VLOOKUP(AV30,'【記載例】シフト記号表（勤務時間帯）'!$D$6:$X$47,21,FALSE))</f>
        <v>7.9999999999999982</v>
      </c>
      <c r="AW31" s="313" t="str">
        <f>IF(AW30="","",VLOOKUP(AW30,'【記載例】シフト記号表（勤務時間帯）'!$D$6:$X$47,21,FALSE))</f>
        <v/>
      </c>
      <c r="AX31" s="314" t="str">
        <f>IF(AX30="","",VLOOKUP(AX30,'【記載例】シフト記号表（勤務時間帯）'!$D$6:$X$47,21,FALSE))</f>
        <v/>
      </c>
      <c r="AY31" s="314" t="str">
        <f>IF(AY30="","",VLOOKUP(AY30,'【記載例】シフト記号表（勤務時間帯）'!$D$6:$X$47,21,FALSE))</f>
        <v/>
      </c>
      <c r="AZ31" s="924">
        <f>IF($BC$3="４週",SUM(U31:AV31),IF($BC$3="暦月",SUM(U31:AY31),""))</f>
        <v>110</v>
      </c>
      <c r="BA31" s="925"/>
      <c r="BB31" s="926">
        <f>IF($BC$3="４週",AZ31/4,IF($BC$3="暦月",(AZ31/($BC$8/7)),""))</f>
        <v>27.5</v>
      </c>
      <c r="BC31" s="925"/>
      <c r="BD31" s="918"/>
      <c r="BE31" s="919"/>
      <c r="BF31" s="919"/>
      <c r="BG31" s="919"/>
      <c r="BH31" s="920"/>
    </row>
    <row r="32" spans="2:60" ht="20.25" customHeight="1" x14ac:dyDescent="0.15">
      <c r="B32" s="316"/>
      <c r="C32" s="876"/>
      <c r="D32" s="877"/>
      <c r="E32" s="878"/>
      <c r="F32" s="317"/>
      <c r="G32" s="318" t="str">
        <f>C30</f>
        <v>介護従業者</v>
      </c>
      <c r="H32" s="881"/>
      <c r="I32" s="888"/>
      <c r="J32" s="889"/>
      <c r="K32" s="889"/>
      <c r="L32" s="890"/>
      <c r="M32" s="897"/>
      <c r="N32" s="898"/>
      <c r="O32" s="899"/>
      <c r="P32" s="319" t="s">
        <v>659</v>
      </c>
      <c r="Q32" s="339"/>
      <c r="R32" s="339"/>
      <c r="S32" s="321"/>
      <c r="T32" s="322"/>
      <c r="U32" s="323" t="str">
        <f>IF(U30="","",VLOOKUP(U30,'【記載例】シフト記号表（勤務時間帯）'!$D$6:$Z$47,23,FALSE))</f>
        <v/>
      </c>
      <c r="V32" s="324">
        <f>IF(V30="","",VLOOKUP(V30,'【記載例】シフト記号表（勤務時間帯）'!$D$6:$Z$47,23,FALSE))</f>
        <v>3.9999999999999991</v>
      </c>
      <c r="W32" s="324">
        <f>IF(W30="","",VLOOKUP(W30,'【記載例】シフト記号表（勤務時間帯）'!$D$6:$Z$47,23,FALSE))</f>
        <v>6</v>
      </c>
      <c r="X32" s="324" t="str">
        <f>IF(X30="","",VLOOKUP(X30,'【記載例】シフト記号表（勤務時間帯）'!$D$6:$Z$47,23,FALSE))</f>
        <v>-</v>
      </c>
      <c r="Y32" s="324" t="str">
        <f>IF(Y30="","",VLOOKUP(Y30,'【記載例】シフト記号表（勤務時間帯）'!$D$6:$Z$47,23,FALSE))</f>
        <v/>
      </c>
      <c r="Z32" s="324">
        <f>IF(Z30="","",VLOOKUP(Z30,'【記載例】シフト記号表（勤務時間帯）'!$D$6:$Z$47,23,FALSE))</f>
        <v>3.9999999999999991</v>
      </c>
      <c r="AA32" s="325">
        <f>IF(AA30="","",VLOOKUP(AA30,'【記載例】シフト記号表（勤務時間帯）'!$D$6:$Z$47,23,FALSE))</f>
        <v>6</v>
      </c>
      <c r="AB32" s="323" t="str">
        <f>IF(AB30="","",VLOOKUP(AB30,'【記載例】シフト記号表（勤務時間帯）'!$D$6:$Z$47,23,FALSE))</f>
        <v/>
      </c>
      <c r="AC32" s="324" t="str">
        <f>IF(AC30="","",VLOOKUP(AC30,'【記載例】シフト記号表（勤務時間帯）'!$D$6:$Z$47,23,FALSE))</f>
        <v>-</v>
      </c>
      <c r="AD32" s="324">
        <f>IF(AD30="","",VLOOKUP(AD30,'【記載例】シフト記号表（勤務時間帯）'!$D$6:$Z$47,23,FALSE))</f>
        <v>3.9999999999999991</v>
      </c>
      <c r="AE32" s="324">
        <f>IF(AE30="","",VLOOKUP(AE30,'【記載例】シフト記号表（勤務時間帯）'!$D$6:$Z$47,23,FALSE))</f>
        <v>6</v>
      </c>
      <c r="AF32" s="324" t="str">
        <f>IF(AF30="","",VLOOKUP(AF30,'【記載例】シフト記号表（勤務時間帯）'!$D$6:$Z$47,23,FALSE))</f>
        <v/>
      </c>
      <c r="AG32" s="324" t="str">
        <f>IF(AG30="","",VLOOKUP(AG30,'【記載例】シフト記号表（勤務時間帯）'!$D$6:$Z$47,23,FALSE))</f>
        <v>-</v>
      </c>
      <c r="AH32" s="325" t="str">
        <f>IF(AH30="","",VLOOKUP(AH30,'【記載例】シフト記号表（勤務時間帯）'!$D$6:$Z$47,23,FALSE))</f>
        <v>-</v>
      </c>
      <c r="AI32" s="323" t="str">
        <f>IF(AI30="","",VLOOKUP(AI30,'【記載例】シフト記号表（勤務時間帯）'!$D$6:$Z$47,23,FALSE))</f>
        <v/>
      </c>
      <c r="AJ32" s="324" t="str">
        <f>IF(AJ30="","",VLOOKUP(AJ30,'【記載例】シフト記号表（勤務時間帯）'!$D$6:$Z$47,23,FALSE))</f>
        <v>-</v>
      </c>
      <c r="AK32" s="324" t="str">
        <f>IF(AK30="","",VLOOKUP(AK30,'【記載例】シフト記号表（勤務時間帯）'!$D$6:$Z$47,23,FALSE))</f>
        <v>-</v>
      </c>
      <c r="AL32" s="324">
        <f>IF(AL30="","",VLOOKUP(AL30,'【記載例】シフト記号表（勤務時間帯）'!$D$6:$Z$47,23,FALSE))</f>
        <v>3.9999999999999991</v>
      </c>
      <c r="AM32" s="324">
        <f>IF(AM30="","",VLOOKUP(AM30,'【記載例】シフト記号表（勤務時間帯）'!$D$6:$Z$47,23,FALSE))</f>
        <v>6</v>
      </c>
      <c r="AN32" s="324" t="str">
        <f>IF(AN30="","",VLOOKUP(AN30,'【記載例】シフト記号表（勤務時間帯）'!$D$6:$Z$47,23,FALSE))</f>
        <v/>
      </c>
      <c r="AO32" s="325" t="str">
        <f>IF(AO30="","",VLOOKUP(AO30,'【記載例】シフト記号表（勤務時間帯）'!$D$6:$Z$47,23,FALSE))</f>
        <v>-</v>
      </c>
      <c r="AP32" s="323" t="str">
        <f>IF(AP30="","",VLOOKUP(AP30,'【記載例】シフト記号表（勤務時間帯）'!$D$6:$Z$47,23,FALSE))</f>
        <v>-</v>
      </c>
      <c r="AQ32" s="324" t="str">
        <f>IF(AQ30="","",VLOOKUP(AQ30,'【記載例】シフト記号表（勤務時間帯）'!$D$6:$Z$47,23,FALSE))</f>
        <v>-</v>
      </c>
      <c r="AR32" s="324">
        <f>IF(AR30="","",VLOOKUP(AR30,'【記載例】シフト記号表（勤務時間帯）'!$D$6:$Z$47,23,FALSE))</f>
        <v>3.9999999999999991</v>
      </c>
      <c r="AS32" s="324">
        <f>IF(AS30="","",VLOOKUP(AS30,'【記載例】シフト記号表（勤務時間帯）'!$D$6:$Z$47,23,FALSE))</f>
        <v>6</v>
      </c>
      <c r="AT32" s="324" t="str">
        <f>IF(AT30="","",VLOOKUP(AT30,'【記載例】シフト記号表（勤務時間帯）'!$D$6:$Z$47,23,FALSE))</f>
        <v/>
      </c>
      <c r="AU32" s="324" t="str">
        <f>IF(AU30="","",VLOOKUP(AU30,'【記載例】シフト記号表（勤務時間帯）'!$D$6:$Z$47,23,FALSE))</f>
        <v/>
      </c>
      <c r="AV32" s="325" t="str">
        <f>IF(AV30="","",VLOOKUP(AV30,'【記載例】シフト記号表（勤務時間帯）'!$D$6:$Z$47,23,FALSE))</f>
        <v>-</v>
      </c>
      <c r="AW32" s="323" t="str">
        <f>IF(AW30="","",VLOOKUP(AW30,'【記載例】シフト記号表（勤務時間帯）'!$D$6:$Z$47,23,FALSE))</f>
        <v/>
      </c>
      <c r="AX32" s="324" t="str">
        <f>IF(AX30="","",VLOOKUP(AX30,'【記載例】シフト記号表（勤務時間帯）'!$D$6:$Z$47,23,FALSE))</f>
        <v/>
      </c>
      <c r="AY32" s="324" t="str">
        <f>IF(AY30="","",VLOOKUP(AY30,'【記載例】シフト記号表（勤務時間帯）'!$D$6:$Z$47,23,FALSE))</f>
        <v/>
      </c>
      <c r="AZ32" s="927">
        <f>IF($BC$3="４週",SUM(U32:AV32),IF($BC$3="暦月",SUM(U32:AY32),""))</f>
        <v>50</v>
      </c>
      <c r="BA32" s="928"/>
      <c r="BB32" s="929">
        <f>IF($BC$3="４週",AZ32/4,IF($BC$3="暦月",(AZ32/($BC$8/7)),""))</f>
        <v>12.5</v>
      </c>
      <c r="BC32" s="928"/>
      <c r="BD32" s="921"/>
      <c r="BE32" s="922"/>
      <c r="BF32" s="922"/>
      <c r="BG32" s="922"/>
      <c r="BH32" s="923"/>
    </row>
    <row r="33" spans="2:60" ht="20.25" customHeight="1" x14ac:dyDescent="0.15">
      <c r="B33" s="326"/>
      <c r="C33" s="870" t="s">
        <v>670</v>
      </c>
      <c r="D33" s="871"/>
      <c r="E33" s="872"/>
      <c r="F33" s="307"/>
      <c r="G33" s="308"/>
      <c r="H33" s="934" t="s">
        <v>646</v>
      </c>
      <c r="I33" s="882" t="s">
        <v>681</v>
      </c>
      <c r="J33" s="883"/>
      <c r="K33" s="883"/>
      <c r="L33" s="884"/>
      <c r="M33" s="891" t="s">
        <v>688</v>
      </c>
      <c r="N33" s="892"/>
      <c r="O33" s="893"/>
      <c r="P33" s="329" t="s">
        <v>649</v>
      </c>
      <c r="Q33" s="330"/>
      <c r="R33" s="330"/>
      <c r="S33" s="331"/>
      <c r="T33" s="332"/>
      <c r="U33" s="333" t="s">
        <v>689</v>
      </c>
      <c r="V33" s="334" t="s">
        <v>686</v>
      </c>
      <c r="W33" s="334"/>
      <c r="X33" s="334" t="s">
        <v>686</v>
      </c>
      <c r="Y33" s="334" t="s">
        <v>690</v>
      </c>
      <c r="Z33" s="334" t="s">
        <v>689</v>
      </c>
      <c r="AA33" s="335"/>
      <c r="AB33" s="333" t="s">
        <v>691</v>
      </c>
      <c r="AC33" s="334" t="s">
        <v>692</v>
      </c>
      <c r="AD33" s="334" t="s">
        <v>691</v>
      </c>
      <c r="AE33" s="334" t="s">
        <v>689</v>
      </c>
      <c r="AF33" s="334" t="s">
        <v>689</v>
      </c>
      <c r="AG33" s="334"/>
      <c r="AH33" s="335"/>
      <c r="AI33" s="333" t="s">
        <v>691</v>
      </c>
      <c r="AJ33" s="334"/>
      <c r="AK33" s="334" t="s">
        <v>686</v>
      </c>
      <c r="AL33" s="334"/>
      <c r="AM33" s="334" t="s">
        <v>689</v>
      </c>
      <c r="AN33" s="334" t="s">
        <v>689</v>
      </c>
      <c r="AO33" s="335" t="s">
        <v>691</v>
      </c>
      <c r="AP33" s="333" t="s">
        <v>690</v>
      </c>
      <c r="AQ33" s="334"/>
      <c r="AR33" s="334"/>
      <c r="AS33" s="334" t="s">
        <v>691</v>
      </c>
      <c r="AT33" s="334" t="s">
        <v>689</v>
      </c>
      <c r="AU33" s="334" t="s">
        <v>689</v>
      </c>
      <c r="AV33" s="335" t="s">
        <v>689</v>
      </c>
      <c r="AW33" s="333"/>
      <c r="AX33" s="334"/>
      <c r="AY33" s="334"/>
      <c r="AZ33" s="900"/>
      <c r="BA33" s="901"/>
      <c r="BB33" s="914"/>
      <c r="BC33" s="901"/>
      <c r="BD33" s="915"/>
      <c r="BE33" s="916"/>
      <c r="BF33" s="916"/>
      <c r="BG33" s="916"/>
      <c r="BH33" s="917"/>
    </row>
    <row r="34" spans="2:60" ht="20.25" customHeight="1" x14ac:dyDescent="0.15">
      <c r="B34" s="306">
        <f>B31+1</f>
        <v>5</v>
      </c>
      <c r="C34" s="873"/>
      <c r="D34" s="874"/>
      <c r="E34" s="875"/>
      <c r="F34" s="307" t="str">
        <f>C33</f>
        <v>介護従業者</v>
      </c>
      <c r="G34" s="308"/>
      <c r="H34" s="880"/>
      <c r="I34" s="885"/>
      <c r="J34" s="886"/>
      <c r="K34" s="886"/>
      <c r="L34" s="887"/>
      <c r="M34" s="894"/>
      <c r="N34" s="895"/>
      <c r="O34" s="896"/>
      <c r="P34" s="309" t="s">
        <v>658</v>
      </c>
      <c r="Q34" s="310"/>
      <c r="R34" s="310"/>
      <c r="S34" s="311"/>
      <c r="T34" s="312"/>
      <c r="U34" s="313">
        <f>IF(U33="","",VLOOKUP(U33,'【記載例】シフト記号表（勤務時間帯）'!$D$6:$X$47,21,FALSE))</f>
        <v>8</v>
      </c>
      <c r="V34" s="314">
        <f>IF(V33="","",VLOOKUP(V33,'【記載例】シフト記号表（勤務時間帯）'!$D$6:$X$47,21,FALSE))</f>
        <v>7.9999999999999982</v>
      </c>
      <c r="W34" s="314" t="str">
        <f>IF(W33="","",VLOOKUP(W33,'【記載例】シフト記号表（勤務時間帯）'!$D$6:$X$47,21,FALSE))</f>
        <v/>
      </c>
      <c r="X34" s="314">
        <f>IF(X33="","",VLOOKUP(X33,'【記載例】シフト記号表（勤務時間帯）'!$D$6:$X$47,21,FALSE))</f>
        <v>7.9999999999999982</v>
      </c>
      <c r="Y34" s="314">
        <f>IF(Y33="","",VLOOKUP(Y33,'【記載例】シフト記号表（勤務時間帯）'!$D$6:$X$47,21,FALSE))</f>
        <v>8</v>
      </c>
      <c r="Z34" s="314">
        <f>IF(Z33="","",VLOOKUP(Z33,'【記載例】シフト記号表（勤務時間帯）'!$D$6:$X$47,21,FALSE))</f>
        <v>8</v>
      </c>
      <c r="AA34" s="315" t="str">
        <f>IF(AA33="","",VLOOKUP(AA33,'【記載例】シフト記号表（勤務時間帯）'!$D$6:$X$47,21,FALSE))</f>
        <v/>
      </c>
      <c r="AB34" s="313">
        <f>IF(AB33="","",VLOOKUP(AB33,'【記載例】シフト記号表（勤務時間帯）'!$D$6:$X$47,21,FALSE))</f>
        <v>8</v>
      </c>
      <c r="AC34" s="314">
        <f>IF(AC33="","",VLOOKUP(AC33,'【記載例】シフト記号表（勤務時間帯）'!$D$6:$X$47,21,FALSE))</f>
        <v>8</v>
      </c>
      <c r="AD34" s="314">
        <f>IF(AD33="","",VLOOKUP(AD33,'【記載例】シフト記号表（勤務時間帯）'!$D$6:$X$47,21,FALSE))</f>
        <v>8</v>
      </c>
      <c r="AE34" s="314">
        <f>IF(AE33="","",VLOOKUP(AE33,'【記載例】シフト記号表（勤務時間帯）'!$D$6:$X$47,21,FALSE))</f>
        <v>8</v>
      </c>
      <c r="AF34" s="314">
        <f>IF(AF33="","",VLOOKUP(AF33,'【記載例】シフト記号表（勤務時間帯）'!$D$6:$X$47,21,FALSE))</f>
        <v>8</v>
      </c>
      <c r="AG34" s="314" t="str">
        <f>IF(AG33="","",VLOOKUP(AG33,'【記載例】シフト記号表（勤務時間帯）'!$D$6:$X$47,21,FALSE))</f>
        <v/>
      </c>
      <c r="AH34" s="315" t="str">
        <f>IF(AH33="","",VLOOKUP(AH33,'【記載例】シフト記号表（勤務時間帯）'!$D$6:$X$47,21,FALSE))</f>
        <v/>
      </c>
      <c r="AI34" s="313">
        <f>IF(AI33="","",VLOOKUP(AI33,'【記載例】シフト記号表（勤務時間帯）'!$D$6:$X$47,21,FALSE))</f>
        <v>8</v>
      </c>
      <c r="AJ34" s="314" t="str">
        <f>IF(AJ33="","",VLOOKUP(AJ33,'【記載例】シフト記号表（勤務時間帯）'!$D$6:$X$47,21,FALSE))</f>
        <v/>
      </c>
      <c r="AK34" s="314">
        <f>IF(AK33="","",VLOOKUP(AK33,'【記載例】シフト記号表（勤務時間帯）'!$D$6:$X$47,21,FALSE))</f>
        <v>7.9999999999999982</v>
      </c>
      <c r="AL34" s="314" t="str">
        <f>IF(AL33="","",VLOOKUP(AL33,'【記載例】シフト記号表（勤務時間帯）'!$D$6:$X$47,21,FALSE))</f>
        <v/>
      </c>
      <c r="AM34" s="314">
        <f>IF(AM33="","",VLOOKUP(AM33,'【記載例】シフト記号表（勤務時間帯）'!$D$6:$X$47,21,FALSE))</f>
        <v>8</v>
      </c>
      <c r="AN34" s="314">
        <f>IF(AN33="","",VLOOKUP(AN33,'【記載例】シフト記号表（勤務時間帯）'!$D$6:$X$47,21,FALSE))</f>
        <v>8</v>
      </c>
      <c r="AO34" s="315">
        <f>IF(AO33="","",VLOOKUP(AO33,'【記載例】シフト記号表（勤務時間帯）'!$D$6:$X$47,21,FALSE))</f>
        <v>8</v>
      </c>
      <c r="AP34" s="313">
        <f>IF(AP33="","",VLOOKUP(AP33,'【記載例】シフト記号表（勤務時間帯）'!$D$6:$X$47,21,FALSE))</f>
        <v>8</v>
      </c>
      <c r="AQ34" s="314" t="str">
        <f>IF(AQ33="","",VLOOKUP(AQ33,'【記載例】シフト記号表（勤務時間帯）'!$D$6:$X$47,21,FALSE))</f>
        <v/>
      </c>
      <c r="AR34" s="314" t="str">
        <f>IF(AR33="","",VLOOKUP(AR33,'【記載例】シフト記号表（勤務時間帯）'!$D$6:$X$47,21,FALSE))</f>
        <v/>
      </c>
      <c r="AS34" s="314">
        <f>IF(AS33="","",VLOOKUP(AS33,'【記載例】シフト記号表（勤務時間帯）'!$D$6:$X$47,21,FALSE))</f>
        <v>8</v>
      </c>
      <c r="AT34" s="314">
        <f>IF(AT33="","",VLOOKUP(AT33,'【記載例】シフト記号表（勤務時間帯）'!$D$6:$X$47,21,FALSE))</f>
        <v>8</v>
      </c>
      <c r="AU34" s="314">
        <f>IF(AU33="","",VLOOKUP(AU33,'【記載例】シフト記号表（勤務時間帯）'!$D$6:$X$47,21,FALSE))</f>
        <v>8</v>
      </c>
      <c r="AV34" s="315">
        <f>IF(AV33="","",VLOOKUP(AV33,'【記載例】シフト記号表（勤務時間帯）'!$D$6:$X$47,21,FALSE))</f>
        <v>8</v>
      </c>
      <c r="AW34" s="313" t="str">
        <f>IF(AW33="","",VLOOKUP(AW33,'【記載例】シフト記号表（勤務時間帯）'!$D$6:$X$47,21,FALSE))</f>
        <v/>
      </c>
      <c r="AX34" s="314" t="str">
        <f>IF(AX33="","",VLOOKUP(AX33,'【記載例】シフト記号表（勤務時間帯）'!$D$6:$X$47,21,FALSE))</f>
        <v/>
      </c>
      <c r="AY34" s="314" t="str">
        <f>IF(AY33="","",VLOOKUP(AY33,'【記載例】シフト記号表（勤務時間帯）'!$D$6:$X$47,21,FALSE))</f>
        <v/>
      </c>
      <c r="AZ34" s="924">
        <f>IF($BC$3="４週",SUM(U34:AV34),IF($BC$3="暦月",SUM(U34:AY34),""))</f>
        <v>160</v>
      </c>
      <c r="BA34" s="925"/>
      <c r="BB34" s="926">
        <f>IF($BC$3="４週",AZ34/4,IF($BC$3="暦月",(AZ34/($BC$8/7)),""))</f>
        <v>40</v>
      </c>
      <c r="BC34" s="925"/>
      <c r="BD34" s="918"/>
      <c r="BE34" s="919"/>
      <c r="BF34" s="919"/>
      <c r="BG34" s="919"/>
      <c r="BH34" s="920"/>
    </row>
    <row r="35" spans="2:60" ht="20.25" customHeight="1" x14ac:dyDescent="0.15">
      <c r="B35" s="316"/>
      <c r="C35" s="876"/>
      <c r="D35" s="877"/>
      <c r="E35" s="878"/>
      <c r="F35" s="317"/>
      <c r="G35" s="318" t="str">
        <f>C33</f>
        <v>介護従業者</v>
      </c>
      <c r="H35" s="881"/>
      <c r="I35" s="888"/>
      <c r="J35" s="889"/>
      <c r="K35" s="889"/>
      <c r="L35" s="890"/>
      <c r="M35" s="897"/>
      <c r="N35" s="898"/>
      <c r="O35" s="899"/>
      <c r="P35" s="319" t="s">
        <v>659</v>
      </c>
      <c r="Q35" s="320"/>
      <c r="R35" s="320"/>
      <c r="S35" s="340"/>
      <c r="T35" s="341"/>
      <c r="U35" s="323" t="str">
        <f>IF(U33="","",VLOOKUP(U33,'【記載例】シフト記号表（勤務時間帯）'!$D$6:$Z$47,23,FALSE))</f>
        <v>-</v>
      </c>
      <c r="V35" s="324" t="str">
        <f>IF(V33="","",VLOOKUP(V33,'【記載例】シフト記号表（勤務時間帯）'!$D$6:$Z$47,23,FALSE))</f>
        <v>-</v>
      </c>
      <c r="W35" s="324" t="str">
        <f>IF(W33="","",VLOOKUP(W33,'【記載例】シフト記号表（勤務時間帯）'!$D$6:$Z$47,23,FALSE))</f>
        <v/>
      </c>
      <c r="X35" s="324" t="str">
        <f>IF(X33="","",VLOOKUP(X33,'【記載例】シフト記号表（勤務時間帯）'!$D$6:$Z$47,23,FALSE))</f>
        <v>-</v>
      </c>
      <c r="Y35" s="324" t="str">
        <f>IF(Y33="","",VLOOKUP(Y33,'【記載例】シフト記号表（勤務時間帯）'!$D$6:$Z$47,23,FALSE))</f>
        <v>-</v>
      </c>
      <c r="Z35" s="324" t="str">
        <f>IF(Z33="","",VLOOKUP(Z33,'【記載例】シフト記号表（勤務時間帯）'!$D$6:$Z$47,23,FALSE))</f>
        <v>-</v>
      </c>
      <c r="AA35" s="325" t="str">
        <f>IF(AA33="","",VLOOKUP(AA33,'【記載例】シフト記号表（勤務時間帯）'!$D$6:$Z$47,23,FALSE))</f>
        <v/>
      </c>
      <c r="AB35" s="323" t="str">
        <f>IF(AB33="","",VLOOKUP(AB33,'【記載例】シフト記号表（勤務時間帯）'!$D$6:$Z$47,23,FALSE))</f>
        <v>-</v>
      </c>
      <c r="AC35" s="324" t="str">
        <f>IF(AC33="","",VLOOKUP(AC33,'【記載例】シフト記号表（勤務時間帯）'!$D$6:$Z$47,23,FALSE))</f>
        <v>-</v>
      </c>
      <c r="AD35" s="324" t="str">
        <f>IF(AD33="","",VLOOKUP(AD33,'【記載例】シフト記号表（勤務時間帯）'!$D$6:$Z$47,23,FALSE))</f>
        <v>-</v>
      </c>
      <c r="AE35" s="324" t="str">
        <f>IF(AE33="","",VLOOKUP(AE33,'【記載例】シフト記号表（勤務時間帯）'!$D$6:$Z$47,23,FALSE))</f>
        <v>-</v>
      </c>
      <c r="AF35" s="324" t="str">
        <f>IF(AF33="","",VLOOKUP(AF33,'【記載例】シフト記号表（勤務時間帯）'!$D$6:$Z$47,23,FALSE))</f>
        <v>-</v>
      </c>
      <c r="AG35" s="324" t="str">
        <f>IF(AG33="","",VLOOKUP(AG33,'【記載例】シフト記号表（勤務時間帯）'!$D$6:$Z$47,23,FALSE))</f>
        <v/>
      </c>
      <c r="AH35" s="325" t="str">
        <f>IF(AH33="","",VLOOKUP(AH33,'【記載例】シフト記号表（勤務時間帯）'!$D$6:$Z$47,23,FALSE))</f>
        <v/>
      </c>
      <c r="AI35" s="323" t="str">
        <f>IF(AI33="","",VLOOKUP(AI33,'【記載例】シフト記号表（勤務時間帯）'!$D$6:$Z$47,23,FALSE))</f>
        <v>-</v>
      </c>
      <c r="AJ35" s="324" t="str">
        <f>IF(AJ33="","",VLOOKUP(AJ33,'【記載例】シフト記号表（勤務時間帯）'!$D$6:$Z$47,23,FALSE))</f>
        <v/>
      </c>
      <c r="AK35" s="324" t="str">
        <f>IF(AK33="","",VLOOKUP(AK33,'【記載例】シフト記号表（勤務時間帯）'!$D$6:$Z$47,23,FALSE))</f>
        <v>-</v>
      </c>
      <c r="AL35" s="324" t="str">
        <f>IF(AL33="","",VLOOKUP(AL33,'【記載例】シフト記号表（勤務時間帯）'!$D$6:$Z$47,23,FALSE))</f>
        <v/>
      </c>
      <c r="AM35" s="324" t="str">
        <f>IF(AM33="","",VLOOKUP(AM33,'【記載例】シフト記号表（勤務時間帯）'!$D$6:$Z$47,23,FALSE))</f>
        <v>-</v>
      </c>
      <c r="AN35" s="324" t="str">
        <f>IF(AN33="","",VLOOKUP(AN33,'【記載例】シフト記号表（勤務時間帯）'!$D$6:$Z$47,23,FALSE))</f>
        <v>-</v>
      </c>
      <c r="AO35" s="325" t="str">
        <f>IF(AO33="","",VLOOKUP(AO33,'【記載例】シフト記号表（勤務時間帯）'!$D$6:$Z$47,23,FALSE))</f>
        <v>-</v>
      </c>
      <c r="AP35" s="323" t="str">
        <f>IF(AP33="","",VLOOKUP(AP33,'【記載例】シフト記号表（勤務時間帯）'!$D$6:$Z$47,23,FALSE))</f>
        <v>-</v>
      </c>
      <c r="AQ35" s="324" t="str">
        <f>IF(AQ33="","",VLOOKUP(AQ33,'【記載例】シフト記号表（勤務時間帯）'!$D$6:$Z$47,23,FALSE))</f>
        <v/>
      </c>
      <c r="AR35" s="324" t="str">
        <f>IF(AR33="","",VLOOKUP(AR33,'【記載例】シフト記号表（勤務時間帯）'!$D$6:$Z$47,23,FALSE))</f>
        <v/>
      </c>
      <c r="AS35" s="324" t="str">
        <f>IF(AS33="","",VLOOKUP(AS33,'【記載例】シフト記号表（勤務時間帯）'!$D$6:$Z$47,23,FALSE))</f>
        <v>-</v>
      </c>
      <c r="AT35" s="324" t="str">
        <f>IF(AT33="","",VLOOKUP(AT33,'【記載例】シフト記号表（勤務時間帯）'!$D$6:$Z$47,23,FALSE))</f>
        <v>-</v>
      </c>
      <c r="AU35" s="324" t="str">
        <f>IF(AU33="","",VLOOKUP(AU33,'【記載例】シフト記号表（勤務時間帯）'!$D$6:$Z$47,23,FALSE))</f>
        <v>-</v>
      </c>
      <c r="AV35" s="325" t="str">
        <f>IF(AV33="","",VLOOKUP(AV33,'【記載例】シフト記号表（勤務時間帯）'!$D$6:$Z$47,23,FALSE))</f>
        <v>-</v>
      </c>
      <c r="AW35" s="323" t="str">
        <f>IF(AW33="","",VLOOKUP(AW33,'【記載例】シフト記号表（勤務時間帯）'!$D$6:$Z$47,23,FALSE))</f>
        <v/>
      </c>
      <c r="AX35" s="324" t="str">
        <f>IF(AX33="","",VLOOKUP(AX33,'【記載例】シフト記号表（勤務時間帯）'!$D$6:$Z$47,23,FALSE))</f>
        <v/>
      </c>
      <c r="AY35" s="324" t="str">
        <f>IF(AY33="","",VLOOKUP(AY33,'【記載例】シフト記号表（勤務時間帯）'!$D$6:$Z$47,23,FALSE))</f>
        <v/>
      </c>
      <c r="AZ35" s="927">
        <f>IF($BC$3="４週",SUM(U35:AV35),IF($BC$3="暦月",SUM(U35:AY35),""))</f>
        <v>0</v>
      </c>
      <c r="BA35" s="928"/>
      <c r="BB35" s="929">
        <f>IF($BC$3="４週",AZ35/4,IF($BC$3="暦月",(AZ35/($BC$8/7)),""))</f>
        <v>0</v>
      </c>
      <c r="BC35" s="928"/>
      <c r="BD35" s="921"/>
      <c r="BE35" s="922"/>
      <c r="BF35" s="922"/>
      <c r="BG35" s="922"/>
      <c r="BH35" s="923"/>
    </row>
    <row r="36" spans="2:60" ht="20.25" customHeight="1" x14ac:dyDescent="0.15">
      <c r="B36" s="326"/>
      <c r="C36" s="870" t="s">
        <v>670</v>
      </c>
      <c r="D36" s="871"/>
      <c r="E36" s="872"/>
      <c r="F36" s="307"/>
      <c r="G36" s="308"/>
      <c r="H36" s="934" t="s">
        <v>646</v>
      </c>
      <c r="I36" s="882" t="s">
        <v>693</v>
      </c>
      <c r="J36" s="883"/>
      <c r="K36" s="883"/>
      <c r="L36" s="884"/>
      <c r="M36" s="891" t="s">
        <v>694</v>
      </c>
      <c r="N36" s="892"/>
      <c r="O36" s="893"/>
      <c r="P36" s="329" t="s">
        <v>649</v>
      </c>
      <c r="Q36" s="336"/>
      <c r="R36" s="336"/>
      <c r="S36" s="337"/>
      <c r="T36" s="342"/>
      <c r="U36" s="333" t="s">
        <v>695</v>
      </c>
      <c r="V36" s="334"/>
      <c r="W36" s="334" t="s">
        <v>686</v>
      </c>
      <c r="X36" s="334"/>
      <c r="Y36" s="334" t="s">
        <v>683</v>
      </c>
      <c r="Z36" s="334" t="s">
        <v>684</v>
      </c>
      <c r="AA36" s="335" t="s">
        <v>690</v>
      </c>
      <c r="AB36" s="333"/>
      <c r="AC36" s="334" t="s">
        <v>683</v>
      </c>
      <c r="AD36" s="334" t="s">
        <v>684</v>
      </c>
      <c r="AE36" s="334" t="s">
        <v>692</v>
      </c>
      <c r="AF36" s="334"/>
      <c r="AG36" s="334" t="s">
        <v>683</v>
      </c>
      <c r="AH36" s="335" t="s">
        <v>684</v>
      </c>
      <c r="AI36" s="333"/>
      <c r="AJ36" s="334" t="s">
        <v>657</v>
      </c>
      <c r="AK36" s="334" t="s">
        <v>657</v>
      </c>
      <c r="AL36" s="334" t="s">
        <v>689</v>
      </c>
      <c r="AM36" s="334" t="s">
        <v>657</v>
      </c>
      <c r="AN36" s="334"/>
      <c r="AO36" s="335" t="s">
        <v>683</v>
      </c>
      <c r="AP36" s="333" t="s">
        <v>684</v>
      </c>
      <c r="AQ36" s="334" t="s">
        <v>690</v>
      </c>
      <c r="AR36" s="334" t="s">
        <v>657</v>
      </c>
      <c r="AS36" s="334"/>
      <c r="AT36" s="334" t="s">
        <v>657</v>
      </c>
      <c r="AU36" s="334" t="s">
        <v>692</v>
      </c>
      <c r="AV36" s="335"/>
      <c r="AW36" s="333"/>
      <c r="AX36" s="334"/>
      <c r="AY36" s="334"/>
      <c r="AZ36" s="900"/>
      <c r="BA36" s="901"/>
      <c r="BB36" s="914"/>
      <c r="BC36" s="901"/>
      <c r="BD36" s="915"/>
      <c r="BE36" s="916"/>
      <c r="BF36" s="916"/>
      <c r="BG36" s="916"/>
      <c r="BH36" s="917"/>
    </row>
    <row r="37" spans="2:60" ht="20.25" customHeight="1" x14ac:dyDescent="0.15">
      <c r="B37" s="306">
        <f>B34+1</f>
        <v>6</v>
      </c>
      <c r="C37" s="873"/>
      <c r="D37" s="874"/>
      <c r="E37" s="875"/>
      <c r="F37" s="307" t="str">
        <f>C36</f>
        <v>介護従業者</v>
      </c>
      <c r="G37" s="308"/>
      <c r="H37" s="880"/>
      <c r="I37" s="885"/>
      <c r="J37" s="886"/>
      <c r="K37" s="886"/>
      <c r="L37" s="887"/>
      <c r="M37" s="894"/>
      <c r="N37" s="895"/>
      <c r="O37" s="896"/>
      <c r="P37" s="309" t="s">
        <v>658</v>
      </c>
      <c r="Q37" s="310"/>
      <c r="R37" s="310"/>
      <c r="S37" s="311"/>
      <c r="T37" s="312"/>
      <c r="U37" s="313">
        <f>IF(U36="","",VLOOKUP(U36,'【記載例】シフト記号表（勤務時間帯）'!$D$6:$X$47,21,FALSE))</f>
        <v>7.9999999999999982</v>
      </c>
      <c r="V37" s="314" t="str">
        <f>IF(V36="","",VLOOKUP(V36,'【記載例】シフト記号表（勤務時間帯）'!$D$6:$X$47,21,FALSE))</f>
        <v/>
      </c>
      <c r="W37" s="314">
        <f>IF(W36="","",VLOOKUP(W36,'【記載例】シフト記号表（勤務時間帯）'!$D$6:$X$47,21,FALSE))</f>
        <v>7.9999999999999982</v>
      </c>
      <c r="X37" s="314" t="str">
        <f>IF(X36="","",VLOOKUP(X36,'【記載例】シフト記号表（勤務時間帯）'!$D$6:$X$47,21,FALSE))</f>
        <v/>
      </c>
      <c r="Y37" s="314">
        <f>IF(Y36="","",VLOOKUP(Y36,'【記載例】シフト記号表（勤務時間帯）'!$D$6:$X$47,21,FALSE))</f>
        <v>3</v>
      </c>
      <c r="Z37" s="314">
        <f>IF(Z36="","",VLOOKUP(Z36,'【記載例】シフト記号表（勤務時間帯）'!$D$6:$X$47,21,FALSE))</f>
        <v>3</v>
      </c>
      <c r="AA37" s="315">
        <f>IF(AA36="","",VLOOKUP(AA36,'【記載例】シフト記号表（勤務時間帯）'!$D$6:$X$47,21,FALSE))</f>
        <v>8</v>
      </c>
      <c r="AB37" s="313" t="str">
        <f>IF(AB36="","",VLOOKUP(AB36,'【記載例】シフト記号表（勤務時間帯）'!$D$6:$X$47,21,FALSE))</f>
        <v/>
      </c>
      <c r="AC37" s="314">
        <f>IF(AC36="","",VLOOKUP(AC36,'【記載例】シフト記号表（勤務時間帯）'!$D$6:$X$47,21,FALSE))</f>
        <v>3</v>
      </c>
      <c r="AD37" s="314">
        <f>IF(AD36="","",VLOOKUP(AD36,'【記載例】シフト記号表（勤務時間帯）'!$D$6:$X$47,21,FALSE))</f>
        <v>3</v>
      </c>
      <c r="AE37" s="314">
        <f>IF(AE36="","",VLOOKUP(AE36,'【記載例】シフト記号表（勤務時間帯）'!$D$6:$X$47,21,FALSE))</f>
        <v>8</v>
      </c>
      <c r="AF37" s="314" t="str">
        <f>IF(AF36="","",VLOOKUP(AF36,'【記載例】シフト記号表（勤務時間帯）'!$D$6:$X$47,21,FALSE))</f>
        <v/>
      </c>
      <c r="AG37" s="314">
        <f>IF(AG36="","",VLOOKUP(AG36,'【記載例】シフト記号表（勤務時間帯）'!$D$6:$X$47,21,FALSE))</f>
        <v>3</v>
      </c>
      <c r="AH37" s="315">
        <f>IF(AH36="","",VLOOKUP(AH36,'【記載例】シフト記号表（勤務時間帯）'!$D$6:$X$47,21,FALSE))</f>
        <v>3</v>
      </c>
      <c r="AI37" s="313" t="str">
        <f>IF(AI36="","",VLOOKUP(AI36,'【記載例】シフト記号表（勤務時間帯）'!$D$6:$X$47,21,FALSE))</f>
        <v/>
      </c>
      <c r="AJ37" s="314">
        <f>IF(AJ36="","",VLOOKUP(AJ36,'【記載例】シフト記号表（勤務時間帯）'!$D$6:$X$47,21,FALSE))</f>
        <v>8</v>
      </c>
      <c r="AK37" s="314">
        <f>IF(AK36="","",VLOOKUP(AK36,'【記載例】シフト記号表（勤務時間帯）'!$D$6:$X$47,21,FALSE))</f>
        <v>8</v>
      </c>
      <c r="AL37" s="314">
        <f>IF(AL36="","",VLOOKUP(AL36,'【記載例】シフト記号表（勤務時間帯）'!$D$6:$X$47,21,FALSE))</f>
        <v>8</v>
      </c>
      <c r="AM37" s="314">
        <f>IF(AM36="","",VLOOKUP(AM36,'【記載例】シフト記号表（勤務時間帯）'!$D$6:$X$47,21,FALSE))</f>
        <v>8</v>
      </c>
      <c r="AN37" s="314" t="str">
        <f>IF(AN36="","",VLOOKUP(AN36,'【記載例】シフト記号表（勤務時間帯）'!$D$6:$X$47,21,FALSE))</f>
        <v/>
      </c>
      <c r="AO37" s="315">
        <f>IF(AO36="","",VLOOKUP(AO36,'【記載例】シフト記号表（勤務時間帯）'!$D$6:$X$47,21,FALSE))</f>
        <v>3</v>
      </c>
      <c r="AP37" s="313">
        <f>IF(AP36="","",VLOOKUP(AP36,'【記載例】シフト記号表（勤務時間帯）'!$D$6:$X$47,21,FALSE))</f>
        <v>3</v>
      </c>
      <c r="AQ37" s="314">
        <f>IF(AQ36="","",VLOOKUP(AQ36,'【記載例】シフト記号表（勤務時間帯）'!$D$6:$X$47,21,FALSE))</f>
        <v>8</v>
      </c>
      <c r="AR37" s="314">
        <f>IF(AR36="","",VLOOKUP(AR36,'【記載例】シフト記号表（勤務時間帯）'!$D$6:$X$47,21,FALSE))</f>
        <v>8</v>
      </c>
      <c r="AS37" s="314" t="str">
        <f>IF(AS36="","",VLOOKUP(AS36,'【記載例】シフト記号表（勤務時間帯）'!$D$6:$X$47,21,FALSE))</f>
        <v/>
      </c>
      <c r="AT37" s="314">
        <f>IF(AT36="","",VLOOKUP(AT36,'【記載例】シフト記号表（勤務時間帯）'!$D$6:$X$47,21,FALSE))</f>
        <v>8</v>
      </c>
      <c r="AU37" s="314">
        <f>IF(AU36="","",VLOOKUP(AU36,'【記載例】シフト記号表（勤務時間帯）'!$D$6:$X$47,21,FALSE))</f>
        <v>8</v>
      </c>
      <c r="AV37" s="315" t="str">
        <f>IF(AV36="","",VLOOKUP(AV36,'【記載例】シフト記号表（勤務時間帯）'!$D$6:$X$47,21,FALSE))</f>
        <v/>
      </c>
      <c r="AW37" s="313" t="str">
        <f>IF(AW36="","",VLOOKUP(AW36,'【記載例】シフト記号表（勤務時間帯）'!$D$6:$X$47,21,FALSE))</f>
        <v/>
      </c>
      <c r="AX37" s="314" t="str">
        <f>IF(AX36="","",VLOOKUP(AX36,'【記載例】シフト記号表（勤務時間帯）'!$D$6:$X$47,21,FALSE))</f>
        <v/>
      </c>
      <c r="AY37" s="314" t="str">
        <f>IF(AY36="","",VLOOKUP(AY36,'【記載例】シフト記号表（勤務時間帯）'!$D$6:$X$47,21,FALSE))</f>
        <v/>
      </c>
      <c r="AZ37" s="924">
        <f>IF($BC$3="４週",SUM(U37:AV37),IF($BC$3="暦月",SUM(U37:AY37),""))</f>
        <v>120</v>
      </c>
      <c r="BA37" s="925"/>
      <c r="BB37" s="926">
        <f>IF($BC$3="４週",AZ37/4,IF($BC$3="暦月",(AZ37/($BC$8/7)),""))</f>
        <v>30</v>
      </c>
      <c r="BC37" s="925"/>
      <c r="BD37" s="918"/>
      <c r="BE37" s="919"/>
      <c r="BF37" s="919"/>
      <c r="BG37" s="919"/>
      <c r="BH37" s="920"/>
    </row>
    <row r="38" spans="2:60" ht="20.25" customHeight="1" x14ac:dyDescent="0.15">
      <c r="B38" s="316"/>
      <c r="C38" s="876"/>
      <c r="D38" s="877"/>
      <c r="E38" s="878"/>
      <c r="F38" s="317"/>
      <c r="G38" s="318" t="str">
        <f>C36</f>
        <v>介護従業者</v>
      </c>
      <c r="H38" s="881"/>
      <c r="I38" s="888"/>
      <c r="J38" s="889"/>
      <c r="K38" s="889"/>
      <c r="L38" s="890"/>
      <c r="M38" s="897"/>
      <c r="N38" s="898"/>
      <c r="O38" s="899"/>
      <c r="P38" s="319" t="s">
        <v>659</v>
      </c>
      <c r="Q38" s="339"/>
      <c r="R38" s="339"/>
      <c r="S38" s="321"/>
      <c r="T38" s="322"/>
      <c r="U38" s="323" t="str">
        <f>IF(U36="","",VLOOKUP(U36,'【記載例】シフト記号表（勤務時間帯）'!$D$6:$Z$47,23,FALSE))</f>
        <v>-</v>
      </c>
      <c r="V38" s="324" t="str">
        <f>IF(V36="","",VLOOKUP(V36,'【記載例】シフト記号表（勤務時間帯）'!$D$6:$Z$47,23,FALSE))</f>
        <v/>
      </c>
      <c r="W38" s="324" t="str">
        <f>IF(W36="","",VLOOKUP(W36,'【記載例】シフト記号表（勤務時間帯）'!$D$6:$Z$47,23,FALSE))</f>
        <v>-</v>
      </c>
      <c r="X38" s="324" t="str">
        <f>IF(X36="","",VLOOKUP(X36,'【記載例】シフト記号表（勤務時間帯）'!$D$6:$Z$47,23,FALSE))</f>
        <v/>
      </c>
      <c r="Y38" s="324">
        <f>IF(Y36="","",VLOOKUP(Y36,'【記載例】シフト記号表（勤務時間帯）'!$D$6:$Z$47,23,FALSE))</f>
        <v>3.9999999999999991</v>
      </c>
      <c r="Z38" s="324">
        <f>IF(Z36="","",VLOOKUP(Z36,'【記載例】シフト記号表（勤務時間帯）'!$D$6:$Z$47,23,FALSE))</f>
        <v>6</v>
      </c>
      <c r="AA38" s="325" t="str">
        <f>IF(AA36="","",VLOOKUP(AA36,'【記載例】シフト記号表（勤務時間帯）'!$D$6:$Z$47,23,FALSE))</f>
        <v>-</v>
      </c>
      <c r="AB38" s="323" t="str">
        <f>IF(AB36="","",VLOOKUP(AB36,'【記載例】シフト記号表（勤務時間帯）'!$D$6:$Z$47,23,FALSE))</f>
        <v/>
      </c>
      <c r="AC38" s="324">
        <f>IF(AC36="","",VLOOKUP(AC36,'【記載例】シフト記号表（勤務時間帯）'!$D$6:$Z$47,23,FALSE))</f>
        <v>3.9999999999999991</v>
      </c>
      <c r="AD38" s="324">
        <f>IF(AD36="","",VLOOKUP(AD36,'【記載例】シフト記号表（勤務時間帯）'!$D$6:$Z$47,23,FALSE))</f>
        <v>6</v>
      </c>
      <c r="AE38" s="324" t="str">
        <f>IF(AE36="","",VLOOKUP(AE36,'【記載例】シフト記号表（勤務時間帯）'!$D$6:$Z$47,23,FALSE))</f>
        <v>-</v>
      </c>
      <c r="AF38" s="324" t="str">
        <f>IF(AF36="","",VLOOKUP(AF36,'【記載例】シフト記号表（勤務時間帯）'!$D$6:$Z$47,23,FALSE))</f>
        <v/>
      </c>
      <c r="AG38" s="324">
        <f>IF(AG36="","",VLOOKUP(AG36,'【記載例】シフト記号表（勤務時間帯）'!$D$6:$Z$47,23,FALSE))</f>
        <v>3.9999999999999991</v>
      </c>
      <c r="AH38" s="325">
        <f>IF(AH36="","",VLOOKUP(AH36,'【記載例】シフト記号表（勤務時間帯）'!$D$6:$Z$47,23,FALSE))</f>
        <v>6</v>
      </c>
      <c r="AI38" s="323" t="str">
        <f>IF(AI36="","",VLOOKUP(AI36,'【記載例】シフト記号表（勤務時間帯）'!$D$6:$Z$47,23,FALSE))</f>
        <v/>
      </c>
      <c r="AJ38" s="324" t="str">
        <f>IF(AJ36="","",VLOOKUP(AJ36,'【記載例】シフト記号表（勤務時間帯）'!$D$6:$Z$47,23,FALSE))</f>
        <v>-</v>
      </c>
      <c r="AK38" s="324" t="str">
        <f>IF(AK36="","",VLOOKUP(AK36,'【記載例】シフト記号表（勤務時間帯）'!$D$6:$Z$47,23,FALSE))</f>
        <v>-</v>
      </c>
      <c r="AL38" s="324" t="str">
        <f>IF(AL36="","",VLOOKUP(AL36,'【記載例】シフト記号表（勤務時間帯）'!$D$6:$Z$47,23,FALSE))</f>
        <v>-</v>
      </c>
      <c r="AM38" s="324" t="str">
        <f>IF(AM36="","",VLOOKUP(AM36,'【記載例】シフト記号表（勤務時間帯）'!$D$6:$Z$47,23,FALSE))</f>
        <v>-</v>
      </c>
      <c r="AN38" s="324" t="str">
        <f>IF(AN36="","",VLOOKUP(AN36,'【記載例】シフト記号表（勤務時間帯）'!$D$6:$Z$47,23,FALSE))</f>
        <v/>
      </c>
      <c r="AO38" s="325">
        <f>IF(AO36="","",VLOOKUP(AO36,'【記載例】シフト記号表（勤務時間帯）'!$D$6:$Z$47,23,FALSE))</f>
        <v>3.9999999999999991</v>
      </c>
      <c r="AP38" s="323">
        <f>IF(AP36="","",VLOOKUP(AP36,'【記載例】シフト記号表（勤務時間帯）'!$D$6:$Z$47,23,FALSE))</f>
        <v>6</v>
      </c>
      <c r="AQ38" s="324" t="str">
        <f>IF(AQ36="","",VLOOKUP(AQ36,'【記載例】シフト記号表（勤務時間帯）'!$D$6:$Z$47,23,FALSE))</f>
        <v>-</v>
      </c>
      <c r="AR38" s="324" t="str">
        <f>IF(AR36="","",VLOOKUP(AR36,'【記載例】シフト記号表（勤務時間帯）'!$D$6:$Z$47,23,FALSE))</f>
        <v>-</v>
      </c>
      <c r="AS38" s="324" t="str">
        <f>IF(AS36="","",VLOOKUP(AS36,'【記載例】シフト記号表（勤務時間帯）'!$D$6:$Z$47,23,FALSE))</f>
        <v/>
      </c>
      <c r="AT38" s="324" t="str">
        <f>IF(AT36="","",VLOOKUP(AT36,'【記載例】シフト記号表（勤務時間帯）'!$D$6:$Z$47,23,FALSE))</f>
        <v>-</v>
      </c>
      <c r="AU38" s="324" t="str">
        <f>IF(AU36="","",VLOOKUP(AU36,'【記載例】シフト記号表（勤務時間帯）'!$D$6:$Z$47,23,FALSE))</f>
        <v>-</v>
      </c>
      <c r="AV38" s="325" t="str">
        <f>IF(AV36="","",VLOOKUP(AV36,'【記載例】シフト記号表（勤務時間帯）'!$D$6:$Z$47,23,FALSE))</f>
        <v/>
      </c>
      <c r="AW38" s="323" t="str">
        <f>IF(AW36="","",VLOOKUP(AW36,'【記載例】シフト記号表（勤務時間帯）'!$D$6:$Z$47,23,FALSE))</f>
        <v/>
      </c>
      <c r="AX38" s="324" t="str">
        <f>IF(AX36="","",VLOOKUP(AX36,'【記載例】シフト記号表（勤務時間帯）'!$D$6:$Z$47,23,FALSE))</f>
        <v/>
      </c>
      <c r="AY38" s="324" t="str">
        <f>IF(AY36="","",VLOOKUP(AY36,'【記載例】シフト記号表（勤務時間帯）'!$D$6:$Z$47,23,FALSE))</f>
        <v/>
      </c>
      <c r="AZ38" s="927">
        <f>IF($BC$3="４週",SUM(U38:AV38),IF($BC$3="暦月",SUM(U38:AY38),""))</f>
        <v>40</v>
      </c>
      <c r="BA38" s="928"/>
      <c r="BB38" s="929">
        <f>IF($BC$3="４週",AZ38/4,IF($BC$3="暦月",(AZ38/($BC$8/7)),""))</f>
        <v>10</v>
      </c>
      <c r="BC38" s="928"/>
      <c r="BD38" s="921"/>
      <c r="BE38" s="922"/>
      <c r="BF38" s="922"/>
      <c r="BG38" s="922"/>
      <c r="BH38" s="923"/>
    </row>
    <row r="39" spans="2:60" ht="20.25" customHeight="1" x14ac:dyDescent="0.15">
      <c r="B39" s="326"/>
      <c r="C39" s="870" t="s">
        <v>670</v>
      </c>
      <c r="D39" s="871"/>
      <c r="E39" s="872"/>
      <c r="F39" s="307"/>
      <c r="G39" s="308"/>
      <c r="H39" s="934" t="s">
        <v>646</v>
      </c>
      <c r="I39" s="882" t="s">
        <v>693</v>
      </c>
      <c r="J39" s="883"/>
      <c r="K39" s="883"/>
      <c r="L39" s="884"/>
      <c r="M39" s="891" t="s">
        <v>696</v>
      </c>
      <c r="N39" s="892"/>
      <c r="O39" s="893"/>
      <c r="P39" s="329" t="s">
        <v>649</v>
      </c>
      <c r="Q39" s="330"/>
      <c r="R39" s="330"/>
      <c r="S39" s="331"/>
      <c r="T39" s="332"/>
      <c r="U39" s="333"/>
      <c r="V39" s="334" t="s">
        <v>686</v>
      </c>
      <c r="W39" s="334" t="s">
        <v>683</v>
      </c>
      <c r="X39" s="334" t="s">
        <v>684</v>
      </c>
      <c r="Y39" s="334" t="s">
        <v>675</v>
      </c>
      <c r="Z39" s="334"/>
      <c r="AA39" s="335" t="s">
        <v>686</v>
      </c>
      <c r="AB39" s="333" t="s">
        <v>689</v>
      </c>
      <c r="AC39" s="334" t="s">
        <v>689</v>
      </c>
      <c r="AD39" s="334"/>
      <c r="AE39" s="334"/>
      <c r="AF39" s="334" t="s">
        <v>683</v>
      </c>
      <c r="AG39" s="334" t="s">
        <v>684</v>
      </c>
      <c r="AH39" s="335" t="s">
        <v>689</v>
      </c>
      <c r="AI39" s="333" t="s">
        <v>675</v>
      </c>
      <c r="AJ39" s="334"/>
      <c r="AK39" s="334" t="s">
        <v>683</v>
      </c>
      <c r="AL39" s="334" t="s">
        <v>684</v>
      </c>
      <c r="AM39" s="334"/>
      <c r="AN39" s="334" t="s">
        <v>686</v>
      </c>
      <c r="AO39" s="335" t="s">
        <v>686</v>
      </c>
      <c r="AP39" s="333" t="s">
        <v>657</v>
      </c>
      <c r="AQ39" s="334"/>
      <c r="AR39" s="334" t="s">
        <v>686</v>
      </c>
      <c r="AS39" s="334" t="s">
        <v>687</v>
      </c>
      <c r="AT39" s="334" t="s">
        <v>683</v>
      </c>
      <c r="AU39" s="334" t="s">
        <v>684</v>
      </c>
      <c r="AV39" s="335"/>
      <c r="AW39" s="333"/>
      <c r="AX39" s="334"/>
      <c r="AY39" s="334"/>
      <c r="AZ39" s="900"/>
      <c r="BA39" s="901"/>
      <c r="BB39" s="914"/>
      <c r="BC39" s="901"/>
      <c r="BD39" s="915"/>
      <c r="BE39" s="916"/>
      <c r="BF39" s="916"/>
      <c r="BG39" s="916"/>
      <c r="BH39" s="917"/>
    </row>
    <row r="40" spans="2:60" ht="20.25" customHeight="1" x14ac:dyDescent="0.15">
      <c r="B40" s="306">
        <f>B37+1</f>
        <v>7</v>
      </c>
      <c r="C40" s="873"/>
      <c r="D40" s="874"/>
      <c r="E40" s="875"/>
      <c r="F40" s="307" t="str">
        <f>C39</f>
        <v>介護従業者</v>
      </c>
      <c r="G40" s="308"/>
      <c r="H40" s="880"/>
      <c r="I40" s="885"/>
      <c r="J40" s="886"/>
      <c r="K40" s="886"/>
      <c r="L40" s="887"/>
      <c r="M40" s="894"/>
      <c r="N40" s="895"/>
      <c r="O40" s="896"/>
      <c r="P40" s="309" t="s">
        <v>658</v>
      </c>
      <c r="Q40" s="310"/>
      <c r="R40" s="310"/>
      <c r="S40" s="311"/>
      <c r="T40" s="312"/>
      <c r="U40" s="313" t="str">
        <f>IF(U39="","",VLOOKUP(U39,'【記載例】シフト記号表（勤務時間帯）'!$D$6:$X$47,21,FALSE))</f>
        <v/>
      </c>
      <c r="V40" s="314">
        <f>IF(V39="","",VLOOKUP(V39,'【記載例】シフト記号表（勤務時間帯）'!$D$6:$X$47,21,FALSE))</f>
        <v>7.9999999999999982</v>
      </c>
      <c r="W40" s="314">
        <f>IF(W39="","",VLOOKUP(W39,'【記載例】シフト記号表（勤務時間帯）'!$D$6:$X$47,21,FALSE))</f>
        <v>3</v>
      </c>
      <c r="X40" s="314">
        <f>IF(X39="","",VLOOKUP(X39,'【記載例】シフト記号表（勤務時間帯）'!$D$6:$X$47,21,FALSE))</f>
        <v>3</v>
      </c>
      <c r="Y40" s="314">
        <f>IF(Y39="","",VLOOKUP(Y39,'【記載例】シフト記号表（勤務時間帯）'!$D$6:$X$47,21,FALSE))</f>
        <v>7.9999999999999982</v>
      </c>
      <c r="Z40" s="314" t="str">
        <f>IF(Z39="","",VLOOKUP(Z39,'【記載例】シフト記号表（勤務時間帯）'!$D$6:$X$47,21,FALSE))</f>
        <v/>
      </c>
      <c r="AA40" s="315">
        <f>IF(AA39="","",VLOOKUP(AA39,'【記載例】シフト記号表（勤務時間帯）'!$D$6:$X$47,21,FALSE))</f>
        <v>7.9999999999999982</v>
      </c>
      <c r="AB40" s="313">
        <f>IF(AB39="","",VLOOKUP(AB39,'【記載例】シフト記号表（勤務時間帯）'!$D$6:$X$47,21,FALSE))</f>
        <v>8</v>
      </c>
      <c r="AC40" s="314">
        <f>IF(AC39="","",VLOOKUP(AC39,'【記載例】シフト記号表（勤務時間帯）'!$D$6:$X$47,21,FALSE))</f>
        <v>8</v>
      </c>
      <c r="AD40" s="314" t="str">
        <f>IF(AD39="","",VLOOKUP(AD39,'【記載例】シフト記号表（勤務時間帯）'!$D$6:$X$47,21,FALSE))</f>
        <v/>
      </c>
      <c r="AE40" s="314" t="str">
        <f>IF(AE39="","",VLOOKUP(AE39,'【記載例】シフト記号表（勤務時間帯）'!$D$6:$X$47,21,FALSE))</f>
        <v/>
      </c>
      <c r="AF40" s="314">
        <f>IF(AF39="","",VLOOKUP(AF39,'【記載例】シフト記号表（勤務時間帯）'!$D$6:$X$47,21,FALSE))</f>
        <v>3</v>
      </c>
      <c r="AG40" s="314">
        <f>IF(AG39="","",VLOOKUP(AG39,'【記載例】シフト記号表（勤務時間帯）'!$D$6:$X$47,21,FALSE))</f>
        <v>3</v>
      </c>
      <c r="AH40" s="315">
        <f>IF(AH39="","",VLOOKUP(AH39,'【記載例】シフト記号表（勤務時間帯）'!$D$6:$X$47,21,FALSE))</f>
        <v>8</v>
      </c>
      <c r="AI40" s="313">
        <f>IF(AI39="","",VLOOKUP(AI39,'【記載例】シフト記号表（勤務時間帯）'!$D$6:$X$47,21,FALSE))</f>
        <v>7.9999999999999982</v>
      </c>
      <c r="AJ40" s="314" t="str">
        <f>IF(AJ39="","",VLOOKUP(AJ39,'【記載例】シフト記号表（勤務時間帯）'!$D$6:$X$47,21,FALSE))</f>
        <v/>
      </c>
      <c r="AK40" s="314">
        <f>IF(AK39="","",VLOOKUP(AK39,'【記載例】シフト記号表（勤務時間帯）'!$D$6:$X$47,21,FALSE))</f>
        <v>3</v>
      </c>
      <c r="AL40" s="314">
        <f>IF(AL39="","",VLOOKUP(AL39,'【記載例】シフト記号表（勤務時間帯）'!$D$6:$X$47,21,FALSE))</f>
        <v>3</v>
      </c>
      <c r="AM40" s="314" t="str">
        <f>IF(AM39="","",VLOOKUP(AM39,'【記載例】シフト記号表（勤務時間帯）'!$D$6:$X$47,21,FALSE))</f>
        <v/>
      </c>
      <c r="AN40" s="314">
        <f>IF(AN39="","",VLOOKUP(AN39,'【記載例】シフト記号表（勤務時間帯）'!$D$6:$X$47,21,FALSE))</f>
        <v>7.9999999999999982</v>
      </c>
      <c r="AO40" s="315">
        <f>IF(AO39="","",VLOOKUP(AO39,'【記載例】シフト記号表（勤務時間帯）'!$D$6:$X$47,21,FALSE))</f>
        <v>7.9999999999999982</v>
      </c>
      <c r="AP40" s="313">
        <f>IF(AP39="","",VLOOKUP(AP39,'【記載例】シフト記号表（勤務時間帯）'!$D$6:$X$47,21,FALSE))</f>
        <v>8</v>
      </c>
      <c r="AQ40" s="314" t="str">
        <f>IF(AQ39="","",VLOOKUP(AQ39,'【記載例】シフト記号表（勤務時間帯）'!$D$6:$X$47,21,FALSE))</f>
        <v/>
      </c>
      <c r="AR40" s="314">
        <f>IF(AR39="","",VLOOKUP(AR39,'【記載例】シフト記号表（勤務時間帯）'!$D$6:$X$47,21,FALSE))</f>
        <v>7.9999999999999982</v>
      </c>
      <c r="AS40" s="314">
        <f>IF(AS39="","",VLOOKUP(AS39,'【記載例】シフト記号表（勤務時間帯）'!$D$6:$X$47,21,FALSE))</f>
        <v>8</v>
      </c>
      <c r="AT40" s="314">
        <f>IF(AT39="","",VLOOKUP(AT39,'【記載例】シフト記号表（勤務時間帯）'!$D$6:$X$47,21,FALSE))</f>
        <v>3</v>
      </c>
      <c r="AU40" s="314">
        <f>IF(AU39="","",VLOOKUP(AU39,'【記載例】シフト記号表（勤務時間帯）'!$D$6:$X$47,21,FALSE))</f>
        <v>3</v>
      </c>
      <c r="AV40" s="315" t="str">
        <f>IF(AV39="","",VLOOKUP(AV39,'【記載例】シフト記号表（勤務時間帯）'!$D$6:$X$47,21,FALSE))</f>
        <v/>
      </c>
      <c r="AW40" s="313" t="str">
        <f>IF(AW39="","",VLOOKUP(AW39,'【記載例】シフト記号表（勤務時間帯）'!$D$6:$X$47,21,FALSE))</f>
        <v/>
      </c>
      <c r="AX40" s="314" t="str">
        <f>IF(AX39="","",VLOOKUP(AX39,'【記載例】シフト記号表（勤務時間帯）'!$D$6:$X$47,21,FALSE))</f>
        <v/>
      </c>
      <c r="AY40" s="314" t="str">
        <f>IF(AY39="","",VLOOKUP(AY39,'【記載例】シフト記号表（勤務時間帯）'!$D$6:$X$47,21,FALSE))</f>
        <v/>
      </c>
      <c r="AZ40" s="924">
        <f>IF($BC$3="４週",SUM(U40:AV40),IF($BC$3="暦月",SUM(U40:AY40),""))</f>
        <v>119.99999999999999</v>
      </c>
      <c r="BA40" s="925"/>
      <c r="BB40" s="926">
        <f>IF($BC$3="４週",AZ40/4,IF($BC$3="暦月",(AZ40/($BC$8/7)),""))</f>
        <v>29.999999999999996</v>
      </c>
      <c r="BC40" s="925"/>
      <c r="BD40" s="918"/>
      <c r="BE40" s="919"/>
      <c r="BF40" s="919"/>
      <c r="BG40" s="919"/>
      <c r="BH40" s="920"/>
    </row>
    <row r="41" spans="2:60" ht="20.25" customHeight="1" x14ac:dyDescent="0.15">
      <c r="B41" s="316"/>
      <c r="C41" s="876"/>
      <c r="D41" s="877"/>
      <c r="E41" s="878"/>
      <c r="F41" s="317"/>
      <c r="G41" s="318" t="str">
        <f>C39</f>
        <v>介護従業者</v>
      </c>
      <c r="H41" s="881"/>
      <c r="I41" s="888"/>
      <c r="J41" s="889"/>
      <c r="K41" s="889"/>
      <c r="L41" s="890"/>
      <c r="M41" s="897"/>
      <c r="N41" s="898"/>
      <c r="O41" s="899"/>
      <c r="P41" s="319" t="s">
        <v>659</v>
      </c>
      <c r="Q41" s="336"/>
      <c r="R41" s="336"/>
      <c r="S41" s="337"/>
      <c r="T41" s="338"/>
      <c r="U41" s="323" t="str">
        <f>IF(U39="","",VLOOKUP(U39,'【記載例】シフト記号表（勤務時間帯）'!$D$6:$Z$47,23,FALSE))</f>
        <v/>
      </c>
      <c r="V41" s="324" t="str">
        <f>IF(V39="","",VLOOKUP(V39,'【記載例】シフト記号表（勤務時間帯）'!$D$6:$Z$47,23,FALSE))</f>
        <v>-</v>
      </c>
      <c r="W41" s="324">
        <f>IF(W39="","",VLOOKUP(W39,'【記載例】シフト記号表（勤務時間帯）'!$D$6:$Z$47,23,FALSE))</f>
        <v>3.9999999999999991</v>
      </c>
      <c r="X41" s="324">
        <f>IF(X39="","",VLOOKUP(X39,'【記載例】シフト記号表（勤務時間帯）'!$D$6:$Z$47,23,FALSE))</f>
        <v>6</v>
      </c>
      <c r="Y41" s="324" t="str">
        <f>IF(Y39="","",VLOOKUP(Y39,'【記載例】シフト記号表（勤務時間帯）'!$D$6:$Z$47,23,FALSE))</f>
        <v>-</v>
      </c>
      <c r="Z41" s="324" t="str">
        <f>IF(Z39="","",VLOOKUP(Z39,'【記載例】シフト記号表（勤務時間帯）'!$D$6:$Z$47,23,FALSE))</f>
        <v/>
      </c>
      <c r="AA41" s="325" t="str">
        <f>IF(AA39="","",VLOOKUP(AA39,'【記載例】シフト記号表（勤務時間帯）'!$D$6:$Z$47,23,FALSE))</f>
        <v>-</v>
      </c>
      <c r="AB41" s="323" t="str">
        <f>IF(AB39="","",VLOOKUP(AB39,'【記載例】シフト記号表（勤務時間帯）'!$D$6:$Z$47,23,FALSE))</f>
        <v>-</v>
      </c>
      <c r="AC41" s="324" t="str">
        <f>IF(AC39="","",VLOOKUP(AC39,'【記載例】シフト記号表（勤務時間帯）'!$D$6:$Z$47,23,FALSE))</f>
        <v>-</v>
      </c>
      <c r="AD41" s="324" t="str">
        <f>IF(AD39="","",VLOOKUP(AD39,'【記載例】シフト記号表（勤務時間帯）'!$D$6:$Z$47,23,FALSE))</f>
        <v/>
      </c>
      <c r="AE41" s="324" t="str">
        <f>IF(AE39="","",VLOOKUP(AE39,'【記載例】シフト記号表（勤務時間帯）'!$D$6:$Z$47,23,FALSE))</f>
        <v/>
      </c>
      <c r="AF41" s="324">
        <f>IF(AF39="","",VLOOKUP(AF39,'【記載例】シフト記号表（勤務時間帯）'!$D$6:$Z$47,23,FALSE))</f>
        <v>3.9999999999999991</v>
      </c>
      <c r="AG41" s="324">
        <f>IF(AG39="","",VLOOKUP(AG39,'【記載例】シフト記号表（勤務時間帯）'!$D$6:$Z$47,23,FALSE))</f>
        <v>6</v>
      </c>
      <c r="AH41" s="325" t="str">
        <f>IF(AH39="","",VLOOKUP(AH39,'【記載例】シフト記号表（勤務時間帯）'!$D$6:$Z$47,23,FALSE))</f>
        <v>-</v>
      </c>
      <c r="AI41" s="323" t="str">
        <f>IF(AI39="","",VLOOKUP(AI39,'【記載例】シフト記号表（勤務時間帯）'!$D$6:$Z$47,23,FALSE))</f>
        <v>-</v>
      </c>
      <c r="AJ41" s="324" t="str">
        <f>IF(AJ39="","",VLOOKUP(AJ39,'【記載例】シフト記号表（勤務時間帯）'!$D$6:$Z$47,23,FALSE))</f>
        <v/>
      </c>
      <c r="AK41" s="324">
        <f>IF(AK39="","",VLOOKUP(AK39,'【記載例】シフト記号表（勤務時間帯）'!$D$6:$Z$47,23,FALSE))</f>
        <v>3.9999999999999991</v>
      </c>
      <c r="AL41" s="324">
        <f>IF(AL39="","",VLOOKUP(AL39,'【記載例】シフト記号表（勤務時間帯）'!$D$6:$Z$47,23,FALSE))</f>
        <v>6</v>
      </c>
      <c r="AM41" s="324" t="str">
        <f>IF(AM39="","",VLOOKUP(AM39,'【記載例】シフト記号表（勤務時間帯）'!$D$6:$Z$47,23,FALSE))</f>
        <v/>
      </c>
      <c r="AN41" s="324" t="str">
        <f>IF(AN39="","",VLOOKUP(AN39,'【記載例】シフト記号表（勤務時間帯）'!$D$6:$Z$47,23,FALSE))</f>
        <v>-</v>
      </c>
      <c r="AO41" s="325" t="str">
        <f>IF(AO39="","",VLOOKUP(AO39,'【記載例】シフト記号表（勤務時間帯）'!$D$6:$Z$47,23,FALSE))</f>
        <v>-</v>
      </c>
      <c r="AP41" s="323" t="str">
        <f>IF(AP39="","",VLOOKUP(AP39,'【記載例】シフト記号表（勤務時間帯）'!$D$6:$Z$47,23,FALSE))</f>
        <v>-</v>
      </c>
      <c r="AQ41" s="324" t="str">
        <f>IF(AQ39="","",VLOOKUP(AQ39,'【記載例】シフト記号表（勤務時間帯）'!$D$6:$Z$47,23,FALSE))</f>
        <v/>
      </c>
      <c r="AR41" s="324" t="str">
        <f>IF(AR39="","",VLOOKUP(AR39,'【記載例】シフト記号表（勤務時間帯）'!$D$6:$Z$47,23,FALSE))</f>
        <v>-</v>
      </c>
      <c r="AS41" s="324" t="str">
        <f>IF(AS39="","",VLOOKUP(AS39,'【記載例】シフト記号表（勤務時間帯）'!$D$6:$Z$47,23,FALSE))</f>
        <v>-</v>
      </c>
      <c r="AT41" s="324">
        <f>IF(AT39="","",VLOOKUP(AT39,'【記載例】シフト記号表（勤務時間帯）'!$D$6:$Z$47,23,FALSE))</f>
        <v>3.9999999999999991</v>
      </c>
      <c r="AU41" s="324">
        <f>IF(AU39="","",VLOOKUP(AU39,'【記載例】シフト記号表（勤務時間帯）'!$D$6:$Z$47,23,FALSE))</f>
        <v>6</v>
      </c>
      <c r="AV41" s="325" t="str">
        <f>IF(AV39="","",VLOOKUP(AV39,'【記載例】シフト記号表（勤務時間帯）'!$D$6:$Z$47,23,FALSE))</f>
        <v/>
      </c>
      <c r="AW41" s="323" t="str">
        <f>IF(AW39="","",VLOOKUP(AW39,'【記載例】シフト記号表（勤務時間帯）'!$D$6:$Z$47,23,FALSE))</f>
        <v/>
      </c>
      <c r="AX41" s="324" t="str">
        <f>IF(AX39="","",VLOOKUP(AX39,'【記載例】シフト記号表（勤務時間帯）'!$D$6:$Z$47,23,FALSE))</f>
        <v/>
      </c>
      <c r="AY41" s="324" t="str">
        <f>IF(AY39="","",VLOOKUP(AY39,'【記載例】シフト記号表（勤務時間帯）'!$D$6:$Z$47,23,FALSE))</f>
        <v/>
      </c>
      <c r="AZ41" s="927">
        <f>IF($BC$3="４週",SUM(U41:AV41),IF($BC$3="暦月",SUM(U41:AY41),""))</f>
        <v>40</v>
      </c>
      <c r="BA41" s="928"/>
      <c r="BB41" s="929">
        <f>IF($BC$3="４週",AZ41/4,IF($BC$3="暦月",(AZ41/($BC$8/7)),""))</f>
        <v>10</v>
      </c>
      <c r="BC41" s="928"/>
      <c r="BD41" s="921"/>
      <c r="BE41" s="922"/>
      <c r="BF41" s="922"/>
      <c r="BG41" s="922"/>
      <c r="BH41" s="923"/>
    </row>
    <row r="42" spans="2:60" ht="20.25" customHeight="1" x14ac:dyDescent="0.15">
      <c r="B42" s="326"/>
      <c r="C42" s="870" t="s">
        <v>670</v>
      </c>
      <c r="D42" s="871"/>
      <c r="E42" s="872"/>
      <c r="F42" s="307"/>
      <c r="G42" s="308"/>
      <c r="H42" s="934" t="s">
        <v>646</v>
      </c>
      <c r="I42" s="882" t="s">
        <v>697</v>
      </c>
      <c r="J42" s="883"/>
      <c r="K42" s="883"/>
      <c r="L42" s="884"/>
      <c r="M42" s="891" t="s">
        <v>698</v>
      </c>
      <c r="N42" s="892"/>
      <c r="O42" s="893"/>
      <c r="P42" s="329" t="s">
        <v>649</v>
      </c>
      <c r="Q42" s="330"/>
      <c r="R42" s="330"/>
      <c r="S42" s="331"/>
      <c r="T42" s="332"/>
      <c r="U42" s="333" t="s">
        <v>686</v>
      </c>
      <c r="V42" s="334"/>
      <c r="W42" s="334" t="s">
        <v>687</v>
      </c>
      <c r="X42" s="334" t="s">
        <v>683</v>
      </c>
      <c r="Y42" s="334" t="s">
        <v>684</v>
      </c>
      <c r="Z42" s="334" t="s">
        <v>699</v>
      </c>
      <c r="AA42" s="335"/>
      <c r="AB42" s="333" t="s">
        <v>686</v>
      </c>
      <c r="AC42" s="334"/>
      <c r="AD42" s="334" t="s">
        <v>657</v>
      </c>
      <c r="AE42" s="334" t="s">
        <v>683</v>
      </c>
      <c r="AF42" s="334" t="s">
        <v>684</v>
      </c>
      <c r="AG42" s="334"/>
      <c r="AH42" s="335" t="s">
        <v>686</v>
      </c>
      <c r="AI42" s="333" t="s">
        <v>683</v>
      </c>
      <c r="AJ42" s="334" t="s">
        <v>684</v>
      </c>
      <c r="AK42" s="334"/>
      <c r="AL42" s="334" t="s">
        <v>686</v>
      </c>
      <c r="AM42" s="334" t="s">
        <v>686</v>
      </c>
      <c r="AN42" s="334" t="s">
        <v>700</v>
      </c>
      <c r="AO42" s="335"/>
      <c r="AP42" s="333" t="s">
        <v>683</v>
      </c>
      <c r="AQ42" s="334" t="s">
        <v>684</v>
      </c>
      <c r="AR42" s="334"/>
      <c r="AS42" s="334" t="s">
        <v>686</v>
      </c>
      <c r="AT42" s="334"/>
      <c r="AU42" s="334" t="s">
        <v>683</v>
      </c>
      <c r="AV42" s="335" t="s">
        <v>684</v>
      </c>
      <c r="AW42" s="333"/>
      <c r="AX42" s="334"/>
      <c r="AY42" s="334"/>
      <c r="AZ42" s="900"/>
      <c r="BA42" s="901"/>
      <c r="BB42" s="914"/>
      <c r="BC42" s="901"/>
      <c r="BD42" s="915"/>
      <c r="BE42" s="916"/>
      <c r="BF42" s="916"/>
      <c r="BG42" s="916"/>
      <c r="BH42" s="917"/>
    </row>
    <row r="43" spans="2:60" ht="20.25" customHeight="1" x14ac:dyDescent="0.15">
      <c r="B43" s="306">
        <f>B40+1</f>
        <v>8</v>
      </c>
      <c r="C43" s="873"/>
      <c r="D43" s="874"/>
      <c r="E43" s="875"/>
      <c r="F43" s="307" t="str">
        <f>C42</f>
        <v>介護従業者</v>
      </c>
      <c r="G43" s="308"/>
      <c r="H43" s="880"/>
      <c r="I43" s="885"/>
      <c r="J43" s="886"/>
      <c r="K43" s="886"/>
      <c r="L43" s="887"/>
      <c r="M43" s="894"/>
      <c r="N43" s="895"/>
      <c r="O43" s="896"/>
      <c r="P43" s="309" t="s">
        <v>658</v>
      </c>
      <c r="Q43" s="310"/>
      <c r="R43" s="310"/>
      <c r="S43" s="311"/>
      <c r="T43" s="312"/>
      <c r="U43" s="313">
        <f>IF(U42="","",VLOOKUP(U42,'【記載例】シフト記号表（勤務時間帯）'!$D$6:$X$47,21,FALSE))</f>
        <v>7.9999999999999982</v>
      </c>
      <c r="V43" s="314" t="str">
        <f>IF(V42="","",VLOOKUP(V42,'【記載例】シフト記号表（勤務時間帯）'!$D$6:$X$47,21,FALSE))</f>
        <v/>
      </c>
      <c r="W43" s="314">
        <f>IF(W42="","",VLOOKUP(W42,'【記載例】シフト記号表（勤務時間帯）'!$D$6:$X$47,21,FALSE))</f>
        <v>8</v>
      </c>
      <c r="X43" s="314">
        <f>IF(X42="","",VLOOKUP(X42,'【記載例】シフト記号表（勤務時間帯）'!$D$6:$X$47,21,FALSE))</f>
        <v>3</v>
      </c>
      <c r="Y43" s="314">
        <f>IF(Y42="","",VLOOKUP(Y42,'【記載例】シフト記号表（勤務時間帯）'!$D$6:$X$47,21,FALSE))</f>
        <v>3</v>
      </c>
      <c r="Z43" s="314">
        <f>IF(Z42="","",VLOOKUP(Z42,'【記載例】シフト記号表（勤務時間帯）'!$D$6:$X$47,21,FALSE))</f>
        <v>7.9999999999999982</v>
      </c>
      <c r="AA43" s="315" t="str">
        <f>IF(AA42="","",VLOOKUP(AA42,'【記載例】シフト記号表（勤務時間帯）'!$D$6:$X$47,21,FALSE))</f>
        <v/>
      </c>
      <c r="AB43" s="313">
        <f>IF(AB42="","",VLOOKUP(AB42,'【記載例】シフト記号表（勤務時間帯）'!$D$6:$X$47,21,FALSE))</f>
        <v>7.9999999999999982</v>
      </c>
      <c r="AC43" s="314" t="str">
        <f>IF(AC42="","",VLOOKUP(AC42,'【記載例】シフト記号表（勤務時間帯）'!$D$6:$X$47,21,FALSE))</f>
        <v/>
      </c>
      <c r="AD43" s="314">
        <f>IF(AD42="","",VLOOKUP(AD42,'【記載例】シフト記号表（勤務時間帯）'!$D$6:$X$47,21,FALSE))</f>
        <v>8</v>
      </c>
      <c r="AE43" s="314">
        <f>IF(AE42="","",VLOOKUP(AE42,'【記載例】シフト記号表（勤務時間帯）'!$D$6:$X$47,21,FALSE))</f>
        <v>3</v>
      </c>
      <c r="AF43" s="314">
        <f>IF(AF42="","",VLOOKUP(AF42,'【記載例】シフト記号表（勤務時間帯）'!$D$6:$X$47,21,FALSE))</f>
        <v>3</v>
      </c>
      <c r="AG43" s="314" t="str">
        <f>IF(AG42="","",VLOOKUP(AG42,'【記載例】シフト記号表（勤務時間帯）'!$D$6:$X$47,21,FALSE))</f>
        <v/>
      </c>
      <c r="AH43" s="315">
        <f>IF(AH42="","",VLOOKUP(AH42,'【記載例】シフト記号表（勤務時間帯）'!$D$6:$X$47,21,FALSE))</f>
        <v>7.9999999999999982</v>
      </c>
      <c r="AI43" s="313">
        <f>IF(AI42="","",VLOOKUP(AI42,'【記載例】シフト記号表（勤務時間帯）'!$D$6:$X$47,21,FALSE))</f>
        <v>3</v>
      </c>
      <c r="AJ43" s="314">
        <f>IF(AJ42="","",VLOOKUP(AJ42,'【記載例】シフト記号表（勤務時間帯）'!$D$6:$X$47,21,FALSE))</f>
        <v>3</v>
      </c>
      <c r="AK43" s="314" t="str">
        <f>IF(AK42="","",VLOOKUP(AK42,'【記載例】シフト記号表（勤務時間帯）'!$D$6:$X$47,21,FALSE))</f>
        <v/>
      </c>
      <c r="AL43" s="314">
        <f>IF(AL42="","",VLOOKUP(AL42,'【記載例】シフト記号表（勤務時間帯）'!$D$6:$X$47,21,FALSE))</f>
        <v>7.9999999999999982</v>
      </c>
      <c r="AM43" s="314">
        <f>IF(AM42="","",VLOOKUP(AM42,'【記載例】シフト記号表（勤務時間帯）'!$D$6:$X$47,21,FALSE))</f>
        <v>7.9999999999999982</v>
      </c>
      <c r="AN43" s="314">
        <f>IF(AN42="","",VLOOKUP(AN42,'【記載例】シフト記号表（勤務時間帯）'!$D$6:$X$47,21,FALSE))</f>
        <v>8</v>
      </c>
      <c r="AO43" s="315" t="str">
        <f>IF(AO42="","",VLOOKUP(AO42,'【記載例】シフト記号表（勤務時間帯）'!$D$6:$X$47,21,FALSE))</f>
        <v/>
      </c>
      <c r="AP43" s="313">
        <f>IF(AP42="","",VLOOKUP(AP42,'【記載例】シフト記号表（勤務時間帯）'!$D$6:$X$47,21,FALSE))</f>
        <v>3</v>
      </c>
      <c r="AQ43" s="314">
        <f>IF(AQ42="","",VLOOKUP(AQ42,'【記載例】シフト記号表（勤務時間帯）'!$D$6:$X$47,21,FALSE))</f>
        <v>3</v>
      </c>
      <c r="AR43" s="314" t="str">
        <f>IF(AR42="","",VLOOKUP(AR42,'【記載例】シフト記号表（勤務時間帯）'!$D$6:$X$47,21,FALSE))</f>
        <v/>
      </c>
      <c r="AS43" s="314">
        <f>IF(AS42="","",VLOOKUP(AS42,'【記載例】シフト記号表（勤務時間帯）'!$D$6:$X$47,21,FALSE))</f>
        <v>7.9999999999999982</v>
      </c>
      <c r="AT43" s="314" t="str">
        <f>IF(AT42="","",VLOOKUP(AT42,'【記載例】シフト記号表（勤務時間帯）'!$D$6:$X$47,21,FALSE))</f>
        <v/>
      </c>
      <c r="AU43" s="314">
        <f>IF(AU42="","",VLOOKUP(AU42,'【記載例】シフト記号表（勤務時間帯）'!$D$6:$X$47,21,FALSE))</f>
        <v>3</v>
      </c>
      <c r="AV43" s="315">
        <f>IF(AV42="","",VLOOKUP(AV42,'【記載例】シフト記号表（勤務時間帯）'!$D$6:$X$47,21,FALSE))</f>
        <v>3</v>
      </c>
      <c r="AW43" s="313" t="str">
        <f>IF(AW42="","",VLOOKUP(AW42,'【記載例】シフト記号表（勤務時間帯）'!$D$6:$X$47,21,FALSE))</f>
        <v/>
      </c>
      <c r="AX43" s="314" t="str">
        <f>IF(AX42="","",VLOOKUP(AX42,'【記載例】シフト記号表（勤務時間帯）'!$D$6:$X$47,21,FALSE))</f>
        <v/>
      </c>
      <c r="AY43" s="314" t="str">
        <f>IF(AY42="","",VLOOKUP(AY42,'【記載例】シフト記号表（勤務時間帯）'!$D$6:$X$47,21,FALSE))</f>
        <v/>
      </c>
      <c r="AZ43" s="924">
        <f>IF($BC$3="４週",SUM(U43:AV43),IF($BC$3="暦月",SUM(U43:AY43),""))</f>
        <v>110</v>
      </c>
      <c r="BA43" s="925"/>
      <c r="BB43" s="926">
        <f>IF($BC$3="４週",AZ43/4,IF($BC$3="暦月",(AZ43/($BC$8/7)),""))</f>
        <v>27.5</v>
      </c>
      <c r="BC43" s="925"/>
      <c r="BD43" s="918"/>
      <c r="BE43" s="919"/>
      <c r="BF43" s="919"/>
      <c r="BG43" s="919"/>
      <c r="BH43" s="920"/>
    </row>
    <row r="44" spans="2:60" ht="20.25" customHeight="1" x14ac:dyDescent="0.15">
      <c r="B44" s="316"/>
      <c r="C44" s="876"/>
      <c r="D44" s="877"/>
      <c r="E44" s="878"/>
      <c r="F44" s="317"/>
      <c r="G44" s="318" t="str">
        <f>C42</f>
        <v>介護従業者</v>
      </c>
      <c r="H44" s="881"/>
      <c r="I44" s="888"/>
      <c r="J44" s="889"/>
      <c r="K44" s="889"/>
      <c r="L44" s="890"/>
      <c r="M44" s="897"/>
      <c r="N44" s="898"/>
      <c r="O44" s="899"/>
      <c r="P44" s="319" t="s">
        <v>659</v>
      </c>
      <c r="Q44" s="339"/>
      <c r="R44" s="339"/>
      <c r="S44" s="321"/>
      <c r="T44" s="322"/>
      <c r="U44" s="323" t="str">
        <f>IF(U42="","",VLOOKUP(U42,'【記載例】シフト記号表（勤務時間帯）'!$D$6:$Z$47,23,FALSE))</f>
        <v>-</v>
      </c>
      <c r="V44" s="324" t="str">
        <f>IF(V42="","",VLOOKUP(V42,'【記載例】シフト記号表（勤務時間帯）'!$D$6:$Z$47,23,FALSE))</f>
        <v/>
      </c>
      <c r="W44" s="324" t="str">
        <f>IF(W42="","",VLOOKUP(W42,'【記載例】シフト記号表（勤務時間帯）'!$D$6:$Z$47,23,FALSE))</f>
        <v>-</v>
      </c>
      <c r="X44" s="324">
        <f>IF(X42="","",VLOOKUP(X42,'【記載例】シフト記号表（勤務時間帯）'!$D$6:$Z$47,23,FALSE))</f>
        <v>3.9999999999999991</v>
      </c>
      <c r="Y44" s="324">
        <f>IF(Y42="","",VLOOKUP(Y42,'【記載例】シフト記号表（勤務時間帯）'!$D$6:$Z$47,23,FALSE))</f>
        <v>6</v>
      </c>
      <c r="Z44" s="324" t="str">
        <f>IF(Z42="","",VLOOKUP(Z42,'【記載例】シフト記号表（勤務時間帯）'!$D$6:$Z$47,23,FALSE))</f>
        <v>-</v>
      </c>
      <c r="AA44" s="325" t="str">
        <f>IF(AA42="","",VLOOKUP(AA42,'【記載例】シフト記号表（勤務時間帯）'!$D$6:$Z$47,23,FALSE))</f>
        <v/>
      </c>
      <c r="AB44" s="323" t="str">
        <f>IF(AB42="","",VLOOKUP(AB42,'【記載例】シフト記号表（勤務時間帯）'!$D$6:$Z$47,23,FALSE))</f>
        <v>-</v>
      </c>
      <c r="AC44" s="324" t="str">
        <f>IF(AC42="","",VLOOKUP(AC42,'【記載例】シフト記号表（勤務時間帯）'!$D$6:$Z$47,23,FALSE))</f>
        <v/>
      </c>
      <c r="AD44" s="324" t="str">
        <f>IF(AD42="","",VLOOKUP(AD42,'【記載例】シフト記号表（勤務時間帯）'!$D$6:$Z$47,23,FALSE))</f>
        <v>-</v>
      </c>
      <c r="AE44" s="324">
        <f>IF(AE42="","",VLOOKUP(AE42,'【記載例】シフト記号表（勤務時間帯）'!$D$6:$Z$47,23,FALSE))</f>
        <v>3.9999999999999991</v>
      </c>
      <c r="AF44" s="324">
        <f>IF(AF42="","",VLOOKUP(AF42,'【記載例】シフト記号表（勤務時間帯）'!$D$6:$Z$47,23,FALSE))</f>
        <v>6</v>
      </c>
      <c r="AG44" s="324" t="str">
        <f>IF(AG42="","",VLOOKUP(AG42,'【記載例】シフト記号表（勤務時間帯）'!$D$6:$Z$47,23,FALSE))</f>
        <v/>
      </c>
      <c r="AH44" s="325" t="str">
        <f>IF(AH42="","",VLOOKUP(AH42,'【記載例】シフト記号表（勤務時間帯）'!$D$6:$Z$47,23,FALSE))</f>
        <v>-</v>
      </c>
      <c r="AI44" s="323">
        <f>IF(AI42="","",VLOOKUP(AI42,'【記載例】シフト記号表（勤務時間帯）'!$D$6:$Z$47,23,FALSE))</f>
        <v>3.9999999999999991</v>
      </c>
      <c r="AJ44" s="324">
        <f>IF(AJ42="","",VLOOKUP(AJ42,'【記載例】シフト記号表（勤務時間帯）'!$D$6:$Z$47,23,FALSE))</f>
        <v>6</v>
      </c>
      <c r="AK44" s="324" t="str">
        <f>IF(AK42="","",VLOOKUP(AK42,'【記載例】シフト記号表（勤務時間帯）'!$D$6:$Z$47,23,FALSE))</f>
        <v/>
      </c>
      <c r="AL44" s="324" t="str">
        <f>IF(AL42="","",VLOOKUP(AL42,'【記載例】シフト記号表（勤務時間帯）'!$D$6:$Z$47,23,FALSE))</f>
        <v>-</v>
      </c>
      <c r="AM44" s="324" t="str">
        <f>IF(AM42="","",VLOOKUP(AM42,'【記載例】シフト記号表（勤務時間帯）'!$D$6:$Z$47,23,FALSE))</f>
        <v>-</v>
      </c>
      <c r="AN44" s="324" t="str">
        <f>IF(AN42="","",VLOOKUP(AN42,'【記載例】シフト記号表（勤務時間帯）'!$D$6:$Z$47,23,FALSE))</f>
        <v>-</v>
      </c>
      <c r="AO44" s="325" t="str">
        <f>IF(AO42="","",VLOOKUP(AO42,'【記載例】シフト記号表（勤務時間帯）'!$D$6:$Z$47,23,FALSE))</f>
        <v/>
      </c>
      <c r="AP44" s="323">
        <f>IF(AP42="","",VLOOKUP(AP42,'【記載例】シフト記号表（勤務時間帯）'!$D$6:$Z$47,23,FALSE))</f>
        <v>3.9999999999999991</v>
      </c>
      <c r="AQ44" s="324">
        <f>IF(AQ42="","",VLOOKUP(AQ42,'【記載例】シフト記号表（勤務時間帯）'!$D$6:$Z$47,23,FALSE))</f>
        <v>6</v>
      </c>
      <c r="AR44" s="324" t="str">
        <f>IF(AR42="","",VLOOKUP(AR42,'【記載例】シフト記号表（勤務時間帯）'!$D$6:$Z$47,23,FALSE))</f>
        <v/>
      </c>
      <c r="AS44" s="324" t="str">
        <f>IF(AS42="","",VLOOKUP(AS42,'【記載例】シフト記号表（勤務時間帯）'!$D$6:$Z$47,23,FALSE))</f>
        <v>-</v>
      </c>
      <c r="AT44" s="324" t="str">
        <f>IF(AT42="","",VLOOKUP(AT42,'【記載例】シフト記号表（勤務時間帯）'!$D$6:$Z$47,23,FALSE))</f>
        <v/>
      </c>
      <c r="AU44" s="324">
        <f>IF(AU42="","",VLOOKUP(AU42,'【記載例】シフト記号表（勤務時間帯）'!$D$6:$Z$47,23,FALSE))</f>
        <v>3.9999999999999991</v>
      </c>
      <c r="AV44" s="325">
        <f>IF(AV42="","",VLOOKUP(AV42,'【記載例】シフト記号表（勤務時間帯）'!$D$6:$Z$47,23,FALSE))</f>
        <v>6</v>
      </c>
      <c r="AW44" s="323" t="str">
        <f>IF(AW42="","",VLOOKUP(AW42,'【記載例】シフト記号表（勤務時間帯）'!$D$6:$Z$47,23,FALSE))</f>
        <v/>
      </c>
      <c r="AX44" s="324" t="str">
        <f>IF(AX42="","",VLOOKUP(AX42,'【記載例】シフト記号表（勤務時間帯）'!$D$6:$Z$47,23,FALSE))</f>
        <v/>
      </c>
      <c r="AY44" s="324" t="str">
        <f>IF(AY42="","",VLOOKUP(AY42,'【記載例】シフト記号表（勤務時間帯）'!$D$6:$Z$47,23,FALSE))</f>
        <v/>
      </c>
      <c r="AZ44" s="927">
        <f>IF($BC$3="４週",SUM(U44:AV44),IF($BC$3="暦月",SUM(U44:AY44),""))</f>
        <v>50</v>
      </c>
      <c r="BA44" s="928"/>
      <c r="BB44" s="929">
        <f>IF($BC$3="４週",AZ44/4,IF($BC$3="暦月",(AZ44/($BC$8/7)),""))</f>
        <v>12.5</v>
      </c>
      <c r="BC44" s="928"/>
      <c r="BD44" s="921"/>
      <c r="BE44" s="922"/>
      <c r="BF44" s="922"/>
      <c r="BG44" s="922"/>
      <c r="BH44" s="923"/>
    </row>
    <row r="45" spans="2:60" ht="20.25" customHeight="1" x14ac:dyDescent="0.15">
      <c r="B45" s="326"/>
      <c r="C45" s="870" t="s">
        <v>670</v>
      </c>
      <c r="D45" s="871"/>
      <c r="E45" s="872"/>
      <c r="F45" s="307"/>
      <c r="G45" s="308"/>
      <c r="H45" s="934" t="s">
        <v>646</v>
      </c>
      <c r="I45" s="882" t="s">
        <v>671</v>
      </c>
      <c r="J45" s="883"/>
      <c r="K45" s="883"/>
      <c r="L45" s="884"/>
      <c r="M45" s="891" t="s">
        <v>701</v>
      </c>
      <c r="N45" s="892"/>
      <c r="O45" s="893"/>
      <c r="P45" s="329" t="s">
        <v>649</v>
      </c>
      <c r="Q45" s="330"/>
      <c r="R45" s="330"/>
      <c r="S45" s="331"/>
      <c r="T45" s="332"/>
      <c r="U45" s="333" t="s">
        <v>684</v>
      </c>
      <c r="V45" s="334" t="s">
        <v>650</v>
      </c>
      <c r="W45" s="334" t="s">
        <v>657</v>
      </c>
      <c r="X45" s="334"/>
      <c r="Y45" s="334"/>
      <c r="Z45" s="334" t="s">
        <v>702</v>
      </c>
      <c r="AA45" s="335" t="s">
        <v>683</v>
      </c>
      <c r="AB45" s="333" t="s">
        <v>684</v>
      </c>
      <c r="AC45" s="334"/>
      <c r="AD45" s="334"/>
      <c r="AE45" s="334" t="s">
        <v>686</v>
      </c>
      <c r="AF45" s="334" t="s">
        <v>657</v>
      </c>
      <c r="AG45" s="334" t="s">
        <v>657</v>
      </c>
      <c r="AH45" s="335" t="s">
        <v>683</v>
      </c>
      <c r="AI45" s="333" t="s">
        <v>684</v>
      </c>
      <c r="AJ45" s="334" t="s">
        <v>657</v>
      </c>
      <c r="AK45" s="334"/>
      <c r="AL45" s="334" t="s">
        <v>687</v>
      </c>
      <c r="AM45" s="334" t="s">
        <v>683</v>
      </c>
      <c r="AN45" s="334" t="s">
        <v>684</v>
      </c>
      <c r="AO45" s="335"/>
      <c r="AP45" s="333"/>
      <c r="AQ45" s="334" t="s">
        <v>683</v>
      </c>
      <c r="AR45" s="334" t="s">
        <v>684</v>
      </c>
      <c r="AS45" s="334"/>
      <c r="AT45" s="334" t="s">
        <v>686</v>
      </c>
      <c r="AU45" s="334" t="s">
        <v>687</v>
      </c>
      <c r="AV45" s="335" t="s">
        <v>683</v>
      </c>
      <c r="AW45" s="333"/>
      <c r="AX45" s="334"/>
      <c r="AY45" s="334"/>
      <c r="AZ45" s="900"/>
      <c r="BA45" s="901"/>
      <c r="BB45" s="914"/>
      <c r="BC45" s="901"/>
      <c r="BD45" s="915"/>
      <c r="BE45" s="916"/>
      <c r="BF45" s="916"/>
      <c r="BG45" s="916"/>
      <c r="BH45" s="917"/>
    </row>
    <row r="46" spans="2:60" ht="20.25" customHeight="1" x14ac:dyDescent="0.15">
      <c r="B46" s="306">
        <f>B43+1</f>
        <v>9</v>
      </c>
      <c r="C46" s="873"/>
      <c r="D46" s="874"/>
      <c r="E46" s="875"/>
      <c r="F46" s="307" t="str">
        <f>C45</f>
        <v>介護従業者</v>
      </c>
      <c r="G46" s="308"/>
      <c r="H46" s="880"/>
      <c r="I46" s="885"/>
      <c r="J46" s="886"/>
      <c r="K46" s="886"/>
      <c r="L46" s="887"/>
      <c r="M46" s="894"/>
      <c r="N46" s="895"/>
      <c r="O46" s="896"/>
      <c r="P46" s="309" t="s">
        <v>658</v>
      </c>
      <c r="Q46" s="310"/>
      <c r="R46" s="310"/>
      <c r="S46" s="311"/>
      <c r="T46" s="312"/>
      <c r="U46" s="313">
        <f>IF(U45="","",VLOOKUP(U45,'【記載例】シフト記号表（勤務時間帯）'!$D$6:$X$47,21,FALSE))</f>
        <v>3</v>
      </c>
      <c r="V46" s="314">
        <f>IF(V45="","",VLOOKUP(V45,'【記載例】シフト記号表（勤務時間帯）'!$D$6:$X$47,21,FALSE))</f>
        <v>8</v>
      </c>
      <c r="W46" s="314">
        <f>IF(W45="","",VLOOKUP(W45,'【記載例】シフト記号表（勤務時間帯）'!$D$6:$X$47,21,FALSE))</f>
        <v>8</v>
      </c>
      <c r="X46" s="314" t="str">
        <f>IF(X45="","",VLOOKUP(X45,'【記載例】シフト記号表（勤務時間帯）'!$D$6:$X$47,21,FALSE))</f>
        <v/>
      </c>
      <c r="Y46" s="314" t="str">
        <f>IF(Y45="","",VLOOKUP(Y45,'【記載例】シフト記号表（勤務時間帯）'!$D$6:$X$47,21,FALSE))</f>
        <v/>
      </c>
      <c r="Z46" s="314">
        <f>IF(Z45="","",VLOOKUP(Z45,'【記載例】シフト記号表（勤務時間帯）'!$D$6:$X$47,21,FALSE))</f>
        <v>8</v>
      </c>
      <c r="AA46" s="315">
        <f>IF(AA45="","",VLOOKUP(AA45,'【記載例】シフト記号表（勤務時間帯）'!$D$6:$X$47,21,FALSE))</f>
        <v>3</v>
      </c>
      <c r="AB46" s="313">
        <f>IF(AB45="","",VLOOKUP(AB45,'【記載例】シフト記号表（勤務時間帯）'!$D$6:$X$47,21,FALSE))</f>
        <v>3</v>
      </c>
      <c r="AC46" s="314" t="str">
        <f>IF(AC45="","",VLOOKUP(AC45,'【記載例】シフト記号表（勤務時間帯）'!$D$6:$X$47,21,FALSE))</f>
        <v/>
      </c>
      <c r="AD46" s="314" t="str">
        <f>IF(AD45="","",VLOOKUP(AD45,'【記載例】シフト記号表（勤務時間帯）'!$D$6:$X$47,21,FALSE))</f>
        <v/>
      </c>
      <c r="AE46" s="314">
        <f>IF(AE45="","",VLOOKUP(AE45,'【記載例】シフト記号表（勤務時間帯）'!$D$6:$X$47,21,FALSE))</f>
        <v>7.9999999999999982</v>
      </c>
      <c r="AF46" s="314">
        <f>IF(AF45="","",VLOOKUP(AF45,'【記載例】シフト記号表（勤務時間帯）'!$D$6:$X$47,21,FALSE))</f>
        <v>8</v>
      </c>
      <c r="AG46" s="314">
        <f>IF(AG45="","",VLOOKUP(AG45,'【記載例】シフト記号表（勤務時間帯）'!$D$6:$X$47,21,FALSE))</f>
        <v>8</v>
      </c>
      <c r="AH46" s="315">
        <f>IF(AH45="","",VLOOKUP(AH45,'【記載例】シフト記号表（勤務時間帯）'!$D$6:$X$47,21,FALSE))</f>
        <v>3</v>
      </c>
      <c r="AI46" s="313">
        <f>IF(AI45="","",VLOOKUP(AI45,'【記載例】シフト記号表（勤務時間帯）'!$D$6:$X$47,21,FALSE))</f>
        <v>3</v>
      </c>
      <c r="AJ46" s="314">
        <f>IF(AJ45="","",VLOOKUP(AJ45,'【記載例】シフト記号表（勤務時間帯）'!$D$6:$X$47,21,FALSE))</f>
        <v>8</v>
      </c>
      <c r="AK46" s="314" t="str">
        <f>IF(AK45="","",VLOOKUP(AK45,'【記載例】シフト記号表（勤務時間帯）'!$D$6:$X$47,21,FALSE))</f>
        <v/>
      </c>
      <c r="AL46" s="314">
        <f>IF(AL45="","",VLOOKUP(AL45,'【記載例】シフト記号表（勤務時間帯）'!$D$6:$X$47,21,FALSE))</f>
        <v>8</v>
      </c>
      <c r="AM46" s="314">
        <f>IF(AM45="","",VLOOKUP(AM45,'【記載例】シフト記号表（勤務時間帯）'!$D$6:$X$47,21,FALSE))</f>
        <v>3</v>
      </c>
      <c r="AN46" s="314">
        <f>IF(AN45="","",VLOOKUP(AN45,'【記載例】シフト記号表（勤務時間帯）'!$D$6:$X$47,21,FALSE))</f>
        <v>3</v>
      </c>
      <c r="AO46" s="315" t="str">
        <f>IF(AO45="","",VLOOKUP(AO45,'【記載例】シフト記号表（勤務時間帯）'!$D$6:$X$47,21,FALSE))</f>
        <v/>
      </c>
      <c r="AP46" s="313" t="str">
        <f>IF(AP45="","",VLOOKUP(AP45,'【記載例】シフト記号表（勤務時間帯）'!$D$6:$X$47,21,FALSE))</f>
        <v/>
      </c>
      <c r="AQ46" s="314">
        <f>IF(AQ45="","",VLOOKUP(AQ45,'【記載例】シフト記号表（勤務時間帯）'!$D$6:$X$47,21,FALSE))</f>
        <v>3</v>
      </c>
      <c r="AR46" s="314">
        <f>IF(AR45="","",VLOOKUP(AR45,'【記載例】シフト記号表（勤務時間帯）'!$D$6:$X$47,21,FALSE))</f>
        <v>3</v>
      </c>
      <c r="AS46" s="314" t="str">
        <f>IF(AS45="","",VLOOKUP(AS45,'【記載例】シフト記号表（勤務時間帯）'!$D$6:$X$47,21,FALSE))</f>
        <v/>
      </c>
      <c r="AT46" s="314">
        <f>IF(AT45="","",VLOOKUP(AT45,'【記載例】シフト記号表（勤務時間帯）'!$D$6:$X$47,21,FALSE))</f>
        <v>7.9999999999999982</v>
      </c>
      <c r="AU46" s="314">
        <f>IF(AU45="","",VLOOKUP(AU45,'【記載例】シフト記号表（勤務時間帯）'!$D$6:$X$47,21,FALSE))</f>
        <v>8</v>
      </c>
      <c r="AV46" s="315">
        <f>IF(AV45="","",VLOOKUP(AV45,'【記載例】シフト記号表（勤務時間帯）'!$D$6:$X$47,21,FALSE))</f>
        <v>3</v>
      </c>
      <c r="AW46" s="313" t="str">
        <f>IF(AW45="","",VLOOKUP(AW45,'【記載例】シフト記号表（勤務時間帯）'!$D$6:$X$47,21,FALSE))</f>
        <v/>
      </c>
      <c r="AX46" s="314" t="str">
        <f>IF(AX45="","",VLOOKUP(AX45,'【記載例】シフト記号表（勤務時間帯）'!$D$6:$X$47,21,FALSE))</f>
        <v/>
      </c>
      <c r="AY46" s="314" t="str">
        <f>IF(AY45="","",VLOOKUP(AY45,'【記載例】シフト記号表（勤務時間帯）'!$D$6:$X$47,21,FALSE))</f>
        <v/>
      </c>
      <c r="AZ46" s="924">
        <f>IF($BC$3="４週",SUM(U46:AV46),IF($BC$3="暦月",SUM(U46:AY46),""))</f>
        <v>110</v>
      </c>
      <c r="BA46" s="925"/>
      <c r="BB46" s="926">
        <f>IF($BC$3="４週",AZ46/4,IF($BC$3="暦月",(AZ46/($BC$8/7)),""))</f>
        <v>27.5</v>
      </c>
      <c r="BC46" s="925"/>
      <c r="BD46" s="918"/>
      <c r="BE46" s="919"/>
      <c r="BF46" s="919"/>
      <c r="BG46" s="919"/>
      <c r="BH46" s="920"/>
    </row>
    <row r="47" spans="2:60" ht="20.25" customHeight="1" x14ac:dyDescent="0.15">
      <c r="B47" s="316"/>
      <c r="C47" s="876"/>
      <c r="D47" s="877"/>
      <c r="E47" s="878"/>
      <c r="F47" s="317"/>
      <c r="G47" s="318" t="str">
        <f>C45</f>
        <v>介護従業者</v>
      </c>
      <c r="H47" s="881"/>
      <c r="I47" s="888"/>
      <c r="J47" s="889"/>
      <c r="K47" s="889"/>
      <c r="L47" s="890"/>
      <c r="M47" s="897"/>
      <c r="N47" s="898"/>
      <c r="O47" s="899"/>
      <c r="P47" s="319" t="s">
        <v>659</v>
      </c>
      <c r="Q47" s="320"/>
      <c r="R47" s="320"/>
      <c r="S47" s="340"/>
      <c r="T47" s="341"/>
      <c r="U47" s="323">
        <f>IF(U45="","",VLOOKUP(U45,'【記載例】シフト記号表（勤務時間帯）'!$D$6:$Z$47,23,FALSE))</f>
        <v>6</v>
      </c>
      <c r="V47" s="324" t="str">
        <f>IF(V45="","",VLOOKUP(V45,'【記載例】シフト記号表（勤務時間帯）'!$D$6:$Z$47,23,FALSE))</f>
        <v>-</v>
      </c>
      <c r="W47" s="324" t="str">
        <f>IF(W45="","",VLOOKUP(W45,'【記載例】シフト記号表（勤務時間帯）'!$D$6:$Z$47,23,FALSE))</f>
        <v>-</v>
      </c>
      <c r="X47" s="324" t="str">
        <f>IF(X45="","",VLOOKUP(X45,'【記載例】シフト記号表（勤務時間帯）'!$D$6:$Z$47,23,FALSE))</f>
        <v/>
      </c>
      <c r="Y47" s="324" t="str">
        <f>IF(Y45="","",VLOOKUP(Y45,'【記載例】シフト記号表（勤務時間帯）'!$D$6:$Z$47,23,FALSE))</f>
        <v/>
      </c>
      <c r="Z47" s="324" t="str">
        <f>IF(Z45="","",VLOOKUP(Z45,'【記載例】シフト記号表（勤務時間帯）'!$D$6:$Z$47,23,FALSE))</f>
        <v>-</v>
      </c>
      <c r="AA47" s="325">
        <f>IF(AA45="","",VLOOKUP(AA45,'【記載例】シフト記号表（勤務時間帯）'!$D$6:$Z$47,23,FALSE))</f>
        <v>3.9999999999999991</v>
      </c>
      <c r="AB47" s="323">
        <f>IF(AB45="","",VLOOKUP(AB45,'【記載例】シフト記号表（勤務時間帯）'!$D$6:$Z$47,23,FALSE))</f>
        <v>6</v>
      </c>
      <c r="AC47" s="324" t="str">
        <f>IF(AC45="","",VLOOKUP(AC45,'【記載例】シフト記号表（勤務時間帯）'!$D$6:$Z$47,23,FALSE))</f>
        <v/>
      </c>
      <c r="AD47" s="324" t="str">
        <f>IF(AD45="","",VLOOKUP(AD45,'【記載例】シフト記号表（勤務時間帯）'!$D$6:$Z$47,23,FALSE))</f>
        <v/>
      </c>
      <c r="AE47" s="324" t="str">
        <f>IF(AE45="","",VLOOKUP(AE45,'【記載例】シフト記号表（勤務時間帯）'!$D$6:$Z$47,23,FALSE))</f>
        <v>-</v>
      </c>
      <c r="AF47" s="324" t="str">
        <f>IF(AF45="","",VLOOKUP(AF45,'【記載例】シフト記号表（勤務時間帯）'!$D$6:$Z$47,23,FALSE))</f>
        <v>-</v>
      </c>
      <c r="AG47" s="324" t="str">
        <f>IF(AG45="","",VLOOKUP(AG45,'【記載例】シフト記号表（勤務時間帯）'!$D$6:$Z$47,23,FALSE))</f>
        <v>-</v>
      </c>
      <c r="AH47" s="325">
        <f>IF(AH45="","",VLOOKUP(AH45,'【記載例】シフト記号表（勤務時間帯）'!$D$6:$Z$47,23,FALSE))</f>
        <v>3.9999999999999991</v>
      </c>
      <c r="AI47" s="323">
        <f>IF(AI45="","",VLOOKUP(AI45,'【記載例】シフト記号表（勤務時間帯）'!$D$6:$Z$47,23,FALSE))</f>
        <v>6</v>
      </c>
      <c r="AJ47" s="324" t="str">
        <f>IF(AJ45="","",VLOOKUP(AJ45,'【記載例】シフト記号表（勤務時間帯）'!$D$6:$Z$47,23,FALSE))</f>
        <v>-</v>
      </c>
      <c r="AK47" s="324" t="str">
        <f>IF(AK45="","",VLOOKUP(AK45,'【記載例】シフト記号表（勤務時間帯）'!$D$6:$Z$47,23,FALSE))</f>
        <v/>
      </c>
      <c r="AL47" s="324" t="str">
        <f>IF(AL45="","",VLOOKUP(AL45,'【記載例】シフト記号表（勤務時間帯）'!$D$6:$Z$47,23,FALSE))</f>
        <v>-</v>
      </c>
      <c r="AM47" s="324">
        <f>IF(AM45="","",VLOOKUP(AM45,'【記載例】シフト記号表（勤務時間帯）'!$D$6:$Z$47,23,FALSE))</f>
        <v>3.9999999999999991</v>
      </c>
      <c r="AN47" s="324">
        <f>IF(AN45="","",VLOOKUP(AN45,'【記載例】シフト記号表（勤務時間帯）'!$D$6:$Z$47,23,FALSE))</f>
        <v>6</v>
      </c>
      <c r="AO47" s="325" t="str">
        <f>IF(AO45="","",VLOOKUP(AO45,'【記載例】シフト記号表（勤務時間帯）'!$D$6:$Z$47,23,FALSE))</f>
        <v/>
      </c>
      <c r="AP47" s="323" t="str">
        <f>IF(AP45="","",VLOOKUP(AP45,'【記載例】シフト記号表（勤務時間帯）'!$D$6:$Z$47,23,FALSE))</f>
        <v/>
      </c>
      <c r="AQ47" s="324">
        <f>IF(AQ45="","",VLOOKUP(AQ45,'【記載例】シフト記号表（勤務時間帯）'!$D$6:$Z$47,23,FALSE))</f>
        <v>3.9999999999999991</v>
      </c>
      <c r="AR47" s="324">
        <f>IF(AR45="","",VLOOKUP(AR45,'【記載例】シフト記号表（勤務時間帯）'!$D$6:$Z$47,23,FALSE))</f>
        <v>6</v>
      </c>
      <c r="AS47" s="324" t="str">
        <f>IF(AS45="","",VLOOKUP(AS45,'【記載例】シフト記号表（勤務時間帯）'!$D$6:$Z$47,23,FALSE))</f>
        <v/>
      </c>
      <c r="AT47" s="324" t="str">
        <f>IF(AT45="","",VLOOKUP(AT45,'【記載例】シフト記号表（勤務時間帯）'!$D$6:$Z$47,23,FALSE))</f>
        <v>-</v>
      </c>
      <c r="AU47" s="324" t="str">
        <f>IF(AU45="","",VLOOKUP(AU45,'【記載例】シフト記号表（勤務時間帯）'!$D$6:$Z$47,23,FALSE))</f>
        <v>-</v>
      </c>
      <c r="AV47" s="325">
        <f>IF(AV45="","",VLOOKUP(AV45,'【記載例】シフト記号表（勤務時間帯）'!$D$6:$Z$47,23,FALSE))</f>
        <v>3.9999999999999991</v>
      </c>
      <c r="AW47" s="323" t="str">
        <f>IF(AW45="","",VLOOKUP(AW45,'【記載例】シフト記号表（勤務時間帯）'!$D$6:$Z$47,23,FALSE))</f>
        <v/>
      </c>
      <c r="AX47" s="324" t="str">
        <f>IF(AX45="","",VLOOKUP(AX45,'【記載例】シフト記号表（勤務時間帯）'!$D$6:$Z$47,23,FALSE))</f>
        <v/>
      </c>
      <c r="AY47" s="324" t="str">
        <f>IF(AY45="","",VLOOKUP(AY45,'【記載例】シフト記号表（勤務時間帯）'!$D$6:$Z$47,23,FALSE))</f>
        <v/>
      </c>
      <c r="AZ47" s="927">
        <f>IF($BC$3="４週",SUM(U47:AV47),IF($BC$3="暦月",SUM(U47:AY47),""))</f>
        <v>50</v>
      </c>
      <c r="BA47" s="928"/>
      <c r="BB47" s="929">
        <f>IF($BC$3="４週",AZ47/4,IF($BC$3="暦月",(AZ47/($BC$8/7)),""))</f>
        <v>12.5</v>
      </c>
      <c r="BC47" s="928"/>
      <c r="BD47" s="921"/>
      <c r="BE47" s="922"/>
      <c r="BF47" s="922"/>
      <c r="BG47" s="922"/>
      <c r="BH47" s="923"/>
    </row>
    <row r="48" spans="2:60" ht="20.25" customHeight="1" x14ac:dyDescent="0.15">
      <c r="B48" s="326"/>
      <c r="C48" s="870" t="s">
        <v>670</v>
      </c>
      <c r="D48" s="871"/>
      <c r="E48" s="872"/>
      <c r="F48" s="307"/>
      <c r="G48" s="308"/>
      <c r="H48" s="934" t="s">
        <v>703</v>
      </c>
      <c r="I48" s="882" t="s">
        <v>681</v>
      </c>
      <c r="J48" s="883"/>
      <c r="K48" s="883"/>
      <c r="L48" s="884"/>
      <c r="M48" s="891" t="s">
        <v>704</v>
      </c>
      <c r="N48" s="892"/>
      <c r="O48" s="893"/>
      <c r="P48" s="329" t="s">
        <v>649</v>
      </c>
      <c r="Q48" s="336"/>
      <c r="R48" s="336"/>
      <c r="S48" s="337"/>
      <c r="T48" s="342"/>
      <c r="U48" s="333"/>
      <c r="V48" s="334"/>
      <c r="W48" s="334"/>
      <c r="X48" s="334" t="s">
        <v>680</v>
      </c>
      <c r="Y48" s="334" t="s">
        <v>705</v>
      </c>
      <c r="Z48" s="334"/>
      <c r="AA48" s="335"/>
      <c r="AB48" s="333"/>
      <c r="AC48" s="334"/>
      <c r="AD48" s="334"/>
      <c r="AE48" s="334" t="s">
        <v>686</v>
      </c>
      <c r="AF48" s="334" t="s">
        <v>706</v>
      </c>
      <c r="AG48" s="334"/>
      <c r="AH48" s="335"/>
      <c r="AI48" s="333"/>
      <c r="AJ48" s="334"/>
      <c r="AK48" s="334"/>
      <c r="AL48" s="334" t="s">
        <v>686</v>
      </c>
      <c r="AM48" s="334" t="s">
        <v>707</v>
      </c>
      <c r="AN48" s="334"/>
      <c r="AO48" s="335"/>
      <c r="AP48" s="333"/>
      <c r="AQ48" s="334"/>
      <c r="AR48" s="334"/>
      <c r="AS48" s="334" t="s">
        <v>708</v>
      </c>
      <c r="AT48" s="334" t="s">
        <v>709</v>
      </c>
      <c r="AU48" s="334"/>
      <c r="AV48" s="335"/>
      <c r="AW48" s="333"/>
      <c r="AX48" s="334"/>
      <c r="AY48" s="334"/>
      <c r="AZ48" s="900"/>
      <c r="BA48" s="901"/>
      <c r="BB48" s="914"/>
      <c r="BC48" s="901"/>
      <c r="BD48" s="915"/>
      <c r="BE48" s="916"/>
      <c r="BF48" s="916"/>
      <c r="BG48" s="916"/>
      <c r="BH48" s="917"/>
    </row>
    <row r="49" spans="2:60" ht="20.25" customHeight="1" x14ac:dyDescent="0.15">
      <c r="B49" s="306">
        <f>B46+1</f>
        <v>10</v>
      </c>
      <c r="C49" s="873"/>
      <c r="D49" s="874"/>
      <c r="E49" s="875"/>
      <c r="F49" s="307" t="str">
        <f>C48</f>
        <v>介護従業者</v>
      </c>
      <c r="G49" s="308"/>
      <c r="H49" s="880"/>
      <c r="I49" s="885"/>
      <c r="J49" s="886"/>
      <c r="K49" s="886"/>
      <c r="L49" s="887"/>
      <c r="M49" s="894"/>
      <c r="N49" s="895"/>
      <c r="O49" s="896"/>
      <c r="P49" s="309" t="s">
        <v>658</v>
      </c>
      <c r="Q49" s="310"/>
      <c r="R49" s="310"/>
      <c r="S49" s="311"/>
      <c r="T49" s="312"/>
      <c r="U49" s="313" t="str">
        <f>IF(U48="","",VLOOKUP(U48,'【記載例】シフト記号表（勤務時間帯）'!$D$6:$X$47,21,FALSE))</f>
        <v/>
      </c>
      <c r="V49" s="314" t="str">
        <f>IF(V48="","",VLOOKUP(V48,'【記載例】シフト記号表（勤務時間帯）'!$D$6:$X$47,21,FALSE))</f>
        <v/>
      </c>
      <c r="W49" s="314" t="str">
        <f>IF(W48="","",VLOOKUP(W48,'【記載例】シフト記号表（勤務時間帯）'!$D$6:$X$47,21,FALSE))</f>
        <v/>
      </c>
      <c r="X49" s="314">
        <f>IF(X48="","",VLOOKUP(X48,'【記載例】シフト記号表（勤務時間帯）'!$D$6:$X$47,21,FALSE))</f>
        <v>7.9999999999999982</v>
      </c>
      <c r="Y49" s="314">
        <f>IF(Y48="","",VLOOKUP(Y48,'【記載例】シフト記号表（勤務時間帯）'!$D$6:$X$47,21,FALSE))</f>
        <v>5.9999999999999982</v>
      </c>
      <c r="Z49" s="314" t="str">
        <f>IF(Z48="","",VLOOKUP(Z48,'【記載例】シフト記号表（勤務時間帯）'!$D$6:$X$47,21,FALSE))</f>
        <v/>
      </c>
      <c r="AA49" s="315" t="str">
        <f>IF(AA48="","",VLOOKUP(AA48,'【記載例】シフト記号表（勤務時間帯）'!$D$6:$X$47,21,FALSE))</f>
        <v/>
      </c>
      <c r="AB49" s="313" t="str">
        <f>IF(AB48="","",VLOOKUP(AB48,'【記載例】シフト記号表（勤務時間帯）'!$D$6:$X$47,21,FALSE))</f>
        <v/>
      </c>
      <c r="AC49" s="314" t="str">
        <f>IF(AC48="","",VLOOKUP(AC48,'【記載例】シフト記号表（勤務時間帯）'!$D$6:$X$47,21,FALSE))</f>
        <v/>
      </c>
      <c r="AD49" s="314" t="str">
        <f>IF(AD48="","",VLOOKUP(AD48,'【記載例】シフト記号表（勤務時間帯）'!$D$6:$X$47,21,FALSE))</f>
        <v/>
      </c>
      <c r="AE49" s="314">
        <f>IF(AE48="","",VLOOKUP(AE48,'【記載例】シフト記号表（勤務時間帯）'!$D$6:$X$47,21,FALSE))</f>
        <v>7.9999999999999982</v>
      </c>
      <c r="AF49" s="314">
        <f>IF(AF48="","",VLOOKUP(AF48,'【記載例】シフト記号表（勤務時間帯）'!$D$6:$X$47,21,FALSE))</f>
        <v>5.9999999999999982</v>
      </c>
      <c r="AG49" s="314" t="str">
        <f>IF(AG48="","",VLOOKUP(AG48,'【記載例】シフト記号表（勤務時間帯）'!$D$6:$X$47,21,FALSE))</f>
        <v/>
      </c>
      <c r="AH49" s="315" t="str">
        <f>IF(AH48="","",VLOOKUP(AH48,'【記載例】シフト記号表（勤務時間帯）'!$D$6:$X$47,21,FALSE))</f>
        <v/>
      </c>
      <c r="AI49" s="313" t="str">
        <f>IF(AI48="","",VLOOKUP(AI48,'【記載例】シフト記号表（勤務時間帯）'!$D$6:$X$47,21,FALSE))</f>
        <v/>
      </c>
      <c r="AJ49" s="314" t="str">
        <f>IF(AJ48="","",VLOOKUP(AJ48,'【記載例】シフト記号表（勤務時間帯）'!$D$6:$X$47,21,FALSE))</f>
        <v/>
      </c>
      <c r="AK49" s="314" t="str">
        <f>IF(AK48="","",VLOOKUP(AK48,'【記載例】シフト記号表（勤務時間帯）'!$D$6:$X$47,21,FALSE))</f>
        <v/>
      </c>
      <c r="AL49" s="314">
        <f>IF(AL48="","",VLOOKUP(AL48,'【記載例】シフト記号表（勤務時間帯）'!$D$6:$X$47,21,FALSE))</f>
        <v>7.9999999999999982</v>
      </c>
      <c r="AM49" s="314">
        <f>IF(AM48="","",VLOOKUP(AM48,'【記載例】シフト記号表（勤務時間帯）'!$D$6:$X$47,21,FALSE))</f>
        <v>5.9999999999999982</v>
      </c>
      <c r="AN49" s="314" t="str">
        <f>IF(AN48="","",VLOOKUP(AN48,'【記載例】シフト記号表（勤務時間帯）'!$D$6:$X$47,21,FALSE))</f>
        <v/>
      </c>
      <c r="AO49" s="315" t="str">
        <f>IF(AO48="","",VLOOKUP(AO48,'【記載例】シフト記号表（勤務時間帯）'!$D$6:$X$47,21,FALSE))</f>
        <v/>
      </c>
      <c r="AP49" s="313" t="str">
        <f>IF(AP48="","",VLOOKUP(AP48,'【記載例】シフト記号表（勤務時間帯）'!$D$6:$X$47,21,FALSE))</f>
        <v/>
      </c>
      <c r="AQ49" s="314" t="str">
        <f>IF(AQ48="","",VLOOKUP(AQ48,'【記載例】シフト記号表（勤務時間帯）'!$D$6:$X$47,21,FALSE))</f>
        <v/>
      </c>
      <c r="AR49" s="314" t="str">
        <f>IF(AR48="","",VLOOKUP(AR48,'【記載例】シフト記号表（勤務時間帯）'!$D$6:$X$47,21,FALSE))</f>
        <v/>
      </c>
      <c r="AS49" s="314">
        <f>IF(AS48="","",VLOOKUP(AS48,'【記載例】シフト記号表（勤務時間帯）'!$D$6:$X$47,21,FALSE))</f>
        <v>7.9999999999999982</v>
      </c>
      <c r="AT49" s="314">
        <f>IF(AT48="","",VLOOKUP(AT48,'【記載例】シフト記号表（勤務時間帯）'!$D$6:$X$47,21,FALSE))</f>
        <v>5.9999999999999982</v>
      </c>
      <c r="AU49" s="314" t="str">
        <f>IF(AU48="","",VLOOKUP(AU48,'【記載例】シフト記号表（勤務時間帯）'!$D$6:$X$47,21,FALSE))</f>
        <v/>
      </c>
      <c r="AV49" s="315" t="str">
        <f>IF(AV48="","",VLOOKUP(AV48,'【記載例】シフト記号表（勤務時間帯）'!$D$6:$X$47,21,FALSE))</f>
        <v/>
      </c>
      <c r="AW49" s="313" t="str">
        <f>IF(AW48="","",VLOOKUP(AW48,'【記載例】シフト記号表（勤務時間帯）'!$D$6:$X$47,21,FALSE))</f>
        <v/>
      </c>
      <c r="AX49" s="314" t="str">
        <f>IF(AX48="","",VLOOKUP(AX48,'【記載例】シフト記号表（勤務時間帯）'!$D$6:$X$47,21,FALSE))</f>
        <v/>
      </c>
      <c r="AY49" s="314" t="str">
        <f>IF(AY48="","",VLOOKUP(AY48,'【記載例】シフト記号表（勤務時間帯）'!$D$6:$X$47,21,FALSE))</f>
        <v/>
      </c>
      <c r="AZ49" s="924">
        <f>IF($BC$3="４週",SUM(U49:AV49),IF($BC$3="暦月",SUM(U49:AY49),""))</f>
        <v>55.999999999999993</v>
      </c>
      <c r="BA49" s="925"/>
      <c r="BB49" s="926">
        <f>IF($BC$3="４週",AZ49/4,IF($BC$3="暦月",(AZ49/($BC$8/7)),""))</f>
        <v>13.999999999999998</v>
      </c>
      <c r="BC49" s="925"/>
      <c r="BD49" s="918"/>
      <c r="BE49" s="919"/>
      <c r="BF49" s="919"/>
      <c r="BG49" s="919"/>
      <c r="BH49" s="920"/>
    </row>
    <row r="50" spans="2:60" ht="20.25" customHeight="1" x14ac:dyDescent="0.15">
      <c r="B50" s="316"/>
      <c r="C50" s="876"/>
      <c r="D50" s="877"/>
      <c r="E50" s="878"/>
      <c r="F50" s="317"/>
      <c r="G50" s="318" t="str">
        <f>C48</f>
        <v>介護従業者</v>
      </c>
      <c r="H50" s="881"/>
      <c r="I50" s="888"/>
      <c r="J50" s="889"/>
      <c r="K50" s="889"/>
      <c r="L50" s="890"/>
      <c r="M50" s="897"/>
      <c r="N50" s="898"/>
      <c r="O50" s="899"/>
      <c r="P50" s="343" t="s">
        <v>659</v>
      </c>
      <c r="Q50" s="344"/>
      <c r="R50" s="344"/>
      <c r="S50" s="345"/>
      <c r="T50" s="346"/>
      <c r="U50" s="323" t="str">
        <f>IF(U48="","",VLOOKUP(U48,'【記載例】シフト記号表（勤務時間帯）'!$D$6:$Z$47,23,FALSE))</f>
        <v/>
      </c>
      <c r="V50" s="324" t="str">
        <f>IF(V48="","",VLOOKUP(V48,'【記載例】シフト記号表（勤務時間帯）'!$D$6:$Z$47,23,FALSE))</f>
        <v/>
      </c>
      <c r="W50" s="324" t="str">
        <f>IF(W48="","",VLOOKUP(W48,'【記載例】シフト記号表（勤務時間帯）'!$D$6:$Z$47,23,FALSE))</f>
        <v/>
      </c>
      <c r="X50" s="324" t="str">
        <f>IF(X48="","",VLOOKUP(X48,'【記載例】シフト記号表（勤務時間帯）'!$D$6:$Z$47,23,FALSE))</f>
        <v>-</v>
      </c>
      <c r="Y50" s="324" t="str">
        <f>IF(Y48="","",VLOOKUP(Y48,'【記載例】シフト記号表（勤務時間帯）'!$D$6:$Z$47,23,FALSE))</f>
        <v>-</v>
      </c>
      <c r="Z50" s="324" t="str">
        <f>IF(Z48="","",VLOOKUP(Z48,'【記載例】シフト記号表（勤務時間帯）'!$D$6:$Z$47,23,FALSE))</f>
        <v/>
      </c>
      <c r="AA50" s="325" t="str">
        <f>IF(AA48="","",VLOOKUP(AA48,'【記載例】シフト記号表（勤務時間帯）'!$D$6:$Z$47,23,FALSE))</f>
        <v/>
      </c>
      <c r="AB50" s="323" t="str">
        <f>IF(AB48="","",VLOOKUP(AB48,'【記載例】シフト記号表（勤務時間帯）'!$D$6:$Z$47,23,FALSE))</f>
        <v/>
      </c>
      <c r="AC50" s="324" t="str">
        <f>IF(AC48="","",VLOOKUP(AC48,'【記載例】シフト記号表（勤務時間帯）'!$D$6:$Z$47,23,FALSE))</f>
        <v/>
      </c>
      <c r="AD50" s="324" t="str">
        <f>IF(AD48="","",VLOOKUP(AD48,'【記載例】シフト記号表（勤務時間帯）'!$D$6:$Z$47,23,FALSE))</f>
        <v/>
      </c>
      <c r="AE50" s="324" t="str">
        <f>IF(AE48="","",VLOOKUP(AE48,'【記載例】シフト記号表（勤務時間帯）'!$D$6:$Z$47,23,FALSE))</f>
        <v>-</v>
      </c>
      <c r="AF50" s="324" t="str">
        <f>IF(AF48="","",VLOOKUP(AF48,'【記載例】シフト記号表（勤務時間帯）'!$D$6:$Z$47,23,FALSE))</f>
        <v>-</v>
      </c>
      <c r="AG50" s="324" t="str">
        <f>IF(AG48="","",VLOOKUP(AG48,'【記載例】シフト記号表（勤務時間帯）'!$D$6:$Z$47,23,FALSE))</f>
        <v/>
      </c>
      <c r="AH50" s="325" t="str">
        <f>IF(AH48="","",VLOOKUP(AH48,'【記載例】シフト記号表（勤務時間帯）'!$D$6:$Z$47,23,FALSE))</f>
        <v/>
      </c>
      <c r="AI50" s="323" t="str">
        <f>IF(AI48="","",VLOOKUP(AI48,'【記載例】シフト記号表（勤務時間帯）'!$D$6:$Z$47,23,FALSE))</f>
        <v/>
      </c>
      <c r="AJ50" s="324" t="str">
        <f>IF(AJ48="","",VLOOKUP(AJ48,'【記載例】シフト記号表（勤務時間帯）'!$D$6:$Z$47,23,FALSE))</f>
        <v/>
      </c>
      <c r="AK50" s="324" t="str">
        <f>IF(AK48="","",VLOOKUP(AK48,'【記載例】シフト記号表（勤務時間帯）'!$D$6:$Z$47,23,FALSE))</f>
        <v/>
      </c>
      <c r="AL50" s="324" t="str">
        <f>IF(AL48="","",VLOOKUP(AL48,'【記載例】シフト記号表（勤務時間帯）'!$D$6:$Z$47,23,FALSE))</f>
        <v>-</v>
      </c>
      <c r="AM50" s="324" t="str">
        <f>IF(AM48="","",VLOOKUP(AM48,'【記載例】シフト記号表（勤務時間帯）'!$D$6:$Z$47,23,FALSE))</f>
        <v>-</v>
      </c>
      <c r="AN50" s="324" t="str">
        <f>IF(AN48="","",VLOOKUP(AN48,'【記載例】シフト記号表（勤務時間帯）'!$D$6:$Z$47,23,FALSE))</f>
        <v/>
      </c>
      <c r="AO50" s="325" t="str">
        <f>IF(AO48="","",VLOOKUP(AO48,'【記載例】シフト記号表（勤務時間帯）'!$D$6:$Z$47,23,FALSE))</f>
        <v/>
      </c>
      <c r="AP50" s="323" t="str">
        <f>IF(AP48="","",VLOOKUP(AP48,'【記載例】シフト記号表（勤務時間帯）'!$D$6:$Z$47,23,FALSE))</f>
        <v/>
      </c>
      <c r="AQ50" s="324" t="str">
        <f>IF(AQ48="","",VLOOKUP(AQ48,'【記載例】シフト記号表（勤務時間帯）'!$D$6:$Z$47,23,FALSE))</f>
        <v/>
      </c>
      <c r="AR50" s="324" t="str">
        <f>IF(AR48="","",VLOOKUP(AR48,'【記載例】シフト記号表（勤務時間帯）'!$D$6:$Z$47,23,FALSE))</f>
        <v/>
      </c>
      <c r="AS50" s="324" t="str">
        <f>IF(AS48="","",VLOOKUP(AS48,'【記載例】シフト記号表（勤務時間帯）'!$D$6:$Z$47,23,FALSE))</f>
        <v>-</v>
      </c>
      <c r="AT50" s="324" t="str">
        <f>IF(AT48="","",VLOOKUP(AT48,'【記載例】シフト記号表（勤務時間帯）'!$D$6:$Z$47,23,FALSE))</f>
        <v>-</v>
      </c>
      <c r="AU50" s="324" t="str">
        <f>IF(AU48="","",VLOOKUP(AU48,'【記載例】シフト記号表（勤務時間帯）'!$D$6:$Z$47,23,FALSE))</f>
        <v/>
      </c>
      <c r="AV50" s="325" t="str">
        <f>IF(AV48="","",VLOOKUP(AV48,'【記載例】シフト記号表（勤務時間帯）'!$D$6:$Z$47,23,FALSE))</f>
        <v/>
      </c>
      <c r="AW50" s="323" t="str">
        <f>IF(AW48="","",VLOOKUP(AW48,'【記載例】シフト記号表（勤務時間帯）'!$D$6:$Z$47,23,FALSE))</f>
        <v/>
      </c>
      <c r="AX50" s="324" t="str">
        <f>IF(AX48="","",VLOOKUP(AX48,'【記載例】シフト記号表（勤務時間帯）'!$D$6:$Z$47,23,FALSE))</f>
        <v/>
      </c>
      <c r="AY50" s="324" t="str">
        <f>IF(AY48="","",VLOOKUP(AY48,'【記載例】シフト記号表（勤務時間帯）'!$D$6:$Z$47,23,FALSE))</f>
        <v/>
      </c>
      <c r="AZ50" s="927">
        <f>IF($BC$3="４週",SUM(U50:AV50),IF($BC$3="暦月",SUM(U50:AY50),""))</f>
        <v>0</v>
      </c>
      <c r="BA50" s="928"/>
      <c r="BB50" s="929">
        <f>IF($BC$3="４週",AZ50/4,IF($BC$3="暦月",(AZ50/($BC$8/7)),""))</f>
        <v>0</v>
      </c>
      <c r="BC50" s="928"/>
      <c r="BD50" s="921"/>
      <c r="BE50" s="922"/>
      <c r="BF50" s="922"/>
      <c r="BG50" s="922"/>
      <c r="BH50" s="923"/>
    </row>
    <row r="51" spans="2:60" ht="20.25" customHeight="1" x14ac:dyDescent="0.15">
      <c r="B51" s="326"/>
      <c r="C51" s="870" t="s">
        <v>670</v>
      </c>
      <c r="D51" s="871"/>
      <c r="E51" s="872"/>
      <c r="F51" s="307"/>
      <c r="G51" s="308"/>
      <c r="H51" s="934" t="s">
        <v>703</v>
      </c>
      <c r="I51" s="882" t="s">
        <v>681</v>
      </c>
      <c r="J51" s="883"/>
      <c r="K51" s="883"/>
      <c r="L51" s="884"/>
      <c r="M51" s="891" t="s">
        <v>710</v>
      </c>
      <c r="N51" s="892"/>
      <c r="O51" s="893"/>
      <c r="P51" s="329" t="s">
        <v>649</v>
      </c>
      <c r="Q51" s="336"/>
      <c r="R51" s="336"/>
      <c r="S51" s="337"/>
      <c r="T51" s="342"/>
      <c r="U51" s="333"/>
      <c r="V51" s="334"/>
      <c r="W51" s="334"/>
      <c r="X51" s="334" t="s">
        <v>707</v>
      </c>
      <c r="Y51" s="334"/>
      <c r="Z51" s="334"/>
      <c r="AA51" s="335" t="s">
        <v>711</v>
      </c>
      <c r="AB51" s="333"/>
      <c r="AC51" s="334"/>
      <c r="AD51" s="334"/>
      <c r="AE51" s="334" t="s">
        <v>711</v>
      </c>
      <c r="AF51" s="334"/>
      <c r="AG51" s="334"/>
      <c r="AH51" s="335" t="s">
        <v>711</v>
      </c>
      <c r="AI51" s="333"/>
      <c r="AJ51" s="334"/>
      <c r="AK51" s="334"/>
      <c r="AL51" s="334" t="s">
        <v>711</v>
      </c>
      <c r="AM51" s="334"/>
      <c r="AN51" s="334"/>
      <c r="AO51" s="335" t="s">
        <v>711</v>
      </c>
      <c r="AP51" s="333"/>
      <c r="AQ51" s="334"/>
      <c r="AR51" s="334"/>
      <c r="AS51" s="334" t="s">
        <v>711</v>
      </c>
      <c r="AT51" s="334"/>
      <c r="AU51" s="334"/>
      <c r="AV51" s="335" t="s">
        <v>711</v>
      </c>
      <c r="AW51" s="333"/>
      <c r="AX51" s="334"/>
      <c r="AY51" s="334"/>
      <c r="AZ51" s="900"/>
      <c r="BA51" s="901"/>
      <c r="BB51" s="914"/>
      <c r="BC51" s="901"/>
      <c r="BD51" s="915"/>
      <c r="BE51" s="916"/>
      <c r="BF51" s="916"/>
      <c r="BG51" s="916"/>
      <c r="BH51" s="917"/>
    </row>
    <row r="52" spans="2:60" ht="20.25" customHeight="1" x14ac:dyDescent="0.15">
      <c r="B52" s="306">
        <f>B49+1</f>
        <v>11</v>
      </c>
      <c r="C52" s="873"/>
      <c r="D52" s="874"/>
      <c r="E52" s="875"/>
      <c r="F52" s="307" t="str">
        <f>C51</f>
        <v>介護従業者</v>
      </c>
      <c r="G52" s="308"/>
      <c r="H52" s="880"/>
      <c r="I52" s="885"/>
      <c r="J52" s="886"/>
      <c r="K52" s="886"/>
      <c r="L52" s="887"/>
      <c r="M52" s="894"/>
      <c r="N52" s="895"/>
      <c r="O52" s="896"/>
      <c r="P52" s="309" t="s">
        <v>658</v>
      </c>
      <c r="Q52" s="310"/>
      <c r="R52" s="310"/>
      <c r="S52" s="311"/>
      <c r="T52" s="312"/>
      <c r="U52" s="313" t="str">
        <f>IF(U51="","",VLOOKUP(U51,'【記載例】シフト記号表（勤務時間帯）'!$D$6:$X$47,21,FALSE))</f>
        <v/>
      </c>
      <c r="V52" s="314" t="str">
        <f>IF(V51="","",VLOOKUP(V51,'【記載例】シフト記号表（勤務時間帯）'!$D$6:$X$47,21,FALSE))</f>
        <v/>
      </c>
      <c r="W52" s="314" t="str">
        <f>IF(W51="","",VLOOKUP(W51,'【記載例】シフト記号表（勤務時間帯）'!$D$6:$X$47,21,FALSE))</f>
        <v/>
      </c>
      <c r="X52" s="314">
        <f>IF(X51="","",VLOOKUP(X51,'【記載例】シフト記号表（勤務時間帯）'!$D$6:$X$47,21,FALSE))</f>
        <v>5.9999999999999982</v>
      </c>
      <c r="Y52" s="314" t="str">
        <f>IF(Y51="","",VLOOKUP(Y51,'【記載例】シフト記号表（勤務時間帯）'!$D$6:$X$47,21,FALSE))</f>
        <v/>
      </c>
      <c r="Z52" s="314" t="str">
        <f>IF(Z51="","",VLOOKUP(Z51,'【記載例】シフト記号表（勤務時間帯）'!$D$6:$X$47,21,FALSE))</f>
        <v/>
      </c>
      <c r="AA52" s="315">
        <f>IF(AA51="","",VLOOKUP(AA51,'【記載例】シフト記号表（勤務時間帯）'!$D$6:$X$47,21,FALSE))</f>
        <v>5.9999999999999982</v>
      </c>
      <c r="AB52" s="313" t="str">
        <f>IF(AB51="","",VLOOKUP(AB51,'【記載例】シフト記号表（勤務時間帯）'!$D$6:$X$47,21,FALSE))</f>
        <v/>
      </c>
      <c r="AC52" s="314" t="str">
        <f>IF(AC51="","",VLOOKUP(AC51,'【記載例】シフト記号表（勤務時間帯）'!$D$6:$X$47,21,FALSE))</f>
        <v/>
      </c>
      <c r="AD52" s="314" t="str">
        <f>IF(AD51="","",VLOOKUP(AD51,'【記載例】シフト記号表（勤務時間帯）'!$D$6:$X$47,21,FALSE))</f>
        <v/>
      </c>
      <c r="AE52" s="314">
        <f>IF(AE51="","",VLOOKUP(AE51,'【記載例】シフト記号表（勤務時間帯）'!$D$6:$X$47,21,FALSE))</f>
        <v>5.9999999999999982</v>
      </c>
      <c r="AF52" s="314" t="str">
        <f>IF(AF51="","",VLOOKUP(AF51,'【記載例】シフト記号表（勤務時間帯）'!$D$6:$X$47,21,FALSE))</f>
        <v/>
      </c>
      <c r="AG52" s="314" t="str">
        <f>IF(AG51="","",VLOOKUP(AG51,'【記載例】シフト記号表（勤務時間帯）'!$D$6:$X$47,21,FALSE))</f>
        <v/>
      </c>
      <c r="AH52" s="315">
        <f>IF(AH51="","",VLOOKUP(AH51,'【記載例】シフト記号表（勤務時間帯）'!$D$6:$X$47,21,FALSE))</f>
        <v>5.9999999999999982</v>
      </c>
      <c r="AI52" s="313" t="str">
        <f>IF(AI51="","",VLOOKUP(AI51,'【記載例】シフト記号表（勤務時間帯）'!$D$6:$X$47,21,FALSE))</f>
        <v/>
      </c>
      <c r="AJ52" s="314" t="str">
        <f>IF(AJ51="","",VLOOKUP(AJ51,'【記載例】シフト記号表（勤務時間帯）'!$D$6:$X$47,21,FALSE))</f>
        <v/>
      </c>
      <c r="AK52" s="314" t="str">
        <f>IF(AK51="","",VLOOKUP(AK51,'【記載例】シフト記号表（勤務時間帯）'!$D$6:$X$47,21,FALSE))</f>
        <v/>
      </c>
      <c r="AL52" s="314">
        <f>IF(AL51="","",VLOOKUP(AL51,'【記載例】シフト記号表（勤務時間帯）'!$D$6:$X$47,21,FALSE))</f>
        <v>5.9999999999999982</v>
      </c>
      <c r="AM52" s="314" t="str">
        <f>IF(AM51="","",VLOOKUP(AM51,'【記載例】シフト記号表（勤務時間帯）'!$D$6:$X$47,21,FALSE))</f>
        <v/>
      </c>
      <c r="AN52" s="314" t="str">
        <f>IF(AN51="","",VLOOKUP(AN51,'【記載例】シフト記号表（勤務時間帯）'!$D$6:$X$47,21,FALSE))</f>
        <v/>
      </c>
      <c r="AO52" s="315">
        <f>IF(AO51="","",VLOOKUP(AO51,'【記載例】シフト記号表（勤務時間帯）'!$D$6:$X$47,21,FALSE))</f>
        <v>5.9999999999999982</v>
      </c>
      <c r="AP52" s="313" t="str">
        <f>IF(AP51="","",VLOOKUP(AP51,'【記載例】シフト記号表（勤務時間帯）'!$D$6:$X$47,21,FALSE))</f>
        <v/>
      </c>
      <c r="AQ52" s="314" t="str">
        <f>IF(AQ51="","",VLOOKUP(AQ51,'【記載例】シフト記号表（勤務時間帯）'!$D$6:$X$47,21,FALSE))</f>
        <v/>
      </c>
      <c r="AR52" s="314" t="str">
        <f>IF(AR51="","",VLOOKUP(AR51,'【記載例】シフト記号表（勤務時間帯）'!$D$6:$X$47,21,FALSE))</f>
        <v/>
      </c>
      <c r="AS52" s="314">
        <f>IF(AS51="","",VLOOKUP(AS51,'【記載例】シフト記号表（勤務時間帯）'!$D$6:$X$47,21,FALSE))</f>
        <v>5.9999999999999982</v>
      </c>
      <c r="AT52" s="314" t="str">
        <f>IF(AT51="","",VLOOKUP(AT51,'【記載例】シフト記号表（勤務時間帯）'!$D$6:$X$47,21,FALSE))</f>
        <v/>
      </c>
      <c r="AU52" s="314" t="str">
        <f>IF(AU51="","",VLOOKUP(AU51,'【記載例】シフト記号表（勤務時間帯）'!$D$6:$X$47,21,FALSE))</f>
        <v/>
      </c>
      <c r="AV52" s="315">
        <f>IF(AV51="","",VLOOKUP(AV51,'【記載例】シフト記号表（勤務時間帯）'!$D$6:$X$47,21,FALSE))</f>
        <v>5.9999999999999982</v>
      </c>
      <c r="AW52" s="313" t="str">
        <f>IF(AW51="","",VLOOKUP(AW51,'【記載例】シフト記号表（勤務時間帯）'!$D$6:$X$47,21,FALSE))</f>
        <v/>
      </c>
      <c r="AX52" s="314" t="str">
        <f>IF(AX51="","",VLOOKUP(AX51,'【記載例】シフト記号表（勤務時間帯）'!$D$6:$X$47,21,FALSE))</f>
        <v/>
      </c>
      <c r="AY52" s="314" t="str">
        <f>IF(AY51="","",VLOOKUP(AY51,'【記載例】シフト記号表（勤務時間帯）'!$D$6:$X$47,21,FALSE))</f>
        <v/>
      </c>
      <c r="AZ52" s="924">
        <f>IF($BC$3="４週",SUM(U52:AV52),IF($BC$3="暦月",SUM(U52:AY52),""))</f>
        <v>47.999999999999993</v>
      </c>
      <c r="BA52" s="925"/>
      <c r="BB52" s="926">
        <f>IF($BC$3="４週",AZ52/4,IF($BC$3="暦月",(AZ52/($BC$8/7)),""))</f>
        <v>11.999999999999998</v>
      </c>
      <c r="BC52" s="925"/>
      <c r="BD52" s="918"/>
      <c r="BE52" s="919"/>
      <c r="BF52" s="919"/>
      <c r="BG52" s="919"/>
      <c r="BH52" s="920"/>
    </row>
    <row r="53" spans="2:60" ht="20.25" customHeight="1" x14ac:dyDescent="0.15">
      <c r="B53" s="316"/>
      <c r="C53" s="876"/>
      <c r="D53" s="877"/>
      <c r="E53" s="878"/>
      <c r="F53" s="317"/>
      <c r="G53" s="318" t="str">
        <f>C51</f>
        <v>介護従業者</v>
      </c>
      <c r="H53" s="881"/>
      <c r="I53" s="888"/>
      <c r="J53" s="889"/>
      <c r="K53" s="889"/>
      <c r="L53" s="890"/>
      <c r="M53" s="897"/>
      <c r="N53" s="898"/>
      <c r="O53" s="899"/>
      <c r="P53" s="343" t="s">
        <v>659</v>
      </c>
      <c r="Q53" s="344"/>
      <c r="R53" s="344"/>
      <c r="S53" s="345"/>
      <c r="T53" s="346"/>
      <c r="U53" s="323" t="str">
        <f>IF(U51="","",VLOOKUP(U51,'【記載例】シフト記号表（勤務時間帯）'!$D$6:$Z$47,23,FALSE))</f>
        <v/>
      </c>
      <c r="V53" s="324" t="str">
        <f>IF(V51="","",VLOOKUP(V51,'【記載例】シフト記号表（勤務時間帯）'!$D$6:$Z$47,23,FALSE))</f>
        <v/>
      </c>
      <c r="W53" s="324" t="str">
        <f>IF(W51="","",VLOOKUP(W51,'【記載例】シフト記号表（勤務時間帯）'!$D$6:$Z$47,23,FALSE))</f>
        <v/>
      </c>
      <c r="X53" s="324" t="str">
        <f>IF(X51="","",VLOOKUP(X51,'【記載例】シフト記号表（勤務時間帯）'!$D$6:$Z$47,23,FALSE))</f>
        <v>-</v>
      </c>
      <c r="Y53" s="324" t="str">
        <f>IF(Y51="","",VLOOKUP(Y51,'【記載例】シフト記号表（勤務時間帯）'!$D$6:$Z$47,23,FALSE))</f>
        <v/>
      </c>
      <c r="Z53" s="324" t="str">
        <f>IF(Z51="","",VLOOKUP(Z51,'【記載例】シフト記号表（勤務時間帯）'!$D$6:$Z$47,23,FALSE))</f>
        <v/>
      </c>
      <c r="AA53" s="325" t="str">
        <f>IF(AA51="","",VLOOKUP(AA51,'【記載例】シフト記号表（勤務時間帯）'!$D$6:$Z$47,23,FALSE))</f>
        <v>-</v>
      </c>
      <c r="AB53" s="323" t="str">
        <f>IF(AB51="","",VLOOKUP(AB51,'【記載例】シフト記号表（勤務時間帯）'!$D$6:$Z$47,23,FALSE))</f>
        <v/>
      </c>
      <c r="AC53" s="324" t="str">
        <f>IF(AC51="","",VLOOKUP(AC51,'【記載例】シフト記号表（勤務時間帯）'!$D$6:$Z$47,23,FALSE))</f>
        <v/>
      </c>
      <c r="AD53" s="324" t="str">
        <f>IF(AD51="","",VLOOKUP(AD51,'【記載例】シフト記号表（勤務時間帯）'!$D$6:$Z$47,23,FALSE))</f>
        <v/>
      </c>
      <c r="AE53" s="324" t="str">
        <f>IF(AE51="","",VLOOKUP(AE51,'【記載例】シフト記号表（勤務時間帯）'!$D$6:$Z$47,23,FALSE))</f>
        <v>-</v>
      </c>
      <c r="AF53" s="324" t="str">
        <f>IF(AF51="","",VLOOKUP(AF51,'【記載例】シフト記号表（勤務時間帯）'!$D$6:$Z$47,23,FALSE))</f>
        <v/>
      </c>
      <c r="AG53" s="324" t="str">
        <f>IF(AG51="","",VLOOKUP(AG51,'【記載例】シフト記号表（勤務時間帯）'!$D$6:$Z$47,23,FALSE))</f>
        <v/>
      </c>
      <c r="AH53" s="325" t="str">
        <f>IF(AH51="","",VLOOKUP(AH51,'【記載例】シフト記号表（勤務時間帯）'!$D$6:$Z$47,23,FALSE))</f>
        <v>-</v>
      </c>
      <c r="AI53" s="323" t="str">
        <f>IF(AI51="","",VLOOKUP(AI51,'【記載例】シフト記号表（勤務時間帯）'!$D$6:$Z$47,23,FALSE))</f>
        <v/>
      </c>
      <c r="AJ53" s="324" t="str">
        <f>IF(AJ51="","",VLOOKUP(AJ51,'【記載例】シフト記号表（勤務時間帯）'!$D$6:$Z$47,23,FALSE))</f>
        <v/>
      </c>
      <c r="AK53" s="324" t="str">
        <f>IF(AK51="","",VLOOKUP(AK51,'【記載例】シフト記号表（勤務時間帯）'!$D$6:$Z$47,23,FALSE))</f>
        <v/>
      </c>
      <c r="AL53" s="324" t="str">
        <f>IF(AL51="","",VLOOKUP(AL51,'【記載例】シフト記号表（勤務時間帯）'!$D$6:$Z$47,23,FALSE))</f>
        <v>-</v>
      </c>
      <c r="AM53" s="324" t="str">
        <f>IF(AM51="","",VLOOKUP(AM51,'【記載例】シフト記号表（勤務時間帯）'!$D$6:$Z$47,23,FALSE))</f>
        <v/>
      </c>
      <c r="AN53" s="324" t="str">
        <f>IF(AN51="","",VLOOKUP(AN51,'【記載例】シフト記号表（勤務時間帯）'!$D$6:$Z$47,23,FALSE))</f>
        <v/>
      </c>
      <c r="AO53" s="325" t="str">
        <f>IF(AO51="","",VLOOKUP(AO51,'【記載例】シフト記号表（勤務時間帯）'!$D$6:$Z$47,23,FALSE))</f>
        <v>-</v>
      </c>
      <c r="AP53" s="323" t="str">
        <f>IF(AP51="","",VLOOKUP(AP51,'【記載例】シフト記号表（勤務時間帯）'!$D$6:$Z$47,23,FALSE))</f>
        <v/>
      </c>
      <c r="AQ53" s="324" t="str">
        <f>IF(AQ51="","",VLOOKUP(AQ51,'【記載例】シフト記号表（勤務時間帯）'!$D$6:$Z$47,23,FALSE))</f>
        <v/>
      </c>
      <c r="AR53" s="324" t="str">
        <f>IF(AR51="","",VLOOKUP(AR51,'【記載例】シフト記号表（勤務時間帯）'!$D$6:$Z$47,23,FALSE))</f>
        <v/>
      </c>
      <c r="AS53" s="324" t="str">
        <f>IF(AS51="","",VLOOKUP(AS51,'【記載例】シフト記号表（勤務時間帯）'!$D$6:$Z$47,23,FALSE))</f>
        <v>-</v>
      </c>
      <c r="AT53" s="324" t="str">
        <f>IF(AT51="","",VLOOKUP(AT51,'【記載例】シフト記号表（勤務時間帯）'!$D$6:$Z$47,23,FALSE))</f>
        <v/>
      </c>
      <c r="AU53" s="324" t="str">
        <f>IF(AU51="","",VLOOKUP(AU51,'【記載例】シフト記号表（勤務時間帯）'!$D$6:$Z$47,23,FALSE))</f>
        <v/>
      </c>
      <c r="AV53" s="325" t="str">
        <f>IF(AV51="","",VLOOKUP(AV51,'【記載例】シフト記号表（勤務時間帯）'!$D$6:$Z$47,23,FALSE))</f>
        <v>-</v>
      </c>
      <c r="AW53" s="323" t="str">
        <f>IF(AW51="","",VLOOKUP(AW51,'【記載例】シフト記号表（勤務時間帯）'!$D$6:$Z$47,23,FALSE))</f>
        <v/>
      </c>
      <c r="AX53" s="324" t="str">
        <f>IF(AX51="","",VLOOKUP(AX51,'【記載例】シフト記号表（勤務時間帯）'!$D$6:$Z$47,23,FALSE))</f>
        <v/>
      </c>
      <c r="AY53" s="324" t="str">
        <f>IF(AY51="","",VLOOKUP(AY51,'【記載例】シフト記号表（勤務時間帯）'!$D$6:$Z$47,23,FALSE))</f>
        <v/>
      </c>
      <c r="AZ53" s="927">
        <f>IF($BC$3="４週",SUM(U53:AV53),IF($BC$3="暦月",SUM(U53:AY53),""))</f>
        <v>0</v>
      </c>
      <c r="BA53" s="928"/>
      <c r="BB53" s="929">
        <f>IF($BC$3="４週",AZ53/4,IF($BC$3="暦月",(AZ53/($BC$8/7)),""))</f>
        <v>0</v>
      </c>
      <c r="BC53" s="928"/>
      <c r="BD53" s="921"/>
      <c r="BE53" s="922"/>
      <c r="BF53" s="922"/>
      <c r="BG53" s="922"/>
      <c r="BH53" s="923"/>
    </row>
    <row r="54" spans="2:60" ht="20.25" customHeight="1" x14ac:dyDescent="0.15">
      <c r="B54" s="326"/>
      <c r="C54" s="870" t="s">
        <v>670</v>
      </c>
      <c r="D54" s="871"/>
      <c r="E54" s="872"/>
      <c r="F54" s="307"/>
      <c r="G54" s="308"/>
      <c r="H54" s="934" t="s">
        <v>703</v>
      </c>
      <c r="I54" s="882" t="s">
        <v>693</v>
      </c>
      <c r="J54" s="883"/>
      <c r="K54" s="883"/>
      <c r="L54" s="884"/>
      <c r="M54" s="891" t="s">
        <v>712</v>
      </c>
      <c r="N54" s="892"/>
      <c r="O54" s="893"/>
      <c r="P54" s="329" t="s">
        <v>649</v>
      </c>
      <c r="Q54" s="336"/>
      <c r="R54" s="336"/>
      <c r="S54" s="337"/>
      <c r="T54" s="342"/>
      <c r="U54" s="333"/>
      <c r="V54" s="334" t="s">
        <v>686</v>
      </c>
      <c r="W54" s="334"/>
      <c r="X54" s="334"/>
      <c r="Y54" s="334" t="s">
        <v>680</v>
      </c>
      <c r="Z54" s="334"/>
      <c r="AA54" s="335"/>
      <c r="AB54" s="333"/>
      <c r="AC54" s="334" t="s">
        <v>686</v>
      </c>
      <c r="AD54" s="334"/>
      <c r="AE54" s="334"/>
      <c r="AF54" s="334" t="s">
        <v>699</v>
      </c>
      <c r="AG54" s="334"/>
      <c r="AH54" s="335"/>
      <c r="AI54" s="333"/>
      <c r="AJ54" s="334" t="s">
        <v>686</v>
      </c>
      <c r="AK54" s="334"/>
      <c r="AL54" s="334"/>
      <c r="AM54" s="334" t="s">
        <v>686</v>
      </c>
      <c r="AN54" s="334"/>
      <c r="AO54" s="335"/>
      <c r="AP54" s="333"/>
      <c r="AQ54" s="334" t="s">
        <v>713</v>
      </c>
      <c r="AR54" s="334"/>
      <c r="AS54" s="334"/>
      <c r="AT54" s="334" t="s">
        <v>714</v>
      </c>
      <c r="AU54" s="334"/>
      <c r="AV54" s="335"/>
      <c r="AW54" s="333"/>
      <c r="AX54" s="334"/>
      <c r="AY54" s="334"/>
      <c r="AZ54" s="900"/>
      <c r="BA54" s="901"/>
      <c r="BB54" s="914"/>
      <c r="BC54" s="901"/>
      <c r="BD54" s="915"/>
      <c r="BE54" s="916"/>
      <c r="BF54" s="916"/>
      <c r="BG54" s="916"/>
      <c r="BH54" s="917"/>
    </row>
    <row r="55" spans="2:60" ht="20.25" customHeight="1" x14ac:dyDescent="0.15">
      <c r="B55" s="306">
        <f>B52+1</f>
        <v>12</v>
      </c>
      <c r="C55" s="873"/>
      <c r="D55" s="874"/>
      <c r="E55" s="875"/>
      <c r="F55" s="307" t="str">
        <f>C54</f>
        <v>介護従業者</v>
      </c>
      <c r="G55" s="308"/>
      <c r="H55" s="880"/>
      <c r="I55" s="885"/>
      <c r="J55" s="886"/>
      <c r="K55" s="886"/>
      <c r="L55" s="887"/>
      <c r="M55" s="894"/>
      <c r="N55" s="895"/>
      <c r="O55" s="896"/>
      <c r="P55" s="309" t="s">
        <v>658</v>
      </c>
      <c r="Q55" s="310"/>
      <c r="R55" s="310"/>
      <c r="S55" s="311"/>
      <c r="T55" s="312"/>
      <c r="U55" s="313" t="str">
        <f>IF(U54="","",VLOOKUP(U54,'【記載例】シフト記号表（勤務時間帯）'!$D$6:$X$47,21,FALSE))</f>
        <v/>
      </c>
      <c r="V55" s="314">
        <f>IF(V54="","",VLOOKUP(V54,'【記載例】シフト記号表（勤務時間帯）'!$D$6:$X$47,21,FALSE))</f>
        <v>7.9999999999999982</v>
      </c>
      <c r="W55" s="314" t="str">
        <f>IF(W54="","",VLOOKUP(W54,'【記載例】シフト記号表（勤務時間帯）'!$D$6:$X$47,21,FALSE))</f>
        <v/>
      </c>
      <c r="X55" s="314" t="str">
        <f>IF(X54="","",VLOOKUP(X54,'【記載例】シフト記号表（勤務時間帯）'!$D$6:$X$47,21,FALSE))</f>
        <v/>
      </c>
      <c r="Y55" s="314">
        <f>IF(Y54="","",VLOOKUP(Y54,'【記載例】シフト記号表（勤務時間帯）'!$D$6:$X$47,21,FALSE))</f>
        <v>7.9999999999999982</v>
      </c>
      <c r="Z55" s="314" t="str">
        <f>IF(Z54="","",VLOOKUP(Z54,'【記載例】シフト記号表（勤務時間帯）'!$D$6:$X$47,21,FALSE))</f>
        <v/>
      </c>
      <c r="AA55" s="315" t="str">
        <f>IF(AA54="","",VLOOKUP(AA54,'【記載例】シフト記号表（勤務時間帯）'!$D$6:$X$47,21,FALSE))</f>
        <v/>
      </c>
      <c r="AB55" s="313" t="str">
        <f>IF(AB54="","",VLOOKUP(AB54,'【記載例】シフト記号表（勤務時間帯）'!$D$6:$X$47,21,FALSE))</f>
        <v/>
      </c>
      <c r="AC55" s="314">
        <f>IF(AC54="","",VLOOKUP(AC54,'【記載例】シフト記号表（勤務時間帯）'!$D$6:$X$47,21,FALSE))</f>
        <v>7.9999999999999982</v>
      </c>
      <c r="AD55" s="314" t="str">
        <f>IF(AD54="","",VLOOKUP(AD54,'【記載例】シフト記号表（勤務時間帯）'!$D$6:$X$47,21,FALSE))</f>
        <v/>
      </c>
      <c r="AE55" s="314" t="str">
        <f>IF(AE54="","",VLOOKUP(AE54,'【記載例】シフト記号表（勤務時間帯）'!$D$6:$X$47,21,FALSE))</f>
        <v/>
      </c>
      <c r="AF55" s="314">
        <f>IF(AF54="","",VLOOKUP(AF54,'【記載例】シフト記号表（勤務時間帯）'!$D$6:$X$47,21,FALSE))</f>
        <v>7.9999999999999982</v>
      </c>
      <c r="AG55" s="314" t="str">
        <f>IF(AG54="","",VLOOKUP(AG54,'【記載例】シフト記号表（勤務時間帯）'!$D$6:$X$47,21,FALSE))</f>
        <v/>
      </c>
      <c r="AH55" s="315" t="str">
        <f>IF(AH54="","",VLOOKUP(AH54,'【記載例】シフト記号表（勤務時間帯）'!$D$6:$X$47,21,FALSE))</f>
        <v/>
      </c>
      <c r="AI55" s="313" t="str">
        <f>IF(AI54="","",VLOOKUP(AI54,'【記載例】シフト記号表（勤務時間帯）'!$D$6:$X$47,21,FALSE))</f>
        <v/>
      </c>
      <c r="AJ55" s="314">
        <f>IF(AJ54="","",VLOOKUP(AJ54,'【記載例】シフト記号表（勤務時間帯）'!$D$6:$X$47,21,FALSE))</f>
        <v>7.9999999999999982</v>
      </c>
      <c r="AK55" s="314" t="str">
        <f>IF(AK54="","",VLOOKUP(AK54,'【記載例】シフト記号表（勤務時間帯）'!$D$6:$X$47,21,FALSE))</f>
        <v/>
      </c>
      <c r="AL55" s="314" t="str">
        <f>IF(AL54="","",VLOOKUP(AL54,'【記載例】シフト記号表（勤務時間帯）'!$D$6:$X$47,21,FALSE))</f>
        <v/>
      </c>
      <c r="AM55" s="314">
        <f>IF(AM54="","",VLOOKUP(AM54,'【記載例】シフト記号表（勤務時間帯）'!$D$6:$X$47,21,FALSE))</f>
        <v>7.9999999999999982</v>
      </c>
      <c r="AN55" s="314" t="str">
        <f>IF(AN54="","",VLOOKUP(AN54,'【記載例】シフト記号表（勤務時間帯）'!$D$6:$X$47,21,FALSE))</f>
        <v/>
      </c>
      <c r="AO55" s="315" t="str">
        <f>IF(AO54="","",VLOOKUP(AO54,'【記載例】シフト記号表（勤務時間帯）'!$D$6:$X$47,21,FALSE))</f>
        <v/>
      </c>
      <c r="AP55" s="313" t="str">
        <f>IF(AP54="","",VLOOKUP(AP54,'【記載例】シフト記号表（勤務時間帯）'!$D$6:$X$47,21,FALSE))</f>
        <v/>
      </c>
      <c r="AQ55" s="314">
        <f>IF(AQ54="","",VLOOKUP(AQ54,'【記載例】シフト記号表（勤務時間帯）'!$D$6:$X$47,21,FALSE))</f>
        <v>7.9999999999999982</v>
      </c>
      <c r="AR55" s="314" t="str">
        <f>IF(AR54="","",VLOOKUP(AR54,'【記載例】シフト記号表（勤務時間帯）'!$D$6:$X$47,21,FALSE))</f>
        <v/>
      </c>
      <c r="AS55" s="314" t="str">
        <f>IF(AS54="","",VLOOKUP(AS54,'【記載例】シフト記号表（勤務時間帯）'!$D$6:$X$47,21,FALSE))</f>
        <v/>
      </c>
      <c r="AT55" s="314">
        <f>IF(AT54="","",VLOOKUP(AT54,'【記載例】シフト記号表（勤務時間帯）'!$D$6:$X$47,21,FALSE))</f>
        <v>7.9999999999999982</v>
      </c>
      <c r="AU55" s="314" t="str">
        <f>IF(AU54="","",VLOOKUP(AU54,'【記載例】シフト記号表（勤務時間帯）'!$D$6:$X$47,21,FALSE))</f>
        <v/>
      </c>
      <c r="AV55" s="315" t="str">
        <f>IF(AV54="","",VLOOKUP(AV54,'【記載例】シフト記号表（勤務時間帯）'!$D$6:$X$47,21,FALSE))</f>
        <v/>
      </c>
      <c r="AW55" s="313" t="str">
        <f>IF(AW54="","",VLOOKUP(AW54,'【記載例】シフト記号表（勤務時間帯）'!$D$6:$X$47,21,FALSE))</f>
        <v/>
      </c>
      <c r="AX55" s="314" t="str">
        <f>IF(AX54="","",VLOOKUP(AX54,'【記載例】シフト記号表（勤務時間帯）'!$D$6:$X$47,21,FALSE))</f>
        <v/>
      </c>
      <c r="AY55" s="314" t="str">
        <f>IF(AY54="","",VLOOKUP(AY54,'【記載例】シフト記号表（勤務時間帯）'!$D$6:$X$47,21,FALSE))</f>
        <v/>
      </c>
      <c r="AZ55" s="924">
        <f>IF($BC$3="４週",SUM(U55:AV55),IF($BC$3="暦月",SUM(U55:AY55),""))</f>
        <v>63.999999999999993</v>
      </c>
      <c r="BA55" s="925"/>
      <c r="BB55" s="926">
        <f>IF($BC$3="４週",AZ55/4,IF($BC$3="暦月",(AZ55/($BC$8/7)),""))</f>
        <v>15.999999999999998</v>
      </c>
      <c r="BC55" s="925"/>
      <c r="BD55" s="918"/>
      <c r="BE55" s="919"/>
      <c r="BF55" s="919"/>
      <c r="BG55" s="919"/>
      <c r="BH55" s="920"/>
    </row>
    <row r="56" spans="2:60" ht="20.25" customHeight="1" x14ac:dyDescent="0.15">
      <c r="B56" s="316"/>
      <c r="C56" s="876"/>
      <c r="D56" s="877"/>
      <c r="E56" s="878"/>
      <c r="F56" s="317"/>
      <c r="G56" s="318" t="str">
        <f>C54</f>
        <v>介護従業者</v>
      </c>
      <c r="H56" s="881"/>
      <c r="I56" s="888"/>
      <c r="J56" s="889"/>
      <c r="K56" s="889"/>
      <c r="L56" s="890"/>
      <c r="M56" s="897"/>
      <c r="N56" s="898"/>
      <c r="O56" s="899"/>
      <c r="P56" s="343" t="s">
        <v>659</v>
      </c>
      <c r="Q56" s="344"/>
      <c r="R56" s="344"/>
      <c r="S56" s="345"/>
      <c r="T56" s="346"/>
      <c r="U56" s="323" t="str">
        <f>IF(U54="","",VLOOKUP(U54,'【記載例】シフト記号表（勤務時間帯）'!$D$6:$Z$47,23,FALSE))</f>
        <v/>
      </c>
      <c r="V56" s="324" t="str">
        <f>IF(V54="","",VLOOKUP(V54,'【記載例】シフト記号表（勤務時間帯）'!$D$6:$Z$47,23,FALSE))</f>
        <v>-</v>
      </c>
      <c r="W56" s="324" t="str">
        <f>IF(W54="","",VLOOKUP(W54,'【記載例】シフト記号表（勤務時間帯）'!$D$6:$Z$47,23,FALSE))</f>
        <v/>
      </c>
      <c r="X56" s="324" t="str">
        <f>IF(X54="","",VLOOKUP(X54,'【記載例】シフト記号表（勤務時間帯）'!$D$6:$Z$47,23,FALSE))</f>
        <v/>
      </c>
      <c r="Y56" s="324" t="str">
        <f>IF(Y54="","",VLOOKUP(Y54,'【記載例】シフト記号表（勤務時間帯）'!$D$6:$Z$47,23,FALSE))</f>
        <v>-</v>
      </c>
      <c r="Z56" s="324" t="str">
        <f>IF(Z54="","",VLOOKUP(Z54,'【記載例】シフト記号表（勤務時間帯）'!$D$6:$Z$47,23,FALSE))</f>
        <v/>
      </c>
      <c r="AA56" s="325" t="str">
        <f>IF(AA54="","",VLOOKUP(AA54,'【記載例】シフト記号表（勤務時間帯）'!$D$6:$Z$47,23,FALSE))</f>
        <v/>
      </c>
      <c r="AB56" s="323" t="str">
        <f>IF(AB54="","",VLOOKUP(AB54,'【記載例】シフト記号表（勤務時間帯）'!$D$6:$Z$47,23,FALSE))</f>
        <v/>
      </c>
      <c r="AC56" s="324" t="str">
        <f>IF(AC54="","",VLOOKUP(AC54,'【記載例】シフト記号表（勤務時間帯）'!$D$6:$Z$47,23,FALSE))</f>
        <v>-</v>
      </c>
      <c r="AD56" s="324" t="str">
        <f>IF(AD54="","",VLOOKUP(AD54,'【記載例】シフト記号表（勤務時間帯）'!$D$6:$Z$47,23,FALSE))</f>
        <v/>
      </c>
      <c r="AE56" s="324" t="str">
        <f>IF(AE54="","",VLOOKUP(AE54,'【記載例】シフト記号表（勤務時間帯）'!$D$6:$Z$47,23,FALSE))</f>
        <v/>
      </c>
      <c r="AF56" s="324" t="str">
        <f>IF(AF54="","",VLOOKUP(AF54,'【記載例】シフト記号表（勤務時間帯）'!$D$6:$Z$47,23,FALSE))</f>
        <v>-</v>
      </c>
      <c r="AG56" s="324" t="str">
        <f>IF(AG54="","",VLOOKUP(AG54,'【記載例】シフト記号表（勤務時間帯）'!$D$6:$Z$47,23,FALSE))</f>
        <v/>
      </c>
      <c r="AH56" s="325" t="str">
        <f>IF(AH54="","",VLOOKUP(AH54,'【記載例】シフト記号表（勤務時間帯）'!$D$6:$Z$47,23,FALSE))</f>
        <v/>
      </c>
      <c r="AI56" s="323" t="str">
        <f>IF(AI54="","",VLOOKUP(AI54,'【記載例】シフト記号表（勤務時間帯）'!$D$6:$Z$47,23,FALSE))</f>
        <v/>
      </c>
      <c r="AJ56" s="324" t="str">
        <f>IF(AJ54="","",VLOOKUP(AJ54,'【記載例】シフト記号表（勤務時間帯）'!$D$6:$Z$47,23,FALSE))</f>
        <v>-</v>
      </c>
      <c r="AK56" s="324" t="str">
        <f>IF(AK54="","",VLOOKUP(AK54,'【記載例】シフト記号表（勤務時間帯）'!$D$6:$Z$47,23,FALSE))</f>
        <v/>
      </c>
      <c r="AL56" s="324" t="str">
        <f>IF(AL54="","",VLOOKUP(AL54,'【記載例】シフト記号表（勤務時間帯）'!$D$6:$Z$47,23,FALSE))</f>
        <v/>
      </c>
      <c r="AM56" s="324" t="str">
        <f>IF(AM54="","",VLOOKUP(AM54,'【記載例】シフト記号表（勤務時間帯）'!$D$6:$Z$47,23,FALSE))</f>
        <v>-</v>
      </c>
      <c r="AN56" s="324" t="str">
        <f>IF(AN54="","",VLOOKUP(AN54,'【記載例】シフト記号表（勤務時間帯）'!$D$6:$Z$47,23,FALSE))</f>
        <v/>
      </c>
      <c r="AO56" s="325" t="str">
        <f>IF(AO54="","",VLOOKUP(AO54,'【記載例】シフト記号表（勤務時間帯）'!$D$6:$Z$47,23,FALSE))</f>
        <v/>
      </c>
      <c r="AP56" s="323" t="str">
        <f>IF(AP54="","",VLOOKUP(AP54,'【記載例】シフト記号表（勤務時間帯）'!$D$6:$Z$47,23,FALSE))</f>
        <v/>
      </c>
      <c r="AQ56" s="324" t="str">
        <f>IF(AQ54="","",VLOOKUP(AQ54,'【記載例】シフト記号表（勤務時間帯）'!$D$6:$Z$47,23,FALSE))</f>
        <v>-</v>
      </c>
      <c r="AR56" s="324" t="str">
        <f>IF(AR54="","",VLOOKUP(AR54,'【記載例】シフト記号表（勤務時間帯）'!$D$6:$Z$47,23,FALSE))</f>
        <v/>
      </c>
      <c r="AS56" s="324" t="str">
        <f>IF(AS54="","",VLOOKUP(AS54,'【記載例】シフト記号表（勤務時間帯）'!$D$6:$Z$47,23,FALSE))</f>
        <v/>
      </c>
      <c r="AT56" s="324" t="str">
        <f>IF(AT54="","",VLOOKUP(AT54,'【記載例】シフト記号表（勤務時間帯）'!$D$6:$Z$47,23,FALSE))</f>
        <v>-</v>
      </c>
      <c r="AU56" s="324" t="str">
        <f>IF(AU54="","",VLOOKUP(AU54,'【記載例】シフト記号表（勤務時間帯）'!$D$6:$Z$47,23,FALSE))</f>
        <v/>
      </c>
      <c r="AV56" s="325" t="str">
        <f>IF(AV54="","",VLOOKUP(AV54,'【記載例】シフト記号表（勤務時間帯）'!$D$6:$Z$47,23,FALSE))</f>
        <v/>
      </c>
      <c r="AW56" s="323" t="str">
        <f>IF(AW54="","",VLOOKUP(AW54,'【記載例】シフト記号表（勤務時間帯）'!$D$6:$Z$47,23,FALSE))</f>
        <v/>
      </c>
      <c r="AX56" s="324" t="str">
        <f>IF(AX54="","",VLOOKUP(AX54,'【記載例】シフト記号表（勤務時間帯）'!$D$6:$Z$47,23,FALSE))</f>
        <v/>
      </c>
      <c r="AY56" s="324" t="str">
        <f>IF(AY54="","",VLOOKUP(AY54,'【記載例】シフト記号表（勤務時間帯）'!$D$6:$Z$47,23,FALSE))</f>
        <v/>
      </c>
      <c r="AZ56" s="927">
        <f>IF($BC$3="４週",SUM(U56:AV56),IF($BC$3="暦月",SUM(U56:AY56),""))</f>
        <v>0</v>
      </c>
      <c r="BA56" s="928"/>
      <c r="BB56" s="929">
        <f>IF($BC$3="４週",AZ56/4,IF($BC$3="暦月",(AZ56/($BC$8/7)),""))</f>
        <v>0</v>
      </c>
      <c r="BC56" s="928"/>
      <c r="BD56" s="921"/>
      <c r="BE56" s="922"/>
      <c r="BF56" s="922"/>
      <c r="BG56" s="922"/>
      <c r="BH56" s="923"/>
    </row>
    <row r="57" spans="2:60" ht="20.25" customHeight="1" x14ac:dyDescent="0.15">
      <c r="B57" s="326"/>
      <c r="C57" s="870" t="s">
        <v>670</v>
      </c>
      <c r="D57" s="871"/>
      <c r="E57" s="872"/>
      <c r="F57" s="307"/>
      <c r="G57" s="308"/>
      <c r="H57" s="934" t="s">
        <v>703</v>
      </c>
      <c r="I57" s="882" t="s">
        <v>693</v>
      </c>
      <c r="J57" s="883"/>
      <c r="K57" s="883"/>
      <c r="L57" s="884"/>
      <c r="M57" s="891" t="s">
        <v>715</v>
      </c>
      <c r="N57" s="892"/>
      <c r="O57" s="893"/>
      <c r="P57" s="329" t="s">
        <v>649</v>
      </c>
      <c r="Q57" s="336"/>
      <c r="R57" s="336"/>
      <c r="S57" s="337"/>
      <c r="T57" s="342"/>
      <c r="U57" s="333" t="s">
        <v>716</v>
      </c>
      <c r="V57" s="334"/>
      <c r="W57" s="334"/>
      <c r="X57" s="334"/>
      <c r="Y57" s="334"/>
      <c r="Z57" s="334" t="s">
        <v>717</v>
      </c>
      <c r="AA57" s="335"/>
      <c r="AB57" s="333" t="s">
        <v>716</v>
      </c>
      <c r="AC57" s="334"/>
      <c r="AD57" s="334"/>
      <c r="AE57" s="334"/>
      <c r="AF57" s="334"/>
      <c r="AG57" s="334" t="s">
        <v>717</v>
      </c>
      <c r="AH57" s="335"/>
      <c r="AI57" s="333" t="s">
        <v>718</v>
      </c>
      <c r="AJ57" s="334"/>
      <c r="AK57" s="334"/>
      <c r="AL57" s="334"/>
      <c r="AM57" s="334"/>
      <c r="AN57" s="334" t="s">
        <v>717</v>
      </c>
      <c r="AO57" s="335"/>
      <c r="AP57" s="333" t="s">
        <v>718</v>
      </c>
      <c r="AQ57" s="334"/>
      <c r="AR57" s="334"/>
      <c r="AS57" s="334"/>
      <c r="AT57" s="334"/>
      <c r="AU57" s="334" t="s">
        <v>717</v>
      </c>
      <c r="AV57" s="335"/>
      <c r="AW57" s="333"/>
      <c r="AX57" s="334"/>
      <c r="AY57" s="334"/>
      <c r="AZ57" s="900"/>
      <c r="BA57" s="901"/>
      <c r="BB57" s="914"/>
      <c r="BC57" s="901"/>
      <c r="BD57" s="915"/>
      <c r="BE57" s="916"/>
      <c r="BF57" s="916"/>
      <c r="BG57" s="916"/>
      <c r="BH57" s="917"/>
    </row>
    <row r="58" spans="2:60" ht="20.25" customHeight="1" x14ac:dyDescent="0.15">
      <c r="B58" s="306">
        <f>B55+1</f>
        <v>13</v>
      </c>
      <c r="C58" s="873"/>
      <c r="D58" s="874"/>
      <c r="E58" s="875"/>
      <c r="F58" s="307" t="str">
        <f>C57</f>
        <v>介護従業者</v>
      </c>
      <c r="G58" s="308"/>
      <c r="H58" s="880"/>
      <c r="I58" s="885"/>
      <c r="J58" s="886"/>
      <c r="K58" s="886"/>
      <c r="L58" s="887"/>
      <c r="M58" s="894"/>
      <c r="N58" s="895"/>
      <c r="O58" s="896"/>
      <c r="P58" s="309" t="s">
        <v>658</v>
      </c>
      <c r="Q58" s="310"/>
      <c r="R58" s="310"/>
      <c r="S58" s="311"/>
      <c r="T58" s="312"/>
      <c r="U58" s="313">
        <f>IF(U57="","",VLOOKUP(U57,'【記載例】シフト記号表（勤務時間帯）'!$D$6:$X$47,21,FALSE))</f>
        <v>6</v>
      </c>
      <c r="V58" s="314" t="str">
        <f>IF(V57="","",VLOOKUP(V57,'【記載例】シフト記号表（勤務時間帯）'!$D$6:$X$47,21,FALSE))</f>
        <v/>
      </c>
      <c r="W58" s="314" t="str">
        <f>IF(W57="","",VLOOKUP(W57,'【記載例】シフト記号表（勤務時間帯）'!$D$6:$X$47,21,FALSE))</f>
        <v/>
      </c>
      <c r="X58" s="314" t="str">
        <f>IF(X57="","",VLOOKUP(X57,'【記載例】シフト記号表（勤務時間帯）'!$D$6:$X$47,21,FALSE))</f>
        <v/>
      </c>
      <c r="Y58" s="314" t="str">
        <f>IF(Y57="","",VLOOKUP(Y57,'【記載例】シフト記号表（勤務時間帯）'!$D$6:$X$47,21,FALSE))</f>
        <v/>
      </c>
      <c r="Z58" s="314">
        <f>IF(Z57="","",VLOOKUP(Z57,'【記載例】シフト記号表（勤務時間帯）'!$D$6:$X$47,21,FALSE))</f>
        <v>6</v>
      </c>
      <c r="AA58" s="315" t="str">
        <f>IF(AA57="","",VLOOKUP(AA57,'【記載例】シフト記号表（勤務時間帯）'!$D$6:$X$47,21,FALSE))</f>
        <v/>
      </c>
      <c r="AB58" s="313">
        <f>IF(AB57="","",VLOOKUP(AB57,'【記載例】シフト記号表（勤務時間帯）'!$D$6:$X$47,21,FALSE))</f>
        <v>6</v>
      </c>
      <c r="AC58" s="314" t="str">
        <f>IF(AC57="","",VLOOKUP(AC57,'【記載例】シフト記号表（勤務時間帯）'!$D$6:$X$47,21,FALSE))</f>
        <v/>
      </c>
      <c r="AD58" s="314" t="str">
        <f>IF(AD57="","",VLOOKUP(AD57,'【記載例】シフト記号表（勤務時間帯）'!$D$6:$X$47,21,FALSE))</f>
        <v/>
      </c>
      <c r="AE58" s="314" t="str">
        <f>IF(AE57="","",VLOOKUP(AE57,'【記載例】シフト記号表（勤務時間帯）'!$D$6:$X$47,21,FALSE))</f>
        <v/>
      </c>
      <c r="AF58" s="314" t="str">
        <f>IF(AF57="","",VLOOKUP(AF57,'【記載例】シフト記号表（勤務時間帯）'!$D$6:$X$47,21,FALSE))</f>
        <v/>
      </c>
      <c r="AG58" s="314">
        <f>IF(AG57="","",VLOOKUP(AG57,'【記載例】シフト記号表（勤務時間帯）'!$D$6:$X$47,21,FALSE))</f>
        <v>6</v>
      </c>
      <c r="AH58" s="315" t="str">
        <f>IF(AH57="","",VLOOKUP(AH57,'【記載例】シフト記号表（勤務時間帯）'!$D$6:$X$47,21,FALSE))</f>
        <v/>
      </c>
      <c r="AI58" s="313">
        <f>IF(AI57="","",VLOOKUP(AI57,'【記載例】シフト記号表（勤務時間帯）'!$D$6:$X$47,21,FALSE))</f>
        <v>6</v>
      </c>
      <c r="AJ58" s="314" t="str">
        <f>IF(AJ57="","",VLOOKUP(AJ57,'【記載例】シフト記号表（勤務時間帯）'!$D$6:$X$47,21,FALSE))</f>
        <v/>
      </c>
      <c r="AK58" s="314" t="str">
        <f>IF(AK57="","",VLOOKUP(AK57,'【記載例】シフト記号表（勤務時間帯）'!$D$6:$X$47,21,FALSE))</f>
        <v/>
      </c>
      <c r="AL58" s="314" t="str">
        <f>IF(AL57="","",VLOOKUP(AL57,'【記載例】シフト記号表（勤務時間帯）'!$D$6:$X$47,21,FALSE))</f>
        <v/>
      </c>
      <c r="AM58" s="314" t="str">
        <f>IF(AM57="","",VLOOKUP(AM57,'【記載例】シフト記号表（勤務時間帯）'!$D$6:$X$47,21,FALSE))</f>
        <v/>
      </c>
      <c r="AN58" s="314">
        <f>IF(AN57="","",VLOOKUP(AN57,'【記載例】シフト記号表（勤務時間帯）'!$D$6:$X$47,21,FALSE))</f>
        <v>6</v>
      </c>
      <c r="AO58" s="315" t="str">
        <f>IF(AO57="","",VLOOKUP(AO57,'【記載例】シフト記号表（勤務時間帯）'!$D$6:$X$47,21,FALSE))</f>
        <v/>
      </c>
      <c r="AP58" s="313">
        <f>IF(AP57="","",VLOOKUP(AP57,'【記載例】シフト記号表（勤務時間帯）'!$D$6:$X$47,21,FALSE))</f>
        <v>6</v>
      </c>
      <c r="AQ58" s="314" t="str">
        <f>IF(AQ57="","",VLOOKUP(AQ57,'【記載例】シフト記号表（勤務時間帯）'!$D$6:$X$47,21,FALSE))</f>
        <v/>
      </c>
      <c r="AR58" s="314" t="str">
        <f>IF(AR57="","",VLOOKUP(AR57,'【記載例】シフト記号表（勤務時間帯）'!$D$6:$X$47,21,FALSE))</f>
        <v/>
      </c>
      <c r="AS58" s="314" t="str">
        <f>IF(AS57="","",VLOOKUP(AS57,'【記載例】シフト記号表（勤務時間帯）'!$D$6:$X$47,21,FALSE))</f>
        <v/>
      </c>
      <c r="AT58" s="314" t="str">
        <f>IF(AT57="","",VLOOKUP(AT57,'【記載例】シフト記号表（勤務時間帯）'!$D$6:$X$47,21,FALSE))</f>
        <v/>
      </c>
      <c r="AU58" s="314">
        <f>IF(AU57="","",VLOOKUP(AU57,'【記載例】シフト記号表（勤務時間帯）'!$D$6:$X$47,21,FALSE))</f>
        <v>6</v>
      </c>
      <c r="AV58" s="315" t="str">
        <f>IF(AV57="","",VLOOKUP(AV57,'【記載例】シフト記号表（勤務時間帯）'!$D$6:$X$47,21,FALSE))</f>
        <v/>
      </c>
      <c r="AW58" s="313" t="str">
        <f>IF(AW57="","",VLOOKUP(AW57,'【記載例】シフト記号表（勤務時間帯）'!$D$6:$X$47,21,FALSE))</f>
        <v/>
      </c>
      <c r="AX58" s="314" t="str">
        <f>IF(AX57="","",VLOOKUP(AX57,'【記載例】シフト記号表（勤務時間帯）'!$D$6:$X$47,21,FALSE))</f>
        <v/>
      </c>
      <c r="AY58" s="314" t="str">
        <f>IF(AY57="","",VLOOKUP(AY57,'【記載例】シフト記号表（勤務時間帯）'!$D$6:$X$47,21,FALSE))</f>
        <v/>
      </c>
      <c r="AZ58" s="924">
        <f>IF($BC$3="４週",SUM(U58:AV58),IF($BC$3="暦月",SUM(U58:AY58),""))</f>
        <v>48</v>
      </c>
      <c r="BA58" s="925"/>
      <c r="BB58" s="926">
        <f>IF($BC$3="４週",AZ58/4,IF($BC$3="暦月",(AZ58/($BC$8/7)),""))</f>
        <v>12</v>
      </c>
      <c r="BC58" s="925"/>
      <c r="BD58" s="918"/>
      <c r="BE58" s="919"/>
      <c r="BF58" s="919"/>
      <c r="BG58" s="919"/>
      <c r="BH58" s="920"/>
    </row>
    <row r="59" spans="2:60" ht="20.25" customHeight="1" x14ac:dyDescent="0.15">
      <c r="B59" s="316"/>
      <c r="C59" s="876"/>
      <c r="D59" s="877"/>
      <c r="E59" s="878"/>
      <c r="F59" s="317"/>
      <c r="G59" s="318" t="str">
        <f>C57</f>
        <v>介護従業者</v>
      </c>
      <c r="H59" s="881"/>
      <c r="I59" s="888"/>
      <c r="J59" s="889"/>
      <c r="K59" s="889"/>
      <c r="L59" s="890"/>
      <c r="M59" s="897"/>
      <c r="N59" s="898"/>
      <c r="O59" s="899"/>
      <c r="P59" s="343" t="s">
        <v>659</v>
      </c>
      <c r="Q59" s="344"/>
      <c r="R59" s="344"/>
      <c r="S59" s="345"/>
      <c r="T59" s="346"/>
      <c r="U59" s="323" t="str">
        <f>IF(U57="","",VLOOKUP(U57,'【記載例】シフト記号表（勤務時間帯）'!$D$6:$Z$47,23,FALSE))</f>
        <v>-</v>
      </c>
      <c r="V59" s="324" t="str">
        <f>IF(V57="","",VLOOKUP(V57,'【記載例】シフト記号表（勤務時間帯）'!$D$6:$Z$47,23,FALSE))</f>
        <v/>
      </c>
      <c r="W59" s="324" t="str">
        <f>IF(W57="","",VLOOKUP(W57,'【記載例】シフト記号表（勤務時間帯）'!$D$6:$Z$47,23,FALSE))</f>
        <v/>
      </c>
      <c r="X59" s="324" t="str">
        <f>IF(X57="","",VLOOKUP(X57,'【記載例】シフト記号表（勤務時間帯）'!$D$6:$Z$47,23,FALSE))</f>
        <v/>
      </c>
      <c r="Y59" s="324" t="str">
        <f>IF(Y57="","",VLOOKUP(Y57,'【記載例】シフト記号表（勤務時間帯）'!$D$6:$Z$47,23,FALSE))</f>
        <v/>
      </c>
      <c r="Z59" s="324" t="str">
        <f>IF(Z57="","",VLOOKUP(Z57,'【記載例】シフト記号表（勤務時間帯）'!$D$6:$Z$47,23,FALSE))</f>
        <v>-</v>
      </c>
      <c r="AA59" s="325" t="str">
        <f>IF(AA57="","",VLOOKUP(AA57,'【記載例】シフト記号表（勤務時間帯）'!$D$6:$Z$47,23,FALSE))</f>
        <v/>
      </c>
      <c r="AB59" s="323" t="str">
        <f>IF(AB57="","",VLOOKUP(AB57,'【記載例】シフト記号表（勤務時間帯）'!$D$6:$Z$47,23,FALSE))</f>
        <v>-</v>
      </c>
      <c r="AC59" s="324" t="str">
        <f>IF(AC57="","",VLOOKUP(AC57,'【記載例】シフト記号表（勤務時間帯）'!$D$6:$Z$47,23,FALSE))</f>
        <v/>
      </c>
      <c r="AD59" s="324" t="str">
        <f>IF(AD57="","",VLOOKUP(AD57,'【記載例】シフト記号表（勤務時間帯）'!$D$6:$Z$47,23,FALSE))</f>
        <v/>
      </c>
      <c r="AE59" s="324" t="str">
        <f>IF(AE57="","",VLOOKUP(AE57,'【記載例】シフト記号表（勤務時間帯）'!$D$6:$Z$47,23,FALSE))</f>
        <v/>
      </c>
      <c r="AF59" s="324" t="str">
        <f>IF(AF57="","",VLOOKUP(AF57,'【記載例】シフト記号表（勤務時間帯）'!$D$6:$Z$47,23,FALSE))</f>
        <v/>
      </c>
      <c r="AG59" s="324" t="str">
        <f>IF(AG57="","",VLOOKUP(AG57,'【記載例】シフト記号表（勤務時間帯）'!$D$6:$Z$47,23,FALSE))</f>
        <v>-</v>
      </c>
      <c r="AH59" s="325" t="str">
        <f>IF(AH57="","",VLOOKUP(AH57,'【記載例】シフト記号表（勤務時間帯）'!$D$6:$Z$47,23,FALSE))</f>
        <v/>
      </c>
      <c r="AI59" s="323" t="str">
        <f>IF(AI57="","",VLOOKUP(AI57,'【記載例】シフト記号表（勤務時間帯）'!$D$6:$Z$47,23,FALSE))</f>
        <v>-</v>
      </c>
      <c r="AJ59" s="324" t="str">
        <f>IF(AJ57="","",VLOOKUP(AJ57,'【記載例】シフト記号表（勤務時間帯）'!$D$6:$Z$47,23,FALSE))</f>
        <v/>
      </c>
      <c r="AK59" s="324" t="str">
        <f>IF(AK57="","",VLOOKUP(AK57,'【記載例】シフト記号表（勤務時間帯）'!$D$6:$Z$47,23,FALSE))</f>
        <v/>
      </c>
      <c r="AL59" s="324" t="str">
        <f>IF(AL57="","",VLOOKUP(AL57,'【記載例】シフト記号表（勤務時間帯）'!$D$6:$Z$47,23,FALSE))</f>
        <v/>
      </c>
      <c r="AM59" s="324" t="str">
        <f>IF(AM57="","",VLOOKUP(AM57,'【記載例】シフト記号表（勤務時間帯）'!$D$6:$Z$47,23,FALSE))</f>
        <v/>
      </c>
      <c r="AN59" s="324" t="str">
        <f>IF(AN57="","",VLOOKUP(AN57,'【記載例】シフト記号表（勤務時間帯）'!$D$6:$Z$47,23,FALSE))</f>
        <v>-</v>
      </c>
      <c r="AO59" s="325" t="str">
        <f>IF(AO57="","",VLOOKUP(AO57,'【記載例】シフト記号表（勤務時間帯）'!$D$6:$Z$47,23,FALSE))</f>
        <v/>
      </c>
      <c r="AP59" s="323" t="str">
        <f>IF(AP57="","",VLOOKUP(AP57,'【記載例】シフト記号表（勤務時間帯）'!$D$6:$Z$47,23,FALSE))</f>
        <v>-</v>
      </c>
      <c r="AQ59" s="324" t="str">
        <f>IF(AQ57="","",VLOOKUP(AQ57,'【記載例】シフト記号表（勤務時間帯）'!$D$6:$Z$47,23,FALSE))</f>
        <v/>
      </c>
      <c r="AR59" s="324" t="str">
        <f>IF(AR57="","",VLOOKUP(AR57,'【記載例】シフト記号表（勤務時間帯）'!$D$6:$Z$47,23,FALSE))</f>
        <v/>
      </c>
      <c r="AS59" s="324" t="str">
        <f>IF(AS57="","",VLOOKUP(AS57,'【記載例】シフト記号表（勤務時間帯）'!$D$6:$Z$47,23,FALSE))</f>
        <v/>
      </c>
      <c r="AT59" s="324" t="str">
        <f>IF(AT57="","",VLOOKUP(AT57,'【記載例】シフト記号表（勤務時間帯）'!$D$6:$Z$47,23,FALSE))</f>
        <v/>
      </c>
      <c r="AU59" s="324" t="str">
        <f>IF(AU57="","",VLOOKUP(AU57,'【記載例】シフト記号表（勤務時間帯）'!$D$6:$Z$47,23,FALSE))</f>
        <v>-</v>
      </c>
      <c r="AV59" s="325" t="str">
        <f>IF(AV57="","",VLOOKUP(AV57,'【記載例】シフト記号表（勤務時間帯）'!$D$6:$Z$47,23,FALSE))</f>
        <v/>
      </c>
      <c r="AW59" s="323" t="str">
        <f>IF(AW57="","",VLOOKUP(AW57,'【記載例】シフト記号表（勤務時間帯）'!$D$6:$Z$47,23,FALSE))</f>
        <v/>
      </c>
      <c r="AX59" s="324" t="str">
        <f>IF(AX57="","",VLOOKUP(AX57,'【記載例】シフト記号表（勤務時間帯）'!$D$6:$Z$47,23,FALSE))</f>
        <v/>
      </c>
      <c r="AY59" s="324" t="str">
        <f>IF(AY57="","",VLOOKUP(AY57,'【記載例】シフト記号表（勤務時間帯）'!$D$6:$Z$47,23,FALSE))</f>
        <v/>
      </c>
      <c r="AZ59" s="927">
        <f>IF($BC$3="４週",SUM(U59:AV59),IF($BC$3="暦月",SUM(U59:AY59),""))</f>
        <v>0</v>
      </c>
      <c r="BA59" s="928"/>
      <c r="BB59" s="929">
        <f>IF($BC$3="４週",AZ59/4,IF($BC$3="暦月",(AZ59/($BC$8/7)),""))</f>
        <v>0</v>
      </c>
      <c r="BC59" s="928"/>
      <c r="BD59" s="921"/>
      <c r="BE59" s="922"/>
      <c r="BF59" s="922"/>
      <c r="BG59" s="922"/>
      <c r="BH59" s="923"/>
    </row>
    <row r="60" spans="2:60" ht="20.25" customHeight="1" x14ac:dyDescent="0.15">
      <c r="B60" s="326"/>
      <c r="C60" s="870" t="s">
        <v>670</v>
      </c>
      <c r="D60" s="871"/>
      <c r="E60" s="872"/>
      <c r="F60" s="307"/>
      <c r="G60" s="308"/>
      <c r="H60" s="934" t="s">
        <v>703</v>
      </c>
      <c r="I60" s="882" t="s">
        <v>693</v>
      </c>
      <c r="J60" s="883"/>
      <c r="K60" s="883"/>
      <c r="L60" s="884"/>
      <c r="M60" s="891" t="s">
        <v>719</v>
      </c>
      <c r="N60" s="892"/>
      <c r="O60" s="893"/>
      <c r="P60" s="329" t="s">
        <v>649</v>
      </c>
      <c r="Q60" s="336"/>
      <c r="R60" s="336"/>
      <c r="S60" s="337"/>
      <c r="T60" s="342"/>
      <c r="U60" s="333" t="s">
        <v>720</v>
      </c>
      <c r="V60" s="334" t="s">
        <v>720</v>
      </c>
      <c r="W60" s="334" t="s">
        <v>721</v>
      </c>
      <c r="X60" s="334"/>
      <c r="Y60" s="334"/>
      <c r="Z60" s="334"/>
      <c r="AA60" s="335" t="s">
        <v>720</v>
      </c>
      <c r="AB60" s="333" t="s">
        <v>722</v>
      </c>
      <c r="AC60" s="334" t="s">
        <v>720</v>
      </c>
      <c r="AD60" s="334" t="s">
        <v>720</v>
      </c>
      <c r="AE60" s="334"/>
      <c r="AF60" s="334"/>
      <c r="AG60" s="334"/>
      <c r="AH60" s="335" t="s">
        <v>722</v>
      </c>
      <c r="AI60" s="333" t="s">
        <v>720</v>
      </c>
      <c r="AJ60" s="334" t="s">
        <v>720</v>
      </c>
      <c r="AK60" s="334" t="s">
        <v>720</v>
      </c>
      <c r="AL60" s="334"/>
      <c r="AM60" s="334"/>
      <c r="AN60" s="334"/>
      <c r="AO60" s="335" t="s">
        <v>720</v>
      </c>
      <c r="AP60" s="333" t="s">
        <v>721</v>
      </c>
      <c r="AQ60" s="334" t="s">
        <v>720</v>
      </c>
      <c r="AR60" s="334" t="s">
        <v>720</v>
      </c>
      <c r="AS60" s="334"/>
      <c r="AT60" s="334"/>
      <c r="AU60" s="334"/>
      <c r="AV60" s="335" t="s">
        <v>720</v>
      </c>
      <c r="AW60" s="333"/>
      <c r="AX60" s="334"/>
      <c r="AY60" s="334"/>
      <c r="AZ60" s="900"/>
      <c r="BA60" s="901"/>
      <c r="BB60" s="914"/>
      <c r="BC60" s="901"/>
      <c r="BD60" s="915"/>
      <c r="BE60" s="916"/>
      <c r="BF60" s="916"/>
      <c r="BG60" s="916"/>
      <c r="BH60" s="917"/>
    </row>
    <row r="61" spans="2:60" ht="20.25" customHeight="1" x14ac:dyDescent="0.15">
      <c r="B61" s="306">
        <f>B58+1</f>
        <v>14</v>
      </c>
      <c r="C61" s="873"/>
      <c r="D61" s="874"/>
      <c r="E61" s="875"/>
      <c r="F61" s="307" t="str">
        <f>C60</f>
        <v>介護従業者</v>
      </c>
      <c r="G61" s="308"/>
      <c r="H61" s="880"/>
      <c r="I61" s="885"/>
      <c r="J61" s="886"/>
      <c r="K61" s="886"/>
      <c r="L61" s="887"/>
      <c r="M61" s="894"/>
      <c r="N61" s="895"/>
      <c r="O61" s="896"/>
      <c r="P61" s="309" t="s">
        <v>658</v>
      </c>
      <c r="Q61" s="310"/>
      <c r="R61" s="310"/>
      <c r="S61" s="311"/>
      <c r="T61" s="312"/>
      <c r="U61" s="313">
        <f>IF(U60="","",VLOOKUP(U60,'【記載例】シフト記号表（勤務時間帯）'!$D$6:$X$47,21,FALSE))</f>
        <v>4.0000000000000018</v>
      </c>
      <c r="V61" s="314">
        <f>IF(V60="","",VLOOKUP(V60,'【記載例】シフト記号表（勤務時間帯）'!$D$6:$X$47,21,FALSE))</f>
        <v>4.0000000000000018</v>
      </c>
      <c r="W61" s="314">
        <f>IF(W60="","",VLOOKUP(W60,'【記載例】シフト記号表（勤務時間帯）'!$D$6:$X$47,21,FALSE))</f>
        <v>4.0000000000000018</v>
      </c>
      <c r="X61" s="314" t="str">
        <f>IF(X60="","",VLOOKUP(X60,'【記載例】シフト記号表（勤務時間帯）'!$D$6:$X$47,21,FALSE))</f>
        <v/>
      </c>
      <c r="Y61" s="314" t="str">
        <f>IF(Y60="","",VLOOKUP(Y60,'【記載例】シフト記号表（勤務時間帯）'!$D$6:$X$47,21,FALSE))</f>
        <v/>
      </c>
      <c r="Z61" s="314" t="str">
        <f>IF(Z60="","",VLOOKUP(Z60,'【記載例】シフト記号表（勤務時間帯）'!$D$6:$X$47,21,FALSE))</f>
        <v/>
      </c>
      <c r="AA61" s="315">
        <f>IF(AA60="","",VLOOKUP(AA60,'【記載例】シフト記号表（勤務時間帯）'!$D$6:$X$47,21,FALSE))</f>
        <v>4.0000000000000018</v>
      </c>
      <c r="AB61" s="313">
        <f>IF(AB60="","",VLOOKUP(AB60,'【記載例】シフト記号表（勤務時間帯）'!$D$6:$X$47,21,FALSE))</f>
        <v>4.0000000000000018</v>
      </c>
      <c r="AC61" s="314">
        <f>IF(AC60="","",VLOOKUP(AC60,'【記載例】シフト記号表（勤務時間帯）'!$D$6:$X$47,21,FALSE))</f>
        <v>4.0000000000000018</v>
      </c>
      <c r="AD61" s="314">
        <f>IF(AD60="","",VLOOKUP(AD60,'【記載例】シフト記号表（勤務時間帯）'!$D$6:$X$47,21,FALSE))</f>
        <v>4.0000000000000018</v>
      </c>
      <c r="AE61" s="314" t="str">
        <f>IF(AE60="","",VLOOKUP(AE60,'【記載例】シフト記号表（勤務時間帯）'!$D$6:$X$47,21,FALSE))</f>
        <v/>
      </c>
      <c r="AF61" s="314" t="str">
        <f>IF(AF60="","",VLOOKUP(AF60,'【記載例】シフト記号表（勤務時間帯）'!$D$6:$X$47,21,FALSE))</f>
        <v/>
      </c>
      <c r="AG61" s="314" t="str">
        <f>IF(AG60="","",VLOOKUP(AG60,'【記載例】シフト記号表（勤務時間帯）'!$D$6:$X$47,21,FALSE))</f>
        <v/>
      </c>
      <c r="AH61" s="315">
        <f>IF(AH60="","",VLOOKUP(AH60,'【記載例】シフト記号表（勤務時間帯）'!$D$6:$X$47,21,FALSE))</f>
        <v>4.0000000000000018</v>
      </c>
      <c r="AI61" s="313">
        <f>IF(AI60="","",VLOOKUP(AI60,'【記載例】シフト記号表（勤務時間帯）'!$D$6:$X$47,21,FALSE))</f>
        <v>4.0000000000000018</v>
      </c>
      <c r="AJ61" s="314">
        <f>IF(AJ60="","",VLOOKUP(AJ60,'【記載例】シフト記号表（勤務時間帯）'!$D$6:$X$47,21,FALSE))</f>
        <v>4.0000000000000018</v>
      </c>
      <c r="AK61" s="314">
        <f>IF(AK60="","",VLOOKUP(AK60,'【記載例】シフト記号表（勤務時間帯）'!$D$6:$X$47,21,FALSE))</f>
        <v>4.0000000000000018</v>
      </c>
      <c r="AL61" s="314" t="str">
        <f>IF(AL60="","",VLOOKUP(AL60,'【記載例】シフト記号表（勤務時間帯）'!$D$6:$X$47,21,FALSE))</f>
        <v/>
      </c>
      <c r="AM61" s="314" t="str">
        <f>IF(AM60="","",VLOOKUP(AM60,'【記載例】シフト記号表（勤務時間帯）'!$D$6:$X$47,21,FALSE))</f>
        <v/>
      </c>
      <c r="AN61" s="314" t="str">
        <f>IF(AN60="","",VLOOKUP(AN60,'【記載例】シフト記号表（勤務時間帯）'!$D$6:$X$47,21,FALSE))</f>
        <v/>
      </c>
      <c r="AO61" s="315">
        <f>IF(AO60="","",VLOOKUP(AO60,'【記載例】シフト記号表（勤務時間帯）'!$D$6:$X$47,21,FALSE))</f>
        <v>4.0000000000000018</v>
      </c>
      <c r="AP61" s="313">
        <f>IF(AP60="","",VLOOKUP(AP60,'【記載例】シフト記号表（勤務時間帯）'!$D$6:$X$47,21,FALSE))</f>
        <v>4.0000000000000018</v>
      </c>
      <c r="AQ61" s="314">
        <f>IF(AQ60="","",VLOOKUP(AQ60,'【記載例】シフト記号表（勤務時間帯）'!$D$6:$X$47,21,FALSE))</f>
        <v>4.0000000000000018</v>
      </c>
      <c r="AR61" s="314">
        <f>IF(AR60="","",VLOOKUP(AR60,'【記載例】シフト記号表（勤務時間帯）'!$D$6:$X$47,21,FALSE))</f>
        <v>4.0000000000000018</v>
      </c>
      <c r="AS61" s="314" t="str">
        <f>IF(AS60="","",VLOOKUP(AS60,'【記載例】シフト記号表（勤務時間帯）'!$D$6:$X$47,21,FALSE))</f>
        <v/>
      </c>
      <c r="AT61" s="314" t="str">
        <f>IF(AT60="","",VLOOKUP(AT60,'【記載例】シフト記号表（勤務時間帯）'!$D$6:$X$47,21,FALSE))</f>
        <v/>
      </c>
      <c r="AU61" s="314" t="str">
        <f>IF(AU60="","",VLOOKUP(AU60,'【記載例】シフト記号表（勤務時間帯）'!$D$6:$X$47,21,FALSE))</f>
        <v/>
      </c>
      <c r="AV61" s="315">
        <f>IF(AV60="","",VLOOKUP(AV60,'【記載例】シフト記号表（勤務時間帯）'!$D$6:$X$47,21,FALSE))</f>
        <v>4.0000000000000018</v>
      </c>
      <c r="AW61" s="313" t="str">
        <f>IF(AW60="","",VLOOKUP(AW60,'【記載例】シフト記号表（勤務時間帯）'!$D$6:$X$47,21,FALSE))</f>
        <v/>
      </c>
      <c r="AX61" s="314" t="str">
        <f>IF(AX60="","",VLOOKUP(AX60,'【記載例】シフト記号表（勤務時間帯）'!$D$6:$X$47,21,FALSE))</f>
        <v/>
      </c>
      <c r="AY61" s="314" t="str">
        <f>IF(AY60="","",VLOOKUP(AY60,'【記載例】シフト記号表（勤務時間帯）'!$D$6:$X$47,21,FALSE))</f>
        <v/>
      </c>
      <c r="AZ61" s="924">
        <f>IF($BC$3="４週",SUM(U61:AV61),IF($BC$3="暦月",SUM(U61:AY61),""))</f>
        <v>64.000000000000014</v>
      </c>
      <c r="BA61" s="925"/>
      <c r="BB61" s="926">
        <f>IF($BC$3="４週",AZ61/4,IF($BC$3="暦月",(AZ61/($BC$8/7)),""))</f>
        <v>16.000000000000004</v>
      </c>
      <c r="BC61" s="925"/>
      <c r="BD61" s="918"/>
      <c r="BE61" s="919"/>
      <c r="BF61" s="919"/>
      <c r="BG61" s="919"/>
      <c r="BH61" s="920"/>
    </row>
    <row r="62" spans="2:60" ht="20.25" customHeight="1" x14ac:dyDescent="0.15">
      <c r="B62" s="316"/>
      <c r="C62" s="876"/>
      <c r="D62" s="877"/>
      <c r="E62" s="878"/>
      <c r="F62" s="317"/>
      <c r="G62" s="318" t="str">
        <f>C60</f>
        <v>介護従業者</v>
      </c>
      <c r="H62" s="881"/>
      <c r="I62" s="888"/>
      <c r="J62" s="889"/>
      <c r="K62" s="889"/>
      <c r="L62" s="890"/>
      <c r="M62" s="897"/>
      <c r="N62" s="898"/>
      <c r="O62" s="899"/>
      <c r="P62" s="343" t="s">
        <v>659</v>
      </c>
      <c r="Q62" s="344"/>
      <c r="R62" s="344"/>
      <c r="S62" s="345"/>
      <c r="T62" s="346"/>
      <c r="U62" s="323" t="str">
        <f>IF(U60="","",VLOOKUP(U60,'【記載例】シフト記号表（勤務時間帯）'!$D$6:$Z$47,23,FALSE))</f>
        <v>-</v>
      </c>
      <c r="V62" s="324" t="str">
        <f>IF(V60="","",VLOOKUP(V60,'【記載例】シフト記号表（勤務時間帯）'!$D$6:$Z$47,23,FALSE))</f>
        <v>-</v>
      </c>
      <c r="W62" s="324" t="str">
        <f>IF(W60="","",VLOOKUP(W60,'【記載例】シフト記号表（勤務時間帯）'!$D$6:$Z$47,23,FALSE))</f>
        <v>-</v>
      </c>
      <c r="X62" s="324" t="str">
        <f>IF(X60="","",VLOOKUP(X60,'【記載例】シフト記号表（勤務時間帯）'!$D$6:$Z$47,23,FALSE))</f>
        <v/>
      </c>
      <c r="Y62" s="324" t="str">
        <f>IF(Y60="","",VLOOKUP(Y60,'【記載例】シフト記号表（勤務時間帯）'!$D$6:$Z$47,23,FALSE))</f>
        <v/>
      </c>
      <c r="Z62" s="324" t="str">
        <f>IF(Z60="","",VLOOKUP(Z60,'【記載例】シフト記号表（勤務時間帯）'!$D$6:$Z$47,23,FALSE))</f>
        <v/>
      </c>
      <c r="AA62" s="325" t="str">
        <f>IF(AA60="","",VLOOKUP(AA60,'【記載例】シフト記号表（勤務時間帯）'!$D$6:$Z$47,23,FALSE))</f>
        <v>-</v>
      </c>
      <c r="AB62" s="323" t="str">
        <f>IF(AB60="","",VLOOKUP(AB60,'【記載例】シフト記号表（勤務時間帯）'!$D$6:$Z$47,23,FALSE))</f>
        <v>-</v>
      </c>
      <c r="AC62" s="324" t="str">
        <f>IF(AC60="","",VLOOKUP(AC60,'【記載例】シフト記号表（勤務時間帯）'!$D$6:$Z$47,23,FALSE))</f>
        <v>-</v>
      </c>
      <c r="AD62" s="324" t="str">
        <f>IF(AD60="","",VLOOKUP(AD60,'【記載例】シフト記号表（勤務時間帯）'!$D$6:$Z$47,23,FALSE))</f>
        <v>-</v>
      </c>
      <c r="AE62" s="324" t="str">
        <f>IF(AE60="","",VLOOKUP(AE60,'【記載例】シフト記号表（勤務時間帯）'!$D$6:$Z$47,23,FALSE))</f>
        <v/>
      </c>
      <c r="AF62" s="324" t="str">
        <f>IF(AF60="","",VLOOKUP(AF60,'【記載例】シフト記号表（勤務時間帯）'!$D$6:$Z$47,23,FALSE))</f>
        <v/>
      </c>
      <c r="AG62" s="324" t="str">
        <f>IF(AG60="","",VLOOKUP(AG60,'【記載例】シフト記号表（勤務時間帯）'!$D$6:$Z$47,23,FALSE))</f>
        <v/>
      </c>
      <c r="AH62" s="325" t="str">
        <f>IF(AH60="","",VLOOKUP(AH60,'【記載例】シフト記号表（勤務時間帯）'!$D$6:$Z$47,23,FALSE))</f>
        <v>-</v>
      </c>
      <c r="AI62" s="323" t="str">
        <f>IF(AI60="","",VLOOKUP(AI60,'【記載例】シフト記号表（勤務時間帯）'!$D$6:$Z$47,23,FALSE))</f>
        <v>-</v>
      </c>
      <c r="AJ62" s="324" t="str">
        <f>IF(AJ60="","",VLOOKUP(AJ60,'【記載例】シフト記号表（勤務時間帯）'!$D$6:$Z$47,23,FALSE))</f>
        <v>-</v>
      </c>
      <c r="AK62" s="324" t="str">
        <f>IF(AK60="","",VLOOKUP(AK60,'【記載例】シフト記号表（勤務時間帯）'!$D$6:$Z$47,23,FALSE))</f>
        <v>-</v>
      </c>
      <c r="AL62" s="324" t="str">
        <f>IF(AL60="","",VLOOKUP(AL60,'【記載例】シフト記号表（勤務時間帯）'!$D$6:$Z$47,23,FALSE))</f>
        <v/>
      </c>
      <c r="AM62" s="324" t="str">
        <f>IF(AM60="","",VLOOKUP(AM60,'【記載例】シフト記号表（勤務時間帯）'!$D$6:$Z$47,23,FALSE))</f>
        <v/>
      </c>
      <c r="AN62" s="324" t="str">
        <f>IF(AN60="","",VLOOKUP(AN60,'【記載例】シフト記号表（勤務時間帯）'!$D$6:$Z$47,23,FALSE))</f>
        <v/>
      </c>
      <c r="AO62" s="325" t="str">
        <f>IF(AO60="","",VLOOKUP(AO60,'【記載例】シフト記号表（勤務時間帯）'!$D$6:$Z$47,23,FALSE))</f>
        <v>-</v>
      </c>
      <c r="AP62" s="323" t="str">
        <f>IF(AP60="","",VLOOKUP(AP60,'【記載例】シフト記号表（勤務時間帯）'!$D$6:$Z$47,23,FALSE))</f>
        <v>-</v>
      </c>
      <c r="AQ62" s="324" t="str">
        <f>IF(AQ60="","",VLOOKUP(AQ60,'【記載例】シフト記号表（勤務時間帯）'!$D$6:$Z$47,23,FALSE))</f>
        <v>-</v>
      </c>
      <c r="AR62" s="324" t="str">
        <f>IF(AR60="","",VLOOKUP(AR60,'【記載例】シフト記号表（勤務時間帯）'!$D$6:$Z$47,23,FALSE))</f>
        <v>-</v>
      </c>
      <c r="AS62" s="324" t="str">
        <f>IF(AS60="","",VLOOKUP(AS60,'【記載例】シフト記号表（勤務時間帯）'!$D$6:$Z$47,23,FALSE))</f>
        <v/>
      </c>
      <c r="AT62" s="324" t="str">
        <f>IF(AT60="","",VLOOKUP(AT60,'【記載例】シフト記号表（勤務時間帯）'!$D$6:$Z$47,23,FALSE))</f>
        <v/>
      </c>
      <c r="AU62" s="324" t="str">
        <f>IF(AU60="","",VLOOKUP(AU60,'【記載例】シフト記号表（勤務時間帯）'!$D$6:$Z$47,23,FALSE))</f>
        <v/>
      </c>
      <c r="AV62" s="325" t="str">
        <f>IF(AV60="","",VLOOKUP(AV60,'【記載例】シフト記号表（勤務時間帯）'!$D$6:$Z$47,23,FALSE))</f>
        <v>-</v>
      </c>
      <c r="AW62" s="323" t="str">
        <f>IF(AW60="","",VLOOKUP(AW60,'【記載例】シフト記号表（勤務時間帯）'!$D$6:$Z$47,23,FALSE))</f>
        <v/>
      </c>
      <c r="AX62" s="324" t="str">
        <f>IF(AX60="","",VLOOKUP(AX60,'【記載例】シフト記号表（勤務時間帯）'!$D$6:$Z$47,23,FALSE))</f>
        <v/>
      </c>
      <c r="AY62" s="324" t="str">
        <f>IF(AY60="","",VLOOKUP(AY60,'【記載例】シフト記号表（勤務時間帯）'!$D$6:$Z$47,23,FALSE))</f>
        <v/>
      </c>
      <c r="AZ62" s="927">
        <f>IF($BC$3="４週",SUM(U62:AV62),IF($BC$3="暦月",SUM(U62:AY62),""))</f>
        <v>0</v>
      </c>
      <c r="BA62" s="928"/>
      <c r="BB62" s="929">
        <f>IF($BC$3="４週",AZ62/4,IF($BC$3="暦月",(AZ62/($BC$8/7)),""))</f>
        <v>0</v>
      </c>
      <c r="BC62" s="928"/>
      <c r="BD62" s="921"/>
      <c r="BE62" s="922"/>
      <c r="BF62" s="922"/>
      <c r="BG62" s="922"/>
      <c r="BH62" s="923"/>
    </row>
    <row r="63" spans="2:60" ht="20.25" customHeight="1" x14ac:dyDescent="0.15">
      <c r="B63" s="326"/>
      <c r="C63" s="870" t="s">
        <v>670</v>
      </c>
      <c r="D63" s="871"/>
      <c r="E63" s="872"/>
      <c r="F63" s="307"/>
      <c r="G63" s="308"/>
      <c r="H63" s="934" t="s">
        <v>703</v>
      </c>
      <c r="I63" s="882" t="s">
        <v>693</v>
      </c>
      <c r="J63" s="883"/>
      <c r="K63" s="883"/>
      <c r="L63" s="884"/>
      <c r="M63" s="891" t="s">
        <v>723</v>
      </c>
      <c r="N63" s="892"/>
      <c r="O63" s="893"/>
      <c r="P63" s="329" t="s">
        <v>649</v>
      </c>
      <c r="Q63" s="336"/>
      <c r="R63" s="336"/>
      <c r="S63" s="337"/>
      <c r="T63" s="342"/>
      <c r="U63" s="333" t="s">
        <v>724</v>
      </c>
      <c r="V63" s="334" t="s">
        <v>725</v>
      </c>
      <c r="W63" s="334" t="s">
        <v>726</v>
      </c>
      <c r="X63" s="334"/>
      <c r="Y63" s="334"/>
      <c r="Z63" s="334"/>
      <c r="AA63" s="335"/>
      <c r="AB63" s="333" t="s">
        <v>727</v>
      </c>
      <c r="AC63" s="334" t="s">
        <v>725</v>
      </c>
      <c r="AD63" s="334" t="s">
        <v>726</v>
      </c>
      <c r="AE63" s="334"/>
      <c r="AF63" s="334"/>
      <c r="AG63" s="334"/>
      <c r="AH63" s="335"/>
      <c r="AI63" s="333" t="s">
        <v>728</v>
      </c>
      <c r="AJ63" s="334" t="s">
        <v>726</v>
      </c>
      <c r="AK63" s="334" t="s">
        <v>726</v>
      </c>
      <c r="AL63" s="334"/>
      <c r="AM63" s="334"/>
      <c r="AN63" s="334"/>
      <c r="AO63" s="335"/>
      <c r="AP63" s="333" t="s">
        <v>725</v>
      </c>
      <c r="AQ63" s="334" t="s">
        <v>729</v>
      </c>
      <c r="AR63" s="334" t="s">
        <v>726</v>
      </c>
      <c r="AS63" s="334"/>
      <c r="AT63" s="334"/>
      <c r="AU63" s="334"/>
      <c r="AV63" s="335"/>
      <c r="AW63" s="333"/>
      <c r="AX63" s="334"/>
      <c r="AY63" s="334"/>
      <c r="AZ63" s="900"/>
      <c r="BA63" s="901"/>
      <c r="BB63" s="914"/>
      <c r="BC63" s="901"/>
      <c r="BD63" s="915"/>
      <c r="BE63" s="916"/>
      <c r="BF63" s="916"/>
      <c r="BG63" s="916"/>
      <c r="BH63" s="917"/>
    </row>
    <row r="64" spans="2:60" ht="20.25" customHeight="1" x14ac:dyDescent="0.15">
      <c r="B64" s="306">
        <f>B61+1</f>
        <v>15</v>
      </c>
      <c r="C64" s="873"/>
      <c r="D64" s="874"/>
      <c r="E64" s="875"/>
      <c r="F64" s="307" t="str">
        <f>C63</f>
        <v>介護従業者</v>
      </c>
      <c r="G64" s="308"/>
      <c r="H64" s="880"/>
      <c r="I64" s="885"/>
      <c r="J64" s="886"/>
      <c r="K64" s="886"/>
      <c r="L64" s="887"/>
      <c r="M64" s="894"/>
      <c r="N64" s="895"/>
      <c r="O64" s="896"/>
      <c r="P64" s="309" t="s">
        <v>658</v>
      </c>
      <c r="Q64" s="310"/>
      <c r="R64" s="310"/>
      <c r="S64" s="311"/>
      <c r="T64" s="312"/>
      <c r="U64" s="313">
        <f>IF(U63="","",VLOOKUP(U63,'【記載例】シフト記号表（勤務時間帯）'!$D$6:$X$47,21,FALSE))</f>
        <v>2.4999999999999991</v>
      </c>
      <c r="V64" s="314">
        <f>IF(V63="","",VLOOKUP(V63,'【記載例】シフト記号表（勤務時間帯）'!$D$6:$X$47,21,FALSE))</f>
        <v>2.4999999999999991</v>
      </c>
      <c r="W64" s="314">
        <f>IF(W63="","",VLOOKUP(W63,'【記載例】シフト記号表（勤務時間帯）'!$D$6:$X$47,21,FALSE))</f>
        <v>2.4999999999999991</v>
      </c>
      <c r="X64" s="314" t="str">
        <f>IF(X63="","",VLOOKUP(X63,'【記載例】シフト記号表（勤務時間帯）'!$D$6:$X$47,21,FALSE))</f>
        <v/>
      </c>
      <c r="Y64" s="314" t="str">
        <f>IF(Y63="","",VLOOKUP(Y63,'【記載例】シフト記号表（勤務時間帯）'!$D$6:$X$47,21,FALSE))</f>
        <v/>
      </c>
      <c r="Z64" s="314" t="str">
        <f>IF(Z63="","",VLOOKUP(Z63,'【記載例】シフト記号表（勤務時間帯）'!$D$6:$X$47,21,FALSE))</f>
        <v/>
      </c>
      <c r="AA64" s="315" t="str">
        <f>IF(AA63="","",VLOOKUP(AA63,'【記載例】シフト記号表（勤務時間帯）'!$D$6:$X$47,21,FALSE))</f>
        <v/>
      </c>
      <c r="AB64" s="313">
        <f>IF(AB63="","",VLOOKUP(AB63,'【記載例】シフト記号表（勤務時間帯）'!$D$6:$X$47,21,FALSE))</f>
        <v>2.4999999999999991</v>
      </c>
      <c r="AC64" s="314">
        <f>IF(AC63="","",VLOOKUP(AC63,'【記載例】シフト記号表（勤務時間帯）'!$D$6:$X$47,21,FALSE))</f>
        <v>2.4999999999999991</v>
      </c>
      <c r="AD64" s="314">
        <f>IF(AD63="","",VLOOKUP(AD63,'【記載例】シフト記号表（勤務時間帯）'!$D$6:$X$47,21,FALSE))</f>
        <v>2.4999999999999991</v>
      </c>
      <c r="AE64" s="314" t="str">
        <f>IF(AE63="","",VLOOKUP(AE63,'【記載例】シフト記号表（勤務時間帯）'!$D$6:$X$47,21,FALSE))</f>
        <v/>
      </c>
      <c r="AF64" s="314" t="str">
        <f>IF(AF63="","",VLOOKUP(AF63,'【記載例】シフト記号表（勤務時間帯）'!$D$6:$X$47,21,FALSE))</f>
        <v/>
      </c>
      <c r="AG64" s="314" t="str">
        <f>IF(AG63="","",VLOOKUP(AG63,'【記載例】シフト記号表（勤務時間帯）'!$D$6:$X$47,21,FALSE))</f>
        <v/>
      </c>
      <c r="AH64" s="315" t="str">
        <f>IF(AH63="","",VLOOKUP(AH63,'【記載例】シフト記号表（勤務時間帯）'!$D$6:$X$47,21,FALSE))</f>
        <v/>
      </c>
      <c r="AI64" s="313">
        <f>IF(AI63="","",VLOOKUP(AI63,'【記載例】シフト記号表（勤務時間帯）'!$D$6:$X$47,21,FALSE))</f>
        <v>2.4999999999999991</v>
      </c>
      <c r="AJ64" s="314">
        <f>IF(AJ63="","",VLOOKUP(AJ63,'【記載例】シフト記号表（勤務時間帯）'!$D$6:$X$47,21,FALSE))</f>
        <v>2.4999999999999991</v>
      </c>
      <c r="AK64" s="314">
        <f>IF(AK63="","",VLOOKUP(AK63,'【記載例】シフト記号表（勤務時間帯）'!$D$6:$X$47,21,FALSE))</f>
        <v>2.4999999999999991</v>
      </c>
      <c r="AL64" s="314" t="str">
        <f>IF(AL63="","",VLOOKUP(AL63,'【記載例】シフト記号表（勤務時間帯）'!$D$6:$X$47,21,FALSE))</f>
        <v/>
      </c>
      <c r="AM64" s="314" t="str">
        <f>IF(AM63="","",VLOOKUP(AM63,'【記載例】シフト記号表（勤務時間帯）'!$D$6:$X$47,21,FALSE))</f>
        <v/>
      </c>
      <c r="AN64" s="314" t="str">
        <f>IF(AN63="","",VLOOKUP(AN63,'【記載例】シフト記号表（勤務時間帯）'!$D$6:$X$47,21,FALSE))</f>
        <v/>
      </c>
      <c r="AO64" s="315" t="str">
        <f>IF(AO63="","",VLOOKUP(AO63,'【記載例】シフト記号表（勤務時間帯）'!$D$6:$X$47,21,FALSE))</f>
        <v/>
      </c>
      <c r="AP64" s="313">
        <f>IF(AP63="","",VLOOKUP(AP63,'【記載例】シフト記号表（勤務時間帯）'!$D$6:$X$47,21,FALSE))</f>
        <v>2.4999999999999991</v>
      </c>
      <c r="AQ64" s="314">
        <f>IF(AQ63="","",VLOOKUP(AQ63,'【記載例】シフト記号表（勤務時間帯）'!$D$6:$X$47,21,FALSE))</f>
        <v>2.4999999999999991</v>
      </c>
      <c r="AR64" s="314">
        <f>IF(AR63="","",VLOOKUP(AR63,'【記載例】シフト記号表（勤務時間帯）'!$D$6:$X$47,21,FALSE))</f>
        <v>2.4999999999999991</v>
      </c>
      <c r="AS64" s="314" t="str">
        <f>IF(AS63="","",VLOOKUP(AS63,'【記載例】シフト記号表（勤務時間帯）'!$D$6:$X$47,21,FALSE))</f>
        <v/>
      </c>
      <c r="AT64" s="314" t="str">
        <f>IF(AT63="","",VLOOKUP(AT63,'【記載例】シフト記号表（勤務時間帯）'!$D$6:$X$47,21,FALSE))</f>
        <v/>
      </c>
      <c r="AU64" s="314" t="str">
        <f>IF(AU63="","",VLOOKUP(AU63,'【記載例】シフト記号表（勤務時間帯）'!$D$6:$X$47,21,FALSE))</f>
        <v/>
      </c>
      <c r="AV64" s="315" t="str">
        <f>IF(AV63="","",VLOOKUP(AV63,'【記載例】シフト記号表（勤務時間帯）'!$D$6:$X$47,21,FALSE))</f>
        <v/>
      </c>
      <c r="AW64" s="313" t="str">
        <f>IF(AW63="","",VLOOKUP(AW63,'【記載例】シフト記号表（勤務時間帯）'!$D$6:$X$47,21,FALSE))</f>
        <v/>
      </c>
      <c r="AX64" s="314" t="str">
        <f>IF(AX63="","",VLOOKUP(AX63,'【記載例】シフト記号表（勤務時間帯）'!$D$6:$X$47,21,FALSE))</f>
        <v/>
      </c>
      <c r="AY64" s="314" t="str">
        <f>IF(AY63="","",VLOOKUP(AY63,'【記載例】シフト記号表（勤務時間帯）'!$D$6:$X$47,21,FALSE))</f>
        <v/>
      </c>
      <c r="AZ64" s="924">
        <f>IF($BC$3="４週",SUM(U64:AV64),IF($BC$3="暦月",SUM(U64:AY64),""))</f>
        <v>29.999999999999996</v>
      </c>
      <c r="BA64" s="925"/>
      <c r="BB64" s="926">
        <f>IF($BC$3="４週",AZ64/4,IF($BC$3="暦月",(AZ64/($BC$8/7)),""))</f>
        <v>7.4999999999999991</v>
      </c>
      <c r="BC64" s="925"/>
      <c r="BD64" s="918"/>
      <c r="BE64" s="919"/>
      <c r="BF64" s="919"/>
      <c r="BG64" s="919"/>
      <c r="BH64" s="920"/>
    </row>
    <row r="65" spans="2:60" ht="20.25" customHeight="1" x14ac:dyDescent="0.15">
      <c r="B65" s="316"/>
      <c r="C65" s="876"/>
      <c r="D65" s="877"/>
      <c r="E65" s="878"/>
      <c r="F65" s="317"/>
      <c r="G65" s="318" t="str">
        <f>C63</f>
        <v>介護従業者</v>
      </c>
      <c r="H65" s="881"/>
      <c r="I65" s="888"/>
      <c r="J65" s="889"/>
      <c r="K65" s="889"/>
      <c r="L65" s="890"/>
      <c r="M65" s="897"/>
      <c r="N65" s="898"/>
      <c r="O65" s="899"/>
      <c r="P65" s="343" t="s">
        <v>659</v>
      </c>
      <c r="Q65" s="344"/>
      <c r="R65" s="344"/>
      <c r="S65" s="345"/>
      <c r="T65" s="346"/>
      <c r="U65" s="323" t="str">
        <f>IF(U63="","",VLOOKUP(U63,'【記載例】シフト記号表（勤務時間帯）'!$D$6:$Z$47,23,FALSE))</f>
        <v>-</v>
      </c>
      <c r="V65" s="324" t="str">
        <f>IF(V63="","",VLOOKUP(V63,'【記載例】シフト記号表（勤務時間帯）'!$D$6:$Z$47,23,FALSE))</f>
        <v>-</v>
      </c>
      <c r="W65" s="324" t="str">
        <f>IF(W63="","",VLOOKUP(W63,'【記載例】シフト記号表（勤務時間帯）'!$D$6:$Z$47,23,FALSE))</f>
        <v>-</v>
      </c>
      <c r="X65" s="324" t="str">
        <f>IF(X63="","",VLOOKUP(X63,'【記載例】シフト記号表（勤務時間帯）'!$D$6:$Z$47,23,FALSE))</f>
        <v/>
      </c>
      <c r="Y65" s="324" t="str">
        <f>IF(Y63="","",VLOOKUP(Y63,'【記載例】シフト記号表（勤務時間帯）'!$D$6:$Z$47,23,FALSE))</f>
        <v/>
      </c>
      <c r="Z65" s="324" t="str">
        <f>IF(Z63="","",VLOOKUP(Z63,'【記載例】シフト記号表（勤務時間帯）'!$D$6:$Z$47,23,FALSE))</f>
        <v/>
      </c>
      <c r="AA65" s="325" t="str">
        <f>IF(AA63="","",VLOOKUP(AA63,'【記載例】シフト記号表（勤務時間帯）'!$D$6:$Z$47,23,FALSE))</f>
        <v/>
      </c>
      <c r="AB65" s="323" t="str">
        <f>IF(AB63="","",VLOOKUP(AB63,'【記載例】シフト記号表（勤務時間帯）'!$D$6:$Z$47,23,FALSE))</f>
        <v>-</v>
      </c>
      <c r="AC65" s="324" t="str">
        <f>IF(AC63="","",VLOOKUP(AC63,'【記載例】シフト記号表（勤務時間帯）'!$D$6:$Z$47,23,FALSE))</f>
        <v>-</v>
      </c>
      <c r="AD65" s="324" t="str">
        <f>IF(AD63="","",VLOOKUP(AD63,'【記載例】シフト記号表（勤務時間帯）'!$D$6:$Z$47,23,FALSE))</f>
        <v>-</v>
      </c>
      <c r="AE65" s="324" t="str">
        <f>IF(AE63="","",VLOOKUP(AE63,'【記載例】シフト記号表（勤務時間帯）'!$D$6:$Z$47,23,FALSE))</f>
        <v/>
      </c>
      <c r="AF65" s="324" t="str">
        <f>IF(AF63="","",VLOOKUP(AF63,'【記載例】シフト記号表（勤務時間帯）'!$D$6:$Z$47,23,FALSE))</f>
        <v/>
      </c>
      <c r="AG65" s="324" t="str">
        <f>IF(AG63="","",VLOOKUP(AG63,'【記載例】シフト記号表（勤務時間帯）'!$D$6:$Z$47,23,FALSE))</f>
        <v/>
      </c>
      <c r="AH65" s="325" t="str">
        <f>IF(AH63="","",VLOOKUP(AH63,'【記載例】シフト記号表（勤務時間帯）'!$D$6:$Z$47,23,FALSE))</f>
        <v/>
      </c>
      <c r="AI65" s="323" t="str">
        <f>IF(AI63="","",VLOOKUP(AI63,'【記載例】シフト記号表（勤務時間帯）'!$D$6:$Z$47,23,FALSE))</f>
        <v>-</v>
      </c>
      <c r="AJ65" s="324" t="str">
        <f>IF(AJ63="","",VLOOKUP(AJ63,'【記載例】シフト記号表（勤務時間帯）'!$D$6:$Z$47,23,FALSE))</f>
        <v>-</v>
      </c>
      <c r="AK65" s="324" t="str">
        <f>IF(AK63="","",VLOOKUP(AK63,'【記載例】シフト記号表（勤務時間帯）'!$D$6:$Z$47,23,FALSE))</f>
        <v>-</v>
      </c>
      <c r="AL65" s="324" t="str">
        <f>IF(AL63="","",VLOOKUP(AL63,'【記載例】シフト記号表（勤務時間帯）'!$D$6:$Z$47,23,FALSE))</f>
        <v/>
      </c>
      <c r="AM65" s="324" t="str">
        <f>IF(AM63="","",VLOOKUP(AM63,'【記載例】シフト記号表（勤務時間帯）'!$D$6:$Z$47,23,FALSE))</f>
        <v/>
      </c>
      <c r="AN65" s="324" t="str">
        <f>IF(AN63="","",VLOOKUP(AN63,'【記載例】シフト記号表（勤務時間帯）'!$D$6:$Z$47,23,FALSE))</f>
        <v/>
      </c>
      <c r="AO65" s="325" t="str">
        <f>IF(AO63="","",VLOOKUP(AO63,'【記載例】シフト記号表（勤務時間帯）'!$D$6:$Z$47,23,FALSE))</f>
        <v/>
      </c>
      <c r="AP65" s="323" t="str">
        <f>IF(AP63="","",VLOOKUP(AP63,'【記載例】シフト記号表（勤務時間帯）'!$D$6:$Z$47,23,FALSE))</f>
        <v>-</v>
      </c>
      <c r="AQ65" s="324" t="str">
        <f>IF(AQ63="","",VLOOKUP(AQ63,'【記載例】シフト記号表（勤務時間帯）'!$D$6:$Z$47,23,FALSE))</f>
        <v>-</v>
      </c>
      <c r="AR65" s="324" t="str">
        <f>IF(AR63="","",VLOOKUP(AR63,'【記載例】シフト記号表（勤務時間帯）'!$D$6:$Z$47,23,FALSE))</f>
        <v>-</v>
      </c>
      <c r="AS65" s="324" t="str">
        <f>IF(AS63="","",VLOOKUP(AS63,'【記載例】シフト記号表（勤務時間帯）'!$D$6:$Z$47,23,FALSE))</f>
        <v/>
      </c>
      <c r="AT65" s="324" t="str">
        <f>IF(AT63="","",VLOOKUP(AT63,'【記載例】シフト記号表（勤務時間帯）'!$D$6:$Z$47,23,FALSE))</f>
        <v/>
      </c>
      <c r="AU65" s="324" t="str">
        <f>IF(AU63="","",VLOOKUP(AU63,'【記載例】シフト記号表（勤務時間帯）'!$D$6:$Z$47,23,FALSE))</f>
        <v/>
      </c>
      <c r="AV65" s="325" t="str">
        <f>IF(AV63="","",VLOOKUP(AV63,'【記載例】シフト記号表（勤務時間帯）'!$D$6:$Z$47,23,FALSE))</f>
        <v/>
      </c>
      <c r="AW65" s="323" t="str">
        <f>IF(AW63="","",VLOOKUP(AW63,'【記載例】シフト記号表（勤務時間帯）'!$D$6:$Z$47,23,FALSE))</f>
        <v/>
      </c>
      <c r="AX65" s="324" t="str">
        <f>IF(AX63="","",VLOOKUP(AX63,'【記載例】シフト記号表（勤務時間帯）'!$D$6:$Z$47,23,FALSE))</f>
        <v/>
      </c>
      <c r="AY65" s="324" t="str">
        <f>IF(AY63="","",VLOOKUP(AY63,'【記載例】シフト記号表（勤務時間帯）'!$D$6:$Z$47,23,FALSE))</f>
        <v/>
      </c>
      <c r="AZ65" s="927">
        <f>IF($BC$3="４週",SUM(U65:AV65),IF($BC$3="暦月",SUM(U65:AY65),""))</f>
        <v>0</v>
      </c>
      <c r="BA65" s="928"/>
      <c r="BB65" s="929">
        <f>IF($BC$3="４週",AZ65/4,IF($BC$3="暦月",(AZ65/($BC$8/7)),""))</f>
        <v>0</v>
      </c>
      <c r="BC65" s="928"/>
      <c r="BD65" s="921"/>
      <c r="BE65" s="922"/>
      <c r="BF65" s="922"/>
      <c r="BG65" s="922"/>
      <c r="BH65" s="923"/>
    </row>
    <row r="66" spans="2:60" ht="20.25" customHeight="1" x14ac:dyDescent="0.15">
      <c r="B66" s="326"/>
      <c r="C66" s="870" t="s">
        <v>670</v>
      </c>
      <c r="D66" s="871"/>
      <c r="E66" s="872"/>
      <c r="F66" s="307"/>
      <c r="G66" s="308"/>
      <c r="H66" s="934" t="s">
        <v>703</v>
      </c>
      <c r="I66" s="882" t="s">
        <v>693</v>
      </c>
      <c r="J66" s="883"/>
      <c r="K66" s="883"/>
      <c r="L66" s="884"/>
      <c r="M66" s="891" t="s">
        <v>730</v>
      </c>
      <c r="N66" s="892"/>
      <c r="O66" s="893"/>
      <c r="P66" s="347" t="s">
        <v>649</v>
      </c>
      <c r="Q66" s="348"/>
      <c r="R66" s="348"/>
      <c r="S66" s="349"/>
      <c r="T66" s="350"/>
      <c r="U66" s="333"/>
      <c r="V66" s="334"/>
      <c r="W66" s="334" t="s">
        <v>731</v>
      </c>
      <c r="X66" s="334"/>
      <c r="Y66" s="334"/>
      <c r="Z66" s="334" t="s">
        <v>731</v>
      </c>
      <c r="AA66" s="335"/>
      <c r="AB66" s="333"/>
      <c r="AC66" s="334"/>
      <c r="AD66" s="334" t="s">
        <v>732</v>
      </c>
      <c r="AE66" s="334"/>
      <c r="AF66" s="334"/>
      <c r="AG66" s="334" t="s">
        <v>731</v>
      </c>
      <c r="AH66" s="335"/>
      <c r="AI66" s="333"/>
      <c r="AJ66" s="334"/>
      <c r="AK66" s="334" t="s">
        <v>733</v>
      </c>
      <c r="AL66" s="334"/>
      <c r="AM66" s="334"/>
      <c r="AN66" s="334" t="s">
        <v>731</v>
      </c>
      <c r="AO66" s="335"/>
      <c r="AP66" s="333"/>
      <c r="AQ66" s="334"/>
      <c r="AR66" s="334" t="s">
        <v>734</v>
      </c>
      <c r="AS66" s="334"/>
      <c r="AT66" s="334"/>
      <c r="AU66" s="334" t="s">
        <v>731</v>
      </c>
      <c r="AV66" s="335"/>
      <c r="AW66" s="333"/>
      <c r="AX66" s="334"/>
      <c r="AY66" s="334"/>
      <c r="AZ66" s="900"/>
      <c r="BA66" s="901"/>
      <c r="BB66" s="914"/>
      <c r="BC66" s="901"/>
      <c r="BD66" s="915"/>
      <c r="BE66" s="916"/>
      <c r="BF66" s="916"/>
      <c r="BG66" s="916"/>
      <c r="BH66" s="917"/>
    </row>
    <row r="67" spans="2:60" ht="20.25" customHeight="1" x14ac:dyDescent="0.15">
      <c r="B67" s="306">
        <f>B64+1</f>
        <v>16</v>
      </c>
      <c r="C67" s="873"/>
      <c r="D67" s="874"/>
      <c r="E67" s="875"/>
      <c r="F67" s="307" t="str">
        <f>C66</f>
        <v>介護従業者</v>
      </c>
      <c r="G67" s="308"/>
      <c r="H67" s="880"/>
      <c r="I67" s="885"/>
      <c r="J67" s="886"/>
      <c r="K67" s="886"/>
      <c r="L67" s="887"/>
      <c r="M67" s="894"/>
      <c r="N67" s="895"/>
      <c r="O67" s="896"/>
      <c r="P67" s="309" t="s">
        <v>658</v>
      </c>
      <c r="Q67" s="310"/>
      <c r="R67" s="310"/>
      <c r="S67" s="311"/>
      <c r="T67" s="312"/>
      <c r="U67" s="313" t="str">
        <f>IF(U66="","",VLOOKUP(U66,'【記載例】シフト記号表（勤務時間帯）'!$D$6:$X$47,21,FALSE))</f>
        <v/>
      </c>
      <c r="V67" s="314" t="str">
        <f>IF(V66="","",VLOOKUP(V66,'【記載例】シフト記号表（勤務時間帯）'!$D$6:$X$47,21,FALSE))</f>
        <v/>
      </c>
      <c r="W67" s="314">
        <f>IF(W66="","",VLOOKUP(W66,'【記載例】シフト記号表（勤務時間帯）'!$D$6:$X$47,21,FALSE))</f>
        <v>6</v>
      </c>
      <c r="X67" s="314" t="str">
        <f>IF(X66="","",VLOOKUP(X66,'【記載例】シフト記号表（勤務時間帯）'!$D$6:$X$47,21,FALSE))</f>
        <v/>
      </c>
      <c r="Y67" s="314" t="str">
        <f>IF(Y66="","",VLOOKUP(Y66,'【記載例】シフト記号表（勤務時間帯）'!$D$6:$X$47,21,FALSE))</f>
        <v/>
      </c>
      <c r="Z67" s="314">
        <f>IF(Z66="","",VLOOKUP(Z66,'【記載例】シフト記号表（勤務時間帯）'!$D$6:$X$47,21,FALSE))</f>
        <v>6</v>
      </c>
      <c r="AA67" s="315" t="str">
        <f>IF(AA66="","",VLOOKUP(AA66,'【記載例】シフト記号表（勤務時間帯）'!$D$6:$X$47,21,FALSE))</f>
        <v/>
      </c>
      <c r="AB67" s="313" t="str">
        <f>IF(AB66="","",VLOOKUP(AB66,'【記載例】シフト記号表（勤務時間帯）'!$D$6:$X$47,21,FALSE))</f>
        <v/>
      </c>
      <c r="AC67" s="314" t="str">
        <f>IF(AC66="","",VLOOKUP(AC66,'【記載例】シフト記号表（勤務時間帯）'!$D$6:$X$47,21,FALSE))</f>
        <v/>
      </c>
      <c r="AD67" s="314">
        <f>IF(AD66="","",VLOOKUP(AD66,'【記載例】シフト記号表（勤務時間帯）'!$D$6:$X$47,21,FALSE))</f>
        <v>6</v>
      </c>
      <c r="AE67" s="314" t="str">
        <f>IF(AE66="","",VLOOKUP(AE66,'【記載例】シフト記号表（勤務時間帯）'!$D$6:$X$47,21,FALSE))</f>
        <v/>
      </c>
      <c r="AF67" s="314" t="str">
        <f>IF(AF66="","",VLOOKUP(AF66,'【記載例】シフト記号表（勤務時間帯）'!$D$6:$X$47,21,FALSE))</f>
        <v/>
      </c>
      <c r="AG67" s="314">
        <f>IF(AG66="","",VLOOKUP(AG66,'【記載例】シフト記号表（勤務時間帯）'!$D$6:$X$47,21,FALSE))</f>
        <v>6</v>
      </c>
      <c r="AH67" s="315" t="str">
        <f>IF(AH66="","",VLOOKUP(AH66,'【記載例】シフト記号表（勤務時間帯）'!$D$6:$X$47,21,FALSE))</f>
        <v/>
      </c>
      <c r="AI67" s="313" t="str">
        <f>IF(AI66="","",VLOOKUP(AI66,'【記載例】シフト記号表（勤務時間帯）'!$D$6:$X$47,21,FALSE))</f>
        <v/>
      </c>
      <c r="AJ67" s="314" t="str">
        <f>IF(AJ66="","",VLOOKUP(AJ66,'【記載例】シフト記号表（勤務時間帯）'!$D$6:$X$47,21,FALSE))</f>
        <v/>
      </c>
      <c r="AK67" s="314">
        <f>IF(AK66="","",VLOOKUP(AK66,'【記載例】シフト記号表（勤務時間帯）'!$D$6:$X$47,21,FALSE))</f>
        <v>6</v>
      </c>
      <c r="AL67" s="314" t="str">
        <f>IF(AL66="","",VLOOKUP(AL66,'【記載例】シフト記号表（勤務時間帯）'!$D$6:$X$47,21,FALSE))</f>
        <v/>
      </c>
      <c r="AM67" s="314" t="str">
        <f>IF(AM66="","",VLOOKUP(AM66,'【記載例】シフト記号表（勤務時間帯）'!$D$6:$X$47,21,FALSE))</f>
        <v/>
      </c>
      <c r="AN67" s="314">
        <f>IF(AN66="","",VLOOKUP(AN66,'【記載例】シフト記号表（勤務時間帯）'!$D$6:$X$47,21,FALSE))</f>
        <v>6</v>
      </c>
      <c r="AO67" s="315" t="str">
        <f>IF(AO66="","",VLOOKUP(AO66,'【記載例】シフト記号表（勤務時間帯）'!$D$6:$X$47,21,FALSE))</f>
        <v/>
      </c>
      <c r="AP67" s="313" t="str">
        <f>IF(AP66="","",VLOOKUP(AP66,'【記載例】シフト記号表（勤務時間帯）'!$D$6:$X$47,21,FALSE))</f>
        <v/>
      </c>
      <c r="AQ67" s="314" t="str">
        <f>IF(AQ66="","",VLOOKUP(AQ66,'【記載例】シフト記号表（勤務時間帯）'!$D$6:$X$47,21,FALSE))</f>
        <v/>
      </c>
      <c r="AR67" s="314">
        <f>IF(AR66="","",VLOOKUP(AR66,'【記載例】シフト記号表（勤務時間帯）'!$D$6:$X$47,21,FALSE))</f>
        <v>6</v>
      </c>
      <c r="AS67" s="314" t="str">
        <f>IF(AS66="","",VLOOKUP(AS66,'【記載例】シフト記号表（勤務時間帯）'!$D$6:$X$47,21,FALSE))</f>
        <v/>
      </c>
      <c r="AT67" s="314" t="str">
        <f>IF(AT66="","",VLOOKUP(AT66,'【記載例】シフト記号表（勤務時間帯）'!$D$6:$X$47,21,FALSE))</f>
        <v/>
      </c>
      <c r="AU67" s="314">
        <f>IF(AU66="","",VLOOKUP(AU66,'【記載例】シフト記号表（勤務時間帯）'!$D$6:$X$47,21,FALSE))</f>
        <v>6</v>
      </c>
      <c r="AV67" s="315" t="str">
        <f>IF(AV66="","",VLOOKUP(AV66,'【記載例】シフト記号表（勤務時間帯）'!$D$6:$X$47,21,FALSE))</f>
        <v/>
      </c>
      <c r="AW67" s="313" t="str">
        <f>IF(AW66="","",VLOOKUP(AW66,'【記載例】シフト記号表（勤務時間帯）'!$D$6:$X$47,21,FALSE))</f>
        <v/>
      </c>
      <c r="AX67" s="314" t="str">
        <f>IF(AX66="","",VLOOKUP(AX66,'【記載例】シフト記号表（勤務時間帯）'!$D$6:$X$47,21,FALSE))</f>
        <v/>
      </c>
      <c r="AY67" s="314" t="str">
        <f>IF(AY66="","",VLOOKUP(AY66,'【記載例】シフト記号表（勤務時間帯）'!$D$6:$X$47,21,FALSE))</f>
        <v/>
      </c>
      <c r="AZ67" s="924">
        <f>IF($BC$3="４週",SUM(U67:AV67),IF($BC$3="暦月",SUM(U67:AY67),""))</f>
        <v>48</v>
      </c>
      <c r="BA67" s="925"/>
      <c r="BB67" s="926">
        <f>IF($BC$3="４週",AZ67/4,IF($BC$3="暦月",(AZ67/($BC$8/7)),""))</f>
        <v>12</v>
      </c>
      <c r="BC67" s="925"/>
      <c r="BD67" s="918"/>
      <c r="BE67" s="919"/>
      <c r="BF67" s="919"/>
      <c r="BG67" s="919"/>
      <c r="BH67" s="920"/>
    </row>
    <row r="68" spans="2:60" ht="20.25" customHeight="1" thickBot="1" x14ac:dyDescent="0.2">
      <c r="B68" s="306"/>
      <c r="C68" s="935"/>
      <c r="D68" s="936"/>
      <c r="E68" s="937"/>
      <c r="F68" s="351"/>
      <c r="G68" s="352" t="str">
        <f>C66</f>
        <v>介護従業者</v>
      </c>
      <c r="H68" s="938"/>
      <c r="I68" s="939"/>
      <c r="J68" s="940"/>
      <c r="K68" s="940"/>
      <c r="L68" s="941"/>
      <c r="M68" s="942"/>
      <c r="N68" s="943"/>
      <c r="O68" s="944"/>
      <c r="P68" s="353" t="s">
        <v>659</v>
      </c>
      <c r="Q68" s="354"/>
      <c r="R68" s="354"/>
      <c r="S68" s="355"/>
      <c r="T68" s="356"/>
      <c r="U68" s="323" t="str">
        <f>IF(U66="","",VLOOKUP(U66,'【記載例】シフト記号表（勤務時間帯）'!$D$6:$Z$47,23,FALSE))</f>
        <v/>
      </c>
      <c r="V68" s="324" t="str">
        <f>IF(V66="","",VLOOKUP(V66,'【記載例】シフト記号表（勤務時間帯）'!$D$6:$Z$47,23,FALSE))</f>
        <v/>
      </c>
      <c r="W68" s="324" t="str">
        <f>IF(W66="","",VLOOKUP(W66,'【記載例】シフト記号表（勤務時間帯）'!$D$6:$Z$47,23,FALSE))</f>
        <v>-</v>
      </c>
      <c r="X68" s="324" t="str">
        <f>IF(X66="","",VLOOKUP(X66,'【記載例】シフト記号表（勤務時間帯）'!$D$6:$Z$47,23,FALSE))</f>
        <v/>
      </c>
      <c r="Y68" s="324" t="str">
        <f>IF(Y66="","",VLOOKUP(Y66,'【記載例】シフト記号表（勤務時間帯）'!$D$6:$Z$47,23,FALSE))</f>
        <v/>
      </c>
      <c r="Z68" s="324" t="str">
        <f>IF(Z66="","",VLOOKUP(Z66,'【記載例】シフト記号表（勤務時間帯）'!$D$6:$Z$47,23,FALSE))</f>
        <v>-</v>
      </c>
      <c r="AA68" s="325" t="str">
        <f>IF(AA66="","",VLOOKUP(AA66,'【記載例】シフト記号表（勤務時間帯）'!$D$6:$Z$47,23,FALSE))</f>
        <v/>
      </c>
      <c r="AB68" s="323" t="str">
        <f>IF(AB66="","",VLOOKUP(AB66,'【記載例】シフト記号表（勤務時間帯）'!$D$6:$Z$47,23,FALSE))</f>
        <v/>
      </c>
      <c r="AC68" s="324" t="str">
        <f>IF(AC66="","",VLOOKUP(AC66,'【記載例】シフト記号表（勤務時間帯）'!$D$6:$Z$47,23,FALSE))</f>
        <v/>
      </c>
      <c r="AD68" s="324" t="str">
        <f>IF(AD66="","",VLOOKUP(AD66,'【記載例】シフト記号表（勤務時間帯）'!$D$6:$Z$47,23,FALSE))</f>
        <v>-</v>
      </c>
      <c r="AE68" s="324" t="str">
        <f>IF(AE66="","",VLOOKUP(AE66,'【記載例】シフト記号表（勤務時間帯）'!$D$6:$Z$47,23,FALSE))</f>
        <v/>
      </c>
      <c r="AF68" s="324" t="str">
        <f>IF(AF66="","",VLOOKUP(AF66,'【記載例】シフト記号表（勤務時間帯）'!$D$6:$Z$47,23,FALSE))</f>
        <v/>
      </c>
      <c r="AG68" s="324" t="str">
        <f>IF(AG66="","",VLOOKUP(AG66,'【記載例】シフト記号表（勤務時間帯）'!$D$6:$Z$47,23,FALSE))</f>
        <v>-</v>
      </c>
      <c r="AH68" s="325" t="str">
        <f>IF(AH66="","",VLOOKUP(AH66,'【記載例】シフト記号表（勤務時間帯）'!$D$6:$Z$47,23,FALSE))</f>
        <v/>
      </c>
      <c r="AI68" s="323" t="str">
        <f>IF(AI66="","",VLOOKUP(AI66,'【記載例】シフト記号表（勤務時間帯）'!$D$6:$Z$47,23,FALSE))</f>
        <v/>
      </c>
      <c r="AJ68" s="324" t="str">
        <f>IF(AJ66="","",VLOOKUP(AJ66,'【記載例】シフト記号表（勤務時間帯）'!$D$6:$Z$47,23,FALSE))</f>
        <v/>
      </c>
      <c r="AK68" s="324" t="str">
        <f>IF(AK66="","",VLOOKUP(AK66,'【記載例】シフト記号表（勤務時間帯）'!$D$6:$Z$47,23,FALSE))</f>
        <v>-</v>
      </c>
      <c r="AL68" s="324" t="str">
        <f>IF(AL66="","",VLOOKUP(AL66,'【記載例】シフト記号表（勤務時間帯）'!$D$6:$Z$47,23,FALSE))</f>
        <v/>
      </c>
      <c r="AM68" s="324" t="str">
        <f>IF(AM66="","",VLOOKUP(AM66,'【記載例】シフト記号表（勤務時間帯）'!$D$6:$Z$47,23,FALSE))</f>
        <v/>
      </c>
      <c r="AN68" s="324" t="str">
        <f>IF(AN66="","",VLOOKUP(AN66,'【記載例】シフト記号表（勤務時間帯）'!$D$6:$Z$47,23,FALSE))</f>
        <v>-</v>
      </c>
      <c r="AO68" s="325" t="str">
        <f>IF(AO66="","",VLOOKUP(AO66,'【記載例】シフト記号表（勤務時間帯）'!$D$6:$Z$47,23,FALSE))</f>
        <v/>
      </c>
      <c r="AP68" s="323" t="str">
        <f>IF(AP66="","",VLOOKUP(AP66,'【記載例】シフト記号表（勤務時間帯）'!$D$6:$Z$47,23,FALSE))</f>
        <v/>
      </c>
      <c r="AQ68" s="324" t="str">
        <f>IF(AQ66="","",VLOOKUP(AQ66,'【記載例】シフト記号表（勤務時間帯）'!$D$6:$Z$47,23,FALSE))</f>
        <v/>
      </c>
      <c r="AR68" s="324" t="str">
        <f>IF(AR66="","",VLOOKUP(AR66,'【記載例】シフト記号表（勤務時間帯）'!$D$6:$Z$47,23,FALSE))</f>
        <v>-</v>
      </c>
      <c r="AS68" s="324" t="str">
        <f>IF(AS66="","",VLOOKUP(AS66,'【記載例】シフト記号表（勤務時間帯）'!$D$6:$Z$47,23,FALSE))</f>
        <v/>
      </c>
      <c r="AT68" s="324" t="str">
        <f>IF(AT66="","",VLOOKUP(AT66,'【記載例】シフト記号表（勤務時間帯）'!$D$6:$Z$47,23,FALSE))</f>
        <v/>
      </c>
      <c r="AU68" s="324" t="str">
        <f>IF(AU66="","",VLOOKUP(AU66,'【記載例】シフト記号表（勤務時間帯）'!$D$6:$Z$47,23,FALSE))</f>
        <v>-</v>
      </c>
      <c r="AV68" s="325" t="str">
        <f>IF(AV66="","",VLOOKUP(AV66,'【記載例】シフト記号表（勤務時間帯）'!$D$6:$Z$47,23,FALSE))</f>
        <v/>
      </c>
      <c r="AW68" s="323" t="str">
        <f>IF(AW66="","",VLOOKUP(AW66,'【記載例】シフト記号表（勤務時間帯）'!$D$6:$Z$47,23,FALSE))</f>
        <v/>
      </c>
      <c r="AX68" s="324" t="str">
        <f>IF(AX66="","",VLOOKUP(AX66,'【記載例】シフト記号表（勤務時間帯）'!$D$6:$Z$47,23,FALSE))</f>
        <v/>
      </c>
      <c r="AY68" s="324" t="str">
        <f>IF(AY66="","",VLOOKUP(AY66,'【記載例】シフト記号表（勤務時間帯）'!$D$6:$Z$47,23,FALSE))</f>
        <v/>
      </c>
      <c r="AZ68" s="927">
        <f>IF($BC$3="４週",SUM(U68:AV68),IF($BC$3="暦月",SUM(U68:AY68),""))</f>
        <v>0</v>
      </c>
      <c r="BA68" s="928"/>
      <c r="BB68" s="929">
        <f>IF($BC$3="４週",AZ68/4,IF($BC$3="暦月",(AZ68/($BC$8/7)),""))</f>
        <v>0</v>
      </c>
      <c r="BC68" s="928"/>
      <c r="BD68" s="918"/>
      <c r="BE68" s="919"/>
      <c r="BF68" s="919"/>
      <c r="BG68" s="919"/>
      <c r="BH68" s="920"/>
    </row>
    <row r="69" spans="2:60" ht="20.25" customHeight="1" x14ac:dyDescent="0.15">
      <c r="B69" s="945" t="s">
        <v>735</v>
      </c>
      <c r="C69" s="946"/>
      <c r="D69" s="946"/>
      <c r="E69" s="946"/>
      <c r="F69" s="946"/>
      <c r="G69" s="946"/>
      <c r="H69" s="946"/>
      <c r="I69" s="946"/>
      <c r="J69" s="946"/>
      <c r="K69" s="946"/>
      <c r="L69" s="946"/>
      <c r="M69" s="946"/>
      <c r="N69" s="946"/>
      <c r="O69" s="946"/>
      <c r="P69" s="946"/>
      <c r="Q69" s="946"/>
      <c r="R69" s="946"/>
      <c r="S69" s="946"/>
      <c r="T69" s="947"/>
      <c r="U69" s="357">
        <v>10</v>
      </c>
      <c r="V69" s="358">
        <v>11</v>
      </c>
      <c r="W69" s="358">
        <v>12</v>
      </c>
      <c r="X69" s="358">
        <v>13</v>
      </c>
      <c r="Y69" s="358">
        <v>14</v>
      </c>
      <c r="Z69" s="358">
        <v>15</v>
      </c>
      <c r="AA69" s="359">
        <v>16</v>
      </c>
      <c r="AB69" s="357">
        <v>10</v>
      </c>
      <c r="AC69" s="358">
        <v>11</v>
      </c>
      <c r="AD69" s="358">
        <v>12</v>
      </c>
      <c r="AE69" s="358">
        <v>13</v>
      </c>
      <c r="AF69" s="358">
        <v>14</v>
      </c>
      <c r="AG69" s="358">
        <v>15</v>
      </c>
      <c r="AH69" s="359">
        <v>16</v>
      </c>
      <c r="AI69" s="357">
        <v>10</v>
      </c>
      <c r="AJ69" s="358">
        <v>11</v>
      </c>
      <c r="AK69" s="358">
        <v>12</v>
      </c>
      <c r="AL69" s="358">
        <v>13</v>
      </c>
      <c r="AM69" s="358">
        <v>14</v>
      </c>
      <c r="AN69" s="358">
        <v>15</v>
      </c>
      <c r="AO69" s="359">
        <v>16</v>
      </c>
      <c r="AP69" s="357">
        <v>10</v>
      </c>
      <c r="AQ69" s="358">
        <v>11</v>
      </c>
      <c r="AR69" s="358">
        <v>12</v>
      </c>
      <c r="AS69" s="358">
        <v>13</v>
      </c>
      <c r="AT69" s="358">
        <v>14</v>
      </c>
      <c r="AU69" s="358">
        <v>15</v>
      </c>
      <c r="AV69" s="359">
        <v>16</v>
      </c>
      <c r="AW69" s="360"/>
      <c r="AX69" s="358"/>
      <c r="AY69" s="361"/>
      <c r="AZ69" s="948"/>
      <c r="BA69" s="949"/>
      <c r="BB69" s="954"/>
      <c r="BC69" s="955"/>
      <c r="BD69" s="955"/>
      <c r="BE69" s="955"/>
      <c r="BF69" s="955"/>
      <c r="BG69" s="955"/>
      <c r="BH69" s="956"/>
    </row>
    <row r="70" spans="2:60" ht="20.25" customHeight="1" x14ac:dyDescent="0.15">
      <c r="B70" s="963" t="s">
        <v>736</v>
      </c>
      <c r="C70" s="964"/>
      <c r="D70" s="964"/>
      <c r="E70" s="964"/>
      <c r="F70" s="964"/>
      <c r="G70" s="964"/>
      <c r="H70" s="964"/>
      <c r="I70" s="964"/>
      <c r="J70" s="964"/>
      <c r="K70" s="964"/>
      <c r="L70" s="964"/>
      <c r="M70" s="964"/>
      <c r="N70" s="964"/>
      <c r="O70" s="964"/>
      <c r="P70" s="964"/>
      <c r="Q70" s="964"/>
      <c r="R70" s="964"/>
      <c r="S70" s="964"/>
      <c r="T70" s="965"/>
      <c r="U70" s="362"/>
      <c r="V70" s="363"/>
      <c r="W70" s="363"/>
      <c r="X70" s="363"/>
      <c r="Y70" s="363"/>
      <c r="Z70" s="363"/>
      <c r="AA70" s="364"/>
      <c r="AB70" s="365"/>
      <c r="AC70" s="363"/>
      <c r="AD70" s="363"/>
      <c r="AE70" s="363"/>
      <c r="AF70" s="363"/>
      <c r="AG70" s="363"/>
      <c r="AH70" s="364"/>
      <c r="AI70" s="365"/>
      <c r="AJ70" s="363"/>
      <c r="AK70" s="363"/>
      <c r="AL70" s="363"/>
      <c r="AM70" s="363"/>
      <c r="AN70" s="363"/>
      <c r="AO70" s="364"/>
      <c r="AP70" s="365"/>
      <c r="AQ70" s="363"/>
      <c r="AR70" s="363"/>
      <c r="AS70" s="363"/>
      <c r="AT70" s="363"/>
      <c r="AU70" s="363"/>
      <c r="AV70" s="364"/>
      <c r="AW70" s="365"/>
      <c r="AX70" s="363"/>
      <c r="AY70" s="366"/>
      <c r="AZ70" s="950"/>
      <c r="BA70" s="951"/>
      <c r="BB70" s="957"/>
      <c r="BC70" s="958"/>
      <c r="BD70" s="958"/>
      <c r="BE70" s="958"/>
      <c r="BF70" s="958"/>
      <c r="BG70" s="958"/>
      <c r="BH70" s="959"/>
    </row>
    <row r="71" spans="2:60" ht="20.25" customHeight="1" x14ac:dyDescent="0.15">
      <c r="B71" s="963" t="s">
        <v>737</v>
      </c>
      <c r="C71" s="964"/>
      <c r="D71" s="964"/>
      <c r="E71" s="964"/>
      <c r="F71" s="964"/>
      <c r="G71" s="964"/>
      <c r="H71" s="964"/>
      <c r="I71" s="964"/>
      <c r="J71" s="964"/>
      <c r="K71" s="964"/>
      <c r="L71" s="964"/>
      <c r="M71" s="964"/>
      <c r="N71" s="964"/>
      <c r="O71" s="964"/>
      <c r="P71" s="964"/>
      <c r="Q71" s="964"/>
      <c r="R71" s="964"/>
      <c r="S71" s="964"/>
      <c r="T71" s="965"/>
      <c r="U71" s="362">
        <v>9</v>
      </c>
      <c r="V71" s="363">
        <v>9</v>
      </c>
      <c r="W71" s="363">
        <v>9</v>
      </c>
      <c r="X71" s="363">
        <v>9</v>
      </c>
      <c r="Y71" s="363">
        <v>9</v>
      </c>
      <c r="Z71" s="363">
        <v>9</v>
      </c>
      <c r="AA71" s="367">
        <v>9</v>
      </c>
      <c r="AB71" s="368">
        <v>9</v>
      </c>
      <c r="AC71" s="363">
        <v>9</v>
      </c>
      <c r="AD71" s="363">
        <v>9</v>
      </c>
      <c r="AE71" s="363">
        <v>9</v>
      </c>
      <c r="AF71" s="363">
        <v>9</v>
      </c>
      <c r="AG71" s="363">
        <v>9</v>
      </c>
      <c r="AH71" s="367">
        <v>9</v>
      </c>
      <c r="AI71" s="368">
        <v>9</v>
      </c>
      <c r="AJ71" s="363">
        <v>9</v>
      </c>
      <c r="AK71" s="363">
        <v>9</v>
      </c>
      <c r="AL71" s="363">
        <v>9</v>
      </c>
      <c r="AM71" s="363">
        <v>9</v>
      </c>
      <c r="AN71" s="363">
        <v>9</v>
      </c>
      <c r="AO71" s="367">
        <v>9</v>
      </c>
      <c r="AP71" s="368">
        <v>9</v>
      </c>
      <c r="AQ71" s="363">
        <v>9</v>
      </c>
      <c r="AR71" s="363">
        <v>9</v>
      </c>
      <c r="AS71" s="363">
        <v>9</v>
      </c>
      <c r="AT71" s="363">
        <v>9</v>
      </c>
      <c r="AU71" s="363">
        <v>9</v>
      </c>
      <c r="AV71" s="367">
        <v>9</v>
      </c>
      <c r="AW71" s="368"/>
      <c r="AX71" s="363"/>
      <c r="AY71" s="366"/>
      <c r="AZ71" s="952"/>
      <c r="BA71" s="953"/>
      <c r="BB71" s="957"/>
      <c r="BC71" s="958"/>
      <c r="BD71" s="958"/>
      <c r="BE71" s="958"/>
      <c r="BF71" s="958"/>
      <c r="BG71" s="958"/>
      <c r="BH71" s="959"/>
    </row>
    <row r="72" spans="2:60" ht="20.25" customHeight="1" x14ac:dyDescent="0.15">
      <c r="B72" s="963" t="s">
        <v>738</v>
      </c>
      <c r="C72" s="964"/>
      <c r="D72" s="964"/>
      <c r="E72" s="964"/>
      <c r="F72" s="964"/>
      <c r="G72" s="964"/>
      <c r="H72" s="964"/>
      <c r="I72" s="964"/>
      <c r="J72" s="964"/>
      <c r="K72" s="964"/>
      <c r="L72" s="964"/>
      <c r="M72" s="964"/>
      <c r="N72" s="964"/>
      <c r="O72" s="964"/>
      <c r="P72" s="964"/>
      <c r="Q72" s="964"/>
      <c r="R72" s="964"/>
      <c r="S72" s="964"/>
      <c r="T72" s="965"/>
      <c r="U72" s="369">
        <f t="shared" ref="U72:AY72" si="1">IF(SUMIF($F$21:$F$68,"介護従業者",U21:U68)=0,"",SUMIF($F$21:$F$68,"介護従業者",U21:U68))</f>
        <v>42.5</v>
      </c>
      <c r="V72" s="370">
        <f t="shared" si="1"/>
        <v>44.499999999999993</v>
      </c>
      <c r="W72" s="370">
        <f t="shared" si="1"/>
        <v>42.5</v>
      </c>
      <c r="X72" s="370">
        <f t="shared" si="1"/>
        <v>43.999999999999993</v>
      </c>
      <c r="Y72" s="370">
        <f t="shared" si="1"/>
        <v>44</v>
      </c>
      <c r="Z72" s="370">
        <f t="shared" si="1"/>
        <v>42</v>
      </c>
      <c r="AA72" s="371">
        <f t="shared" si="1"/>
        <v>40</v>
      </c>
      <c r="AB72" s="369">
        <f t="shared" si="1"/>
        <v>42.5</v>
      </c>
      <c r="AC72" s="370">
        <f t="shared" si="1"/>
        <v>44.5</v>
      </c>
      <c r="AD72" s="370">
        <f t="shared" si="1"/>
        <v>42.5</v>
      </c>
      <c r="AE72" s="370">
        <f t="shared" si="1"/>
        <v>44</v>
      </c>
      <c r="AF72" s="370">
        <f t="shared" si="1"/>
        <v>44</v>
      </c>
      <c r="AG72" s="370">
        <f t="shared" si="1"/>
        <v>42</v>
      </c>
      <c r="AH72" s="371">
        <f t="shared" si="1"/>
        <v>40</v>
      </c>
      <c r="AI72" s="369">
        <f t="shared" si="1"/>
        <v>42.5</v>
      </c>
      <c r="AJ72" s="370">
        <f t="shared" si="1"/>
        <v>44.5</v>
      </c>
      <c r="AK72" s="370">
        <f t="shared" si="1"/>
        <v>42.5</v>
      </c>
      <c r="AL72" s="370">
        <f t="shared" si="1"/>
        <v>44</v>
      </c>
      <c r="AM72" s="370">
        <f t="shared" si="1"/>
        <v>44</v>
      </c>
      <c r="AN72" s="370">
        <f t="shared" si="1"/>
        <v>42</v>
      </c>
      <c r="AO72" s="371">
        <f t="shared" si="1"/>
        <v>40</v>
      </c>
      <c r="AP72" s="369">
        <f t="shared" si="1"/>
        <v>42.5</v>
      </c>
      <c r="AQ72" s="370">
        <f t="shared" si="1"/>
        <v>44.5</v>
      </c>
      <c r="AR72" s="370">
        <f t="shared" si="1"/>
        <v>42.5</v>
      </c>
      <c r="AS72" s="370">
        <f t="shared" si="1"/>
        <v>44</v>
      </c>
      <c r="AT72" s="370">
        <f t="shared" si="1"/>
        <v>44</v>
      </c>
      <c r="AU72" s="370">
        <f t="shared" si="1"/>
        <v>42</v>
      </c>
      <c r="AV72" s="371">
        <f t="shared" si="1"/>
        <v>39.999999999999993</v>
      </c>
      <c r="AW72" s="369" t="str">
        <f t="shared" si="1"/>
        <v/>
      </c>
      <c r="AX72" s="370" t="str">
        <f t="shared" si="1"/>
        <v/>
      </c>
      <c r="AY72" s="370" t="str">
        <f t="shared" si="1"/>
        <v/>
      </c>
      <c r="AZ72" s="966">
        <f>IF($BC$3="４週",SUM(U72:AV72),IF($BC$3="暦月",SUM(U72:AY72),""))</f>
        <v>1198</v>
      </c>
      <c r="BA72" s="967"/>
      <c r="BB72" s="957"/>
      <c r="BC72" s="958"/>
      <c r="BD72" s="958"/>
      <c r="BE72" s="958"/>
      <c r="BF72" s="958"/>
      <c r="BG72" s="958"/>
      <c r="BH72" s="959"/>
    </row>
    <row r="73" spans="2:60" ht="20.25" customHeight="1" thickBot="1" x14ac:dyDescent="0.2">
      <c r="B73" s="968" t="s">
        <v>739</v>
      </c>
      <c r="C73" s="969"/>
      <c r="D73" s="969"/>
      <c r="E73" s="969"/>
      <c r="F73" s="969"/>
      <c r="G73" s="969"/>
      <c r="H73" s="969"/>
      <c r="I73" s="969"/>
      <c r="J73" s="969"/>
      <c r="K73" s="969"/>
      <c r="L73" s="969"/>
      <c r="M73" s="969"/>
      <c r="N73" s="969"/>
      <c r="O73" s="969"/>
      <c r="P73" s="969"/>
      <c r="Q73" s="969"/>
      <c r="R73" s="969"/>
      <c r="S73" s="969"/>
      <c r="T73" s="970"/>
      <c r="U73" s="372">
        <f t="shared" ref="U73:AY73" si="2">IF(SUMIF($G$21:$G$68,"介護従業者",U21:U68)=0,"",SUMIF($G$21:$G$68,"介護従業者",U21:U68))</f>
        <v>10</v>
      </c>
      <c r="V73" s="373">
        <f t="shared" si="2"/>
        <v>10</v>
      </c>
      <c r="W73" s="373">
        <f t="shared" si="2"/>
        <v>10</v>
      </c>
      <c r="X73" s="373">
        <f t="shared" si="2"/>
        <v>10</v>
      </c>
      <c r="Y73" s="373">
        <f t="shared" si="2"/>
        <v>10</v>
      </c>
      <c r="Z73" s="373">
        <f t="shared" si="2"/>
        <v>10</v>
      </c>
      <c r="AA73" s="374">
        <f t="shared" si="2"/>
        <v>10</v>
      </c>
      <c r="AB73" s="375">
        <f t="shared" si="2"/>
        <v>10</v>
      </c>
      <c r="AC73" s="373">
        <f t="shared" si="2"/>
        <v>10</v>
      </c>
      <c r="AD73" s="373">
        <f t="shared" si="2"/>
        <v>10</v>
      </c>
      <c r="AE73" s="373">
        <f t="shared" si="2"/>
        <v>10</v>
      </c>
      <c r="AF73" s="373">
        <f t="shared" si="2"/>
        <v>10</v>
      </c>
      <c r="AG73" s="373">
        <f t="shared" si="2"/>
        <v>10</v>
      </c>
      <c r="AH73" s="374">
        <f t="shared" si="2"/>
        <v>10</v>
      </c>
      <c r="AI73" s="375">
        <f t="shared" si="2"/>
        <v>10</v>
      </c>
      <c r="AJ73" s="373">
        <f t="shared" si="2"/>
        <v>10</v>
      </c>
      <c r="AK73" s="373">
        <f t="shared" si="2"/>
        <v>10</v>
      </c>
      <c r="AL73" s="373">
        <f t="shared" si="2"/>
        <v>10</v>
      </c>
      <c r="AM73" s="373">
        <f t="shared" si="2"/>
        <v>10</v>
      </c>
      <c r="AN73" s="373">
        <f t="shared" si="2"/>
        <v>10</v>
      </c>
      <c r="AO73" s="374">
        <f t="shared" si="2"/>
        <v>10</v>
      </c>
      <c r="AP73" s="375">
        <f t="shared" si="2"/>
        <v>10</v>
      </c>
      <c r="AQ73" s="373">
        <f t="shared" si="2"/>
        <v>10</v>
      </c>
      <c r="AR73" s="373">
        <f t="shared" si="2"/>
        <v>10</v>
      </c>
      <c r="AS73" s="373">
        <f t="shared" si="2"/>
        <v>10</v>
      </c>
      <c r="AT73" s="373">
        <f t="shared" si="2"/>
        <v>10</v>
      </c>
      <c r="AU73" s="373">
        <f t="shared" si="2"/>
        <v>10</v>
      </c>
      <c r="AV73" s="374">
        <f t="shared" si="2"/>
        <v>10</v>
      </c>
      <c r="AW73" s="375" t="str">
        <f t="shared" si="2"/>
        <v/>
      </c>
      <c r="AX73" s="373" t="str">
        <f t="shared" si="2"/>
        <v/>
      </c>
      <c r="AY73" s="376" t="str">
        <f t="shared" si="2"/>
        <v/>
      </c>
      <c r="AZ73" s="971">
        <f>IF($BC$3="４週",SUM(U73:AV73),IF($BC$3="暦月",SUM(U73:AY73),""))</f>
        <v>280</v>
      </c>
      <c r="BA73" s="972"/>
      <c r="BB73" s="960"/>
      <c r="BC73" s="961"/>
      <c r="BD73" s="961"/>
      <c r="BE73" s="961"/>
      <c r="BF73" s="961"/>
      <c r="BG73" s="961"/>
      <c r="BH73" s="962"/>
    </row>
    <row r="74" spans="2:60" s="377" customFormat="1" ht="20.25" customHeight="1" x14ac:dyDescent="0.15">
      <c r="C74" s="378"/>
      <c r="D74" s="378"/>
      <c r="E74" s="378"/>
      <c r="F74" s="378"/>
      <c r="G74" s="378"/>
      <c r="R74" s="379"/>
      <c r="BH74" s="380"/>
    </row>
    <row r="75" spans="2:60" ht="20.25" customHeight="1" x14ac:dyDescent="0.15"/>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28" spans="1:57" x14ac:dyDescent="0.15">
      <c r="A128" s="381"/>
      <c r="B128" s="381"/>
      <c r="C128" s="382"/>
      <c r="D128" s="382"/>
      <c r="E128" s="382"/>
      <c r="F128" s="382"/>
      <c r="G128" s="382"/>
      <c r="H128" s="382"/>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c r="AY128" s="384"/>
      <c r="AZ128" s="384"/>
      <c r="BA128" s="384"/>
      <c r="BB128" s="384"/>
      <c r="BC128" s="384"/>
      <c r="BD128" s="384"/>
      <c r="BE128" s="384"/>
    </row>
    <row r="129" spans="1:57" x14ac:dyDescent="0.15">
      <c r="A129" s="381"/>
      <c r="B129" s="381"/>
      <c r="C129" s="382"/>
      <c r="D129" s="382"/>
      <c r="E129" s="382"/>
      <c r="F129" s="382"/>
      <c r="G129" s="382"/>
      <c r="H129" s="382"/>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3"/>
      <c r="AH129" s="383"/>
      <c r="AI129" s="383"/>
      <c r="AJ129" s="383"/>
      <c r="AK129" s="383"/>
      <c r="AL129" s="383"/>
      <c r="AM129" s="383"/>
      <c r="AN129" s="383"/>
      <c r="AO129" s="383"/>
      <c r="AP129" s="383"/>
      <c r="AQ129" s="383"/>
      <c r="AR129" s="383"/>
      <c r="AS129" s="383"/>
      <c r="AT129" s="383"/>
      <c r="AU129" s="383"/>
      <c r="AV129" s="383"/>
      <c r="AW129" s="383"/>
      <c r="AX129" s="384"/>
      <c r="AY129" s="384"/>
      <c r="AZ129" s="384"/>
      <c r="BA129" s="384"/>
      <c r="BB129" s="384"/>
      <c r="BC129" s="384"/>
      <c r="BD129" s="384"/>
      <c r="BE129" s="384"/>
    </row>
    <row r="130" spans="1:57" x14ac:dyDescent="0.15">
      <c r="A130" s="381"/>
      <c r="B130" s="381"/>
      <c r="C130" s="385"/>
      <c r="D130" s="385"/>
      <c r="E130" s="385"/>
      <c r="F130" s="385"/>
      <c r="G130" s="385"/>
      <c r="H130" s="385"/>
      <c r="I130" s="382"/>
      <c r="J130" s="382"/>
      <c r="K130" s="381"/>
      <c r="L130" s="381"/>
      <c r="M130" s="381"/>
      <c r="N130" s="381"/>
      <c r="O130" s="381"/>
      <c r="P130" s="381"/>
    </row>
    <row r="131" spans="1:57" x14ac:dyDescent="0.15">
      <c r="A131" s="381"/>
      <c r="B131" s="381"/>
      <c r="C131" s="385"/>
      <c r="D131" s="385"/>
      <c r="E131" s="385"/>
      <c r="F131" s="385"/>
      <c r="G131" s="385"/>
      <c r="H131" s="385"/>
      <c r="I131" s="382"/>
      <c r="J131" s="382"/>
      <c r="K131" s="381"/>
      <c r="L131" s="381"/>
      <c r="M131" s="381"/>
      <c r="N131" s="381"/>
      <c r="O131" s="381"/>
      <c r="P131" s="381"/>
    </row>
    <row r="132" spans="1:57" x14ac:dyDescent="0.15">
      <c r="C132" s="271"/>
      <c r="D132" s="271"/>
      <c r="E132" s="271"/>
      <c r="F132" s="271"/>
      <c r="G132" s="271"/>
      <c r="H132" s="271"/>
    </row>
    <row r="133" spans="1:57" x14ac:dyDescent="0.15">
      <c r="C133" s="271"/>
      <c r="D133" s="271"/>
      <c r="E133" s="271"/>
      <c r="F133" s="271"/>
      <c r="G133" s="271"/>
      <c r="H133" s="271"/>
    </row>
    <row r="134" spans="1:57" x14ac:dyDescent="0.15">
      <c r="C134" s="271"/>
      <c r="D134" s="271"/>
      <c r="E134" s="271"/>
      <c r="F134" s="271"/>
      <c r="G134" s="271"/>
      <c r="H134" s="271"/>
    </row>
    <row r="135" spans="1:57" x14ac:dyDescent="0.15">
      <c r="C135" s="271"/>
      <c r="D135" s="271"/>
      <c r="E135" s="271"/>
      <c r="F135" s="271"/>
      <c r="G135" s="271"/>
      <c r="H135" s="271"/>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U17:AA17"/>
    <mergeCell ref="AB17:AH17"/>
    <mergeCell ref="AI17:AO17"/>
    <mergeCell ref="AP17:AV17"/>
    <mergeCell ref="AW17:AY17"/>
    <mergeCell ref="B16:B20"/>
    <mergeCell ref="C16:E20"/>
    <mergeCell ref="H16:H20"/>
    <mergeCell ref="I16:L20"/>
    <mergeCell ref="M16:O20"/>
    <mergeCell ref="P16:T20"/>
    <mergeCell ref="AM14:AN14"/>
    <mergeCell ref="BB14:BD14"/>
    <mergeCell ref="BF14:BH14"/>
    <mergeCell ref="BC4:BF4"/>
    <mergeCell ref="AY6:AZ6"/>
    <mergeCell ref="BC6:BD6"/>
    <mergeCell ref="BC8:BD8"/>
    <mergeCell ref="BC10:BD10"/>
    <mergeCell ref="AZ16:BA20"/>
    <mergeCell ref="BB16:BC20"/>
    <mergeCell ref="BD16:BH20"/>
    <mergeCell ref="U12:V12"/>
    <mergeCell ref="AR1:BG1"/>
    <mergeCell ref="AA2:AB2"/>
    <mergeCell ref="AD2:AE2"/>
    <mergeCell ref="AH2:AI2"/>
    <mergeCell ref="AR2:BG2"/>
    <mergeCell ref="BC3:BF3"/>
    <mergeCell ref="AM13:AN13"/>
    <mergeCell ref="BB13:BD13"/>
    <mergeCell ref="BF13:BH13"/>
  </mergeCells>
  <phoneticPr fontId="8"/>
  <conditionalFormatting sqref="U68:AY68 U65:AY65 U62:AY62 U59:AY59 U56:AY56 U53:AY53 U50:AY50 U47:AY47 U44:AY44 U41:AY41 U38:AY38 U35:AY35 U32:AY32 U29:AY29 U26:AY26 U23:AY23">
    <cfRule type="expression" dxfId="681" priority="97">
      <formula>OR(U$69=$B22,U$70=$B22)</formula>
    </cfRule>
  </conditionalFormatting>
  <conditionalFormatting sqref="U22:AA23 U69:BA73">
    <cfRule type="expression" dxfId="680" priority="96">
      <formula>INDIRECT(ADDRESS(ROW(),COLUMN()))=TRUNC(INDIRECT(ADDRESS(ROW(),COLUMN())))</formula>
    </cfRule>
  </conditionalFormatting>
  <conditionalFormatting sqref="AB22:AH23">
    <cfRule type="expression" dxfId="679" priority="95">
      <formula>INDIRECT(ADDRESS(ROW(),COLUMN()))=TRUNC(INDIRECT(ADDRESS(ROW(),COLUMN())))</formula>
    </cfRule>
  </conditionalFormatting>
  <conditionalFormatting sqref="AI22:AO23">
    <cfRule type="expression" dxfId="678" priority="94">
      <formula>INDIRECT(ADDRESS(ROW(),COLUMN()))=TRUNC(INDIRECT(ADDRESS(ROW(),COLUMN())))</formula>
    </cfRule>
  </conditionalFormatting>
  <conditionalFormatting sqref="AP22:AV23">
    <cfRule type="expression" dxfId="677" priority="93">
      <formula>INDIRECT(ADDRESS(ROW(),COLUMN()))=TRUNC(INDIRECT(ADDRESS(ROW(),COLUMN())))</formula>
    </cfRule>
  </conditionalFormatting>
  <conditionalFormatting sqref="AW22:AY23">
    <cfRule type="expression" dxfId="676" priority="92">
      <formula>INDIRECT(ADDRESS(ROW(),COLUMN()))=TRUNC(INDIRECT(ADDRESS(ROW(),COLUMN())))</formula>
    </cfRule>
  </conditionalFormatting>
  <conditionalFormatting sqref="AZ22:BC23">
    <cfRule type="expression" dxfId="675" priority="91">
      <formula>INDIRECT(ADDRESS(ROW(),COLUMN()))=TRUNC(INDIRECT(ADDRESS(ROW(),COLUMN())))</formula>
    </cfRule>
  </conditionalFormatting>
  <conditionalFormatting sqref="U25:AA26">
    <cfRule type="expression" dxfId="674" priority="90">
      <formula>INDIRECT(ADDRESS(ROW(),COLUMN()))=TRUNC(INDIRECT(ADDRESS(ROW(),COLUMN())))</formula>
    </cfRule>
  </conditionalFormatting>
  <conditionalFormatting sqref="AB25:AH26">
    <cfRule type="expression" dxfId="673" priority="89">
      <formula>INDIRECT(ADDRESS(ROW(),COLUMN()))=TRUNC(INDIRECT(ADDRESS(ROW(),COLUMN())))</formula>
    </cfRule>
  </conditionalFormatting>
  <conditionalFormatting sqref="AI25:AO26">
    <cfRule type="expression" dxfId="672" priority="88">
      <formula>INDIRECT(ADDRESS(ROW(),COLUMN()))=TRUNC(INDIRECT(ADDRESS(ROW(),COLUMN())))</formula>
    </cfRule>
  </conditionalFormatting>
  <conditionalFormatting sqref="AP25:AV26">
    <cfRule type="expression" dxfId="671" priority="87">
      <formula>INDIRECT(ADDRESS(ROW(),COLUMN()))=TRUNC(INDIRECT(ADDRESS(ROW(),COLUMN())))</formula>
    </cfRule>
  </conditionalFormatting>
  <conditionalFormatting sqref="AW25:AY26">
    <cfRule type="expression" dxfId="670" priority="86">
      <formula>INDIRECT(ADDRESS(ROW(),COLUMN()))=TRUNC(INDIRECT(ADDRESS(ROW(),COLUMN())))</formula>
    </cfRule>
  </conditionalFormatting>
  <conditionalFormatting sqref="AZ25:BC26">
    <cfRule type="expression" dxfId="669" priority="85">
      <formula>INDIRECT(ADDRESS(ROW(),COLUMN()))=TRUNC(INDIRECT(ADDRESS(ROW(),COLUMN())))</formula>
    </cfRule>
  </conditionalFormatting>
  <conditionalFormatting sqref="U28:AA29">
    <cfRule type="expression" dxfId="668" priority="84">
      <formula>INDIRECT(ADDRESS(ROW(),COLUMN()))=TRUNC(INDIRECT(ADDRESS(ROW(),COLUMN())))</formula>
    </cfRule>
  </conditionalFormatting>
  <conditionalFormatting sqref="AB28:AH29">
    <cfRule type="expression" dxfId="667" priority="83">
      <formula>INDIRECT(ADDRESS(ROW(),COLUMN()))=TRUNC(INDIRECT(ADDRESS(ROW(),COLUMN())))</formula>
    </cfRule>
  </conditionalFormatting>
  <conditionalFormatting sqref="AI28:AO29">
    <cfRule type="expression" dxfId="666" priority="82">
      <formula>INDIRECT(ADDRESS(ROW(),COLUMN()))=TRUNC(INDIRECT(ADDRESS(ROW(),COLUMN())))</formula>
    </cfRule>
  </conditionalFormatting>
  <conditionalFormatting sqref="AP28:AV29">
    <cfRule type="expression" dxfId="665" priority="81">
      <formula>INDIRECT(ADDRESS(ROW(),COLUMN()))=TRUNC(INDIRECT(ADDRESS(ROW(),COLUMN())))</formula>
    </cfRule>
  </conditionalFormatting>
  <conditionalFormatting sqref="AW28:AY29">
    <cfRule type="expression" dxfId="664" priority="80">
      <formula>INDIRECT(ADDRESS(ROW(),COLUMN()))=TRUNC(INDIRECT(ADDRESS(ROW(),COLUMN())))</formula>
    </cfRule>
  </conditionalFormatting>
  <conditionalFormatting sqref="AZ28:BC29">
    <cfRule type="expression" dxfId="663" priority="79">
      <formula>INDIRECT(ADDRESS(ROW(),COLUMN()))=TRUNC(INDIRECT(ADDRESS(ROW(),COLUMN())))</formula>
    </cfRule>
  </conditionalFormatting>
  <conditionalFormatting sqref="U31:AA32">
    <cfRule type="expression" dxfId="662" priority="78">
      <formula>INDIRECT(ADDRESS(ROW(),COLUMN()))=TRUNC(INDIRECT(ADDRESS(ROW(),COLUMN())))</formula>
    </cfRule>
  </conditionalFormatting>
  <conditionalFormatting sqref="AB31:AH32">
    <cfRule type="expression" dxfId="661" priority="77">
      <formula>INDIRECT(ADDRESS(ROW(),COLUMN()))=TRUNC(INDIRECT(ADDRESS(ROW(),COLUMN())))</formula>
    </cfRule>
  </conditionalFormatting>
  <conditionalFormatting sqref="AI31:AO32">
    <cfRule type="expression" dxfId="660" priority="76">
      <formula>INDIRECT(ADDRESS(ROW(),COLUMN()))=TRUNC(INDIRECT(ADDRESS(ROW(),COLUMN())))</formula>
    </cfRule>
  </conditionalFormatting>
  <conditionalFormatting sqref="AP31:AV32">
    <cfRule type="expression" dxfId="659" priority="75">
      <formula>INDIRECT(ADDRESS(ROW(),COLUMN()))=TRUNC(INDIRECT(ADDRESS(ROW(),COLUMN())))</formula>
    </cfRule>
  </conditionalFormatting>
  <conditionalFormatting sqref="AW31:AY32">
    <cfRule type="expression" dxfId="658" priority="74">
      <formula>INDIRECT(ADDRESS(ROW(),COLUMN()))=TRUNC(INDIRECT(ADDRESS(ROW(),COLUMN())))</formula>
    </cfRule>
  </conditionalFormatting>
  <conditionalFormatting sqref="AZ31:BC32">
    <cfRule type="expression" dxfId="657" priority="73">
      <formula>INDIRECT(ADDRESS(ROW(),COLUMN()))=TRUNC(INDIRECT(ADDRESS(ROW(),COLUMN())))</formula>
    </cfRule>
  </conditionalFormatting>
  <conditionalFormatting sqref="U34:AA35">
    <cfRule type="expression" dxfId="656" priority="72">
      <formula>INDIRECT(ADDRESS(ROW(),COLUMN()))=TRUNC(INDIRECT(ADDRESS(ROW(),COLUMN())))</formula>
    </cfRule>
  </conditionalFormatting>
  <conditionalFormatting sqref="AB34:AH35">
    <cfRule type="expression" dxfId="655" priority="71">
      <formula>INDIRECT(ADDRESS(ROW(),COLUMN()))=TRUNC(INDIRECT(ADDRESS(ROW(),COLUMN())))</formula>
    </cfRule>
  </conditionalFormatting>
  <conditionalFormatting sqref="AI34:AO35">
    <cfRule type="expression" dxfId="654" priority="70">
      <formula>INDIRECT(ADDRESS(ROW(),COLUMN()))=TRUNC(INDIRECT(ADDRESS(ROW(),COLUMN())))</formula>
    </cfRule>
  </conditionalFormatting>
  <conditionalFormatting sqref="AP34:AV35">
    <cfRule type="expression" dxfId="653" priority="69">
      <formula>INDIRECT(ADDRESS(ROW(),COLUMN()))=TRUNC(INDIRECT(ADDRESS(ROW(),COLUMN())))</formula>
    </cfRule>
  </conditionalFormatting>
  <conditionalFormatting sqref="AW34:AY35">
    <cfRule type="expression" dxfId="652" priority="68">
      <formula>INDIRECT(ADDRESS(ROW(),COLUMN()))=TRUNC(INDIRECT(ADDRESS(ROW(),COLUMN())))</formula>
    </cfRule>
  </conditionalFormatting>
  <conditionalFormatting sqref="AZ34:BC35">
    <cfRule type="expression" dxfId="651" priority="67">
      <formula>INDIRECT(ADDRESS(ROW(),COLUMN()))=TRUNC(INDIRECT(ADDRESS(ROW(),COLUMN())))</formula>
    </cfRule>
  </conditionalFormatting>
  <conditionalFormatting sqref="U37:AA38">
    <cfRule type="expression" dxfId="650" priority="66">
      <formula>INDIRECT(ADDRESS(ROW(),COLUMN()))=TRUNC(INDIRECT(ADDRESS(ROW(),COLUMN())))</formula>
    </cfRule>
  </conditionalFormatting>
  <conditionalFormatting sqref="AB37:AH38">
    <cfRule type="expression" dxfId="649" priority="65">
      <formula>INDIRECT(ADDRESS(ROW(),COLUMN()))=TRUNC(INDIRECT(ADDRESS(ROW(),COLUMN())))</formula>
    </cfRule>
  </conditionalFormatting>
  <conditionalFormatting sqref="AI37:AO38">
    <cfRule type="expression" dxfId="648" priority="64">
      <formula>INDIRECT(ADDRESS(ROW(),COLUMN()))=TRUNC(INDIRECT(ADDRESS(ROW(),COLUMN())))</formula>
    </cfRule>
  </conditionalFormatting>
  <conditionalFormatting sqref="AP37:AV38">
    <cfRule type="expression" dxfId="647" priority="63">
      <formula>INDIRECT(ADDRESS(ROW(),COLUMN()))=TRUNC(INDIRECT(ADDRESS(ROW(),COLUMN())))</formula>
    </cfRule>
  </conditionalFormatting>
  <conditionalFormatting sqref="AW37:AY38">
    <cfRule type="expression" dxfId="646" priority="62">
      <formula>INDIRECT(ADDRESS(ROW(),COLUMN()))=TRUNC(INDIRECT(ADDRESS(ROW(),COLUMN())))</formula>
    </cfRule>
  </conditionalFormatting>
  <conditionalFormatting sqref="AZ37:BC38">
    <cfRule type="expression" dxfId="645" priority="61">
      <formula>INDIRECT(ADDRESS(ROW(),COLUMN()))=TRUNC(INDIRECT(ADDRESS(ROW(),COLUMN())))</formula>
    </cfRule>
  </conditionalFormatting>
  <conditionalFormatting sqref="U40:AA41">
    <cfRule type="expression" dxfId="644" priority="60">
      <formula>INDIRECT(ADDRESS(ROW(),COLUMN()))=TRUNC(INDIRECT(ADDRESS(ROW(),COLUMN())))</formula>
    </cfRule>
  </conditionalFormatting>
  <conditionalFormatting sqref="AB40:AH41">
    <cfRule type="expression" dxfId="643" priority="59">
      <formula>INDIRECT(ADDRESS(ROW(),COLUMN()))=TRUNC(INDIRECT(ADDRESS(ROW(),COLUMN())))</formula>
    </cfRule>
  </conditionalFormatting>
  <conditionalFormatting sqref="AI40:AO41">
    <cfRule type="expression" dxfId="642" priority="58">
      <formula>INDIRECT(ADDRESS(ROW(),COLUMN()))=TRUNC(INDIRECT(ADDRESS(ROW(),COLUMN())))</formula>
    </cfRule>
  </conditionalFormatting>
  <conditionalFormatting sqref="AP40:AV41">
    <cfRule type="expression" dxfId="641" priority="57">
      <formula>INDIRECT(ADDRESS(ROW(),COLUMN()))=TRUNC(INDIRECT(ADDRESS(ROW(),COLUMN())))</formula>
    </cfRule>
  </conditionalFormatting>
  <conditionalFormatting sqref="AW40:AY41">
    <cfRule type="expression" dxfId="640" priority="56">
      <formula>INDIRECT(ADDRESS(ROW(),COLUMN()))=TRUNC(INDIRECT(ADDRESS(ROW(),COLUMN())))</formula>
    </cfRule>
  </conditionalFormatting>
  <conditionalFormatting sqref="AZ40:BC41">
    <cfRule type="expression" dxfId="639" priority="55">
      <formula>INDIRECT(ADDRESS(ROW(),COLUMN()))=TRUNC(INDIRECT(ADDRESS(ROW(),COLUMN())))</formula>
    </cfRule>
  </conditionalFormatting>
  <conditionalFormatting sqref="U43:AA44">
    <cfRule type="expression" dxfId="638" priority="54">
      <formula>INDIRECT(ADDRESS(ROW(),COLUMN()))=TRUNC(INDIRECT(ADDRESS(ROW(),COLUMN())))</formula>
    </cfRule>
  </conditionalFormatting>
  <conditionalFormatting sqref="AB43:AH44">
    <cfRule type="expression" dxfId="637" priority="53">
      <formula>INDIRECT(ADDRESS(ROW(),COLUMN()))=TRUNC(INDIRECT(ADDRESS(ROW(),COLUMN())))</formula>
    </cfRule>
  </conditionalFormatting>
  <conditionalFormatting sqref="AI43:AO44">
    <cfRule type="expression" dxfId="636" priority="52">
      <formula>INDIRECT(ADDRESS(ROW(),COLUMN()))=TRUNC(INDIRECT(ADDRESS(ROW(),COLUMN())))</formula>
    </cfRule>
  </conditionalFormatting>
  <conditionalFormatting sqref="AP43:AV44">
    <cfRule type="expression" dxfId="635" priority="51">
      <formula>INDIRECT(ADDRESS(ROW(),COLUMN()))=TRUNC(INDIRECT(ADDRESS(ROW(),COLUMN())))</formula>
    </cfRule>
  </conditionalFormatting>
  <conditionalFormatting sqref="AW43:AY44">
    <cfRule type="expression" dxfId="634" priority="50">
      <formula>INDIRECT(ADDRESS(ROW(),COLUMN()))=TRUNC(INDIRECT(ADDRESS(ROW(),COLUMN())))</formula>
    </cfRule>
  </conditionalFormatting>
  <conditionalFormatting sqref="AZ43:BC44">
    <cfRule type="expression" dxfId="633" priority="49">
      <formula>INDIRECT(ADDRESS(ROW(),COLUMN()))=TRUNC(INDIRECT(ADDRESS(ROW(),COLUMN())))</formula>
    </cfRule>
  </conditionalFormatting>
  <conditionalFormatting sqref="U46:AA47">
    <cfRule type="expression" dxfId="632" priority="48">
      <formula>INDIRECT(ADDRESS(ROW(),COLUMN()))=TRUNC(INDIRECT(ADDRESS(ROW(),COLUMN())))</formula>
    </cfRule>
  </conditionalFormatting>
  <conditionalFormatting sqref="AB46:AH47">
    <cfRule type="expression" dxfId="631" priority="47">
      <formula>INDIRECT(ADDRESS(ROW(),COLUMN()))=TRUNC(INDIRECT(ADDRESS(ROW(),COLUMN())))</formula>
    </cfRule>
  </conditionalFormatting>
  <conditionalFormatting sqref="AI46:AO47">
    <cfRule type="expression" dxfId="630" priority="46">
      <formula>INDIRECT(ADDRESS(ROW(),COLUMN()))=TRUNC(INDIRECT(ADDRESS(ROW(),COLUMN())))</formula>
    </cfRule>
  </conditionalFormatting>
  <conditionalFormatting sqref="AP46:AV47">
    <cfRule type="expression" dxfId="629" priority="45">
      <formula>INDIRECT(ADDRESS(ROW(),COLUMN()))=TRUNC(INDIRECT(ADDRESS(ROW(),COLUMN())))</formula>
    </cfRule>
  </conditionalFormatting>
  <conditionalFormatting sqref="AW46:AY47">
    <cfRule type="expression" dxfId="628" priority="44">
      <formula>INDIRECT(ADDRESS(ROW(),COLUMN()))=TRUNC(INDIRECT(ADDRESS(ROW(),COLUMN())))</formula>
    </cfRule>
  </conditionalFormatting>
  <conditionalFormatting sqref="AZ46:BC47">
    <cfRule type="expression" dxfId="627" priority="43">
      <formula>INDIRECT(ADDRESS(ROW(),COLUMN()))=TRUNC(INDIRECT(ADDRESS(ROW(),COLUMN())))</formula>
    </cfRule>
  </conditionalFormatting>
  <conditionalFormatting sqref="U49:AA50">
    <cfRule type="expression" dxfId="626" priority="42">
      <formula>INDIRECT(ADDRESS(ROW(),COLUMN()))=TRUNC(INDIRECT(ADDRESS(ROW(),COLUMN())))</formula>
    </cfRule>
  </conditionalFormatting>
  <conditionalFormatting sqref="AB49:AH50">
    <cfRule type="expression" dxfId="625" priority="41">
      <formula>INDIRECT(ADDRESS(ROW(),COLUMN()))=TRUNC(INDIRECT(ADDRESS(ROW(),COLUMN())))</formula>
    </cfRule>
  </conditionalFormatting>
  <conditionalFormatting sqref="AI49:AO50">
    <cfRule type="expression" dxfId="624" priority="40">
      <formula>INDIRECT(ADDRESS(ROW(),COLUMN()))=TRUNC(INDIRECT(ADDRESS(ROW(),COLUMN())))</formula>
    </cfRule>
  </conditionalFormatting>
  <conditionalFormatting sqref="AP49:AV50">
    <cfRule type="expression" dxfId="623" priority="39">
      <formula>INDIRECT(ADDRESS(ROW(),COLUMN()))=TRUNC(INDIRECT(ADDRESS(ROW(),COLUMN())))</formula>
    </cfRule>
  </conditionalFormatting>
  <conditionalFormatting sqref="AW49:AY50">
    <cfRule type="expression" dxfId="622" priority="38">
      <formula>INDIRECT(ADDRESS(ROW(),COLUMN()))=TRUNC(INDIRECT(ADDRESS(ROW(),COLUMN())))</formula>
    </cfRule>
  </conditionalFormatting>
  <conditionalFormatting sqref="AZ49:BC50">
    <cfRule type="expression" dxfId="621" priority="37">
      <formula>INDIRECT(ADDRESS(ROW(),COLUMN()))=TRUNC(INDIRECT(ADDRESS(ROW(),COLUMN())))</formula>
    </cfRule>
  </conditionalFormatting>
  <conditionalFormatting sqref="U52:AA53">
    <cfRule type="expression" dxfId="620" priority="36">
      <formula>INDIRECT(ADDRESS(ROW(),COLUMN()))=TRUNC(INDIRECT(ADDRESS(ROW(),COLUMN())))</formula>
    </cfRule>
  </conditionalFormatting>
  <conditionalFormatting sqref="AB52:AH53">
    <cfRule type="expression" dxfId="619" priority="35">
      <formula>INDIRECT(ADDRESS(ROW(),COLUMN()))=TRUNC(INDIRECT(ADDRESS(ROW(),COLUMN())))</formula>
    </cfRule>
  </conditionalFormatting>
  <conditionalFormatting sqref="AI52:AO53">
    <cfRule type="expression" dxfId="618" priority="34">
      <formula>INDIRECT(ADDRESS(ROW(),COLUMN()))=TRUNC(INDIRECT(ADDRESS(ROW(),COLUMN())))</formula>
    </cfRule>
  </conditionalFormatting>
  <conditionalFormatting sqref="AP52:AV53">
    <cfRule type="expression" dxfId="617" priority="33">
      <formula>INDIRECT(ADDRESS(ROW(),COLUMN()))=TRUNC(INDIRECT(ADDRESS(ROW(),COLUMN())))</formula>
    </cfRule>
  </conditionalFormatting>
  <conditionalFormatting sqref="AW52:AY53">
    <cfRule type="expression" dxfId="616" priority="32">
      <formula>INDIRECT(ADDRESS(ROW(),COLUMN()))=TRUNC(INDIRECT(ADDRESS(ROW(),COLUMN())))</formula>
    </cfRule>
  </conditionalFormatting>
  <conditionalFormatting sqref="AZ52:BC53">
    <cfRule type="expression" dxfId="615" priority="31">
      <formula>INDIRECT(ADDRESS(ROW(),COLUMN()))=TRUNC(INDIRECT(ADDRESS(ROW(),COLUMN())))</formula>
    </cfRule>
  </conditionalFormatting>
  <conditionalFormatting sqref="U55:AA56">
    <cfRule type="expression" dxfId="614" priority="30">
      <formula>INDIRECT(ADDRESS(ROW(),COLUMN()))=TRUNC(INDIRECT(ADDRESS(ROW(),COLUMN())))</formula>
    </cfRule>
  </conditionalFormatting>
  <conditionalFormatting sqref="AB55:AH56">
    <cfRule type="expression" dxfId="613" priority="29">
      <formula>INDIRECT(ADDRESS(ROW(),COLUMN()))=TRUNC(INDIRECT(ADDRESS(ROW(),COLUMN())))</formula>
    </cfRule>
  </conditionalFormatting>
  <conditionalFormatting sqref="AI55:AO56">
    <cfRule type="expression" dxfId="612" priority="28">
      <formula>INDIRECT(ADDRESS(ROW(),COLUMN()))=TRUNC(INDIRECT(ADDRESS(ROW(),COLUMN())))</formula>
    </cfRule>
  </conditionalFormatting>
  <conditionalFormatting sqref="AP55:AV56">
    <cfRule type="expression" dxfId="611" priority="27">
      <formula>INDIRECT(ADDRESS(ROW(),COLUMN()))=TRUNC(INDIRECT(ADDRESS(ROW(),COLUMN())))</formula>
    </cfRule>
  </conditionalFormatting>
  <conditionalFormatting sqref="AW55:AY56">
    <cfRule type="expression" dxfId="610" priority="26">
      <formula>INDIRECT(ADDRESS(ROW(),COLUMN()))=TRUNC(INDIRECT(ADDRESS(ROW(),COLUMN())))</formula>
    </cfRule>
  </conditionalFormatting>
  <conditionalFormatting sqref="AZ55:BC56">
    <cfRule type="expression" dxfId="609" priority="25">
      <formula>INDIRECT(ADDRESS(ROW(),COLUMN()))=TRUNC(INDIRECT(ADDRESS(ROW(),COLUMN())))</formula>
    </cfRule>
  </conditionalFormatting>
  <conditionalFormatting sqref="U58:AA59">
    <cfRule type="expression" dxfId="608" priority="24">
      <formula>INDIRECT(ADDRESS(ROW(),COLUMN()))=TRUNC(INDIRECT(ADDRESS(ROW(),COLUMN())))</formula>
    </cfRule>
  </conditionalFormatting>
  <conditionalFormatting sqref="AB58:AH59">
    <cfRule type="expression" dxfId="607" priority="23">
      <formula>INDIRECT(ADDRESS(ROW(),COLUMN()))=TRUNC(INDIRECT(ADDRESS(ROW(),COLUMN())))</formula>
    </cfRule>
  </conditionalFormatting>
  <conditionalFormatting sqref="AI58:AO59">
    <cfRule type="expression" dxfId="606" priority="22">
      <formula>INDIRECT(ADDRESS(ROW(),COLUMN()))=TRUNC(INDIRECT(ADDRESS(ROW(),COLUMN())))</formula>
    </cfRule>
  </conditionalFormatting>
  <conditionalFormatting sqref="AP58:AV59">
    <cfRule type="expression" dxfId="605" priority="21">
      <formula>INDIRECT(ADDRESS(ROW(),COLUMN()))=TRUNC(INDIRECT(ADDRESS(ROW(),COLUMN())))</formula>
    </cfRule>
  </conditionalFormatting>
  <conditionalFormatting sqref="AW58:AY59">
    <cfRule type="expression" dxfId="604" priority="20">
      <formula>INDIRECT(ADDRESS(ROW(),COLUMN()))=TRUNC(INDIRECT(ADDRESS(ROW(),COLUMN())))</formula>
    </cfRule>
  </conditionalFormatting>
  <conditionalFormatting sqref="AZ58:BC59">
    <cfRule type="expression" dxfId="603" priority="19">
      <formula>INDIRECT(ADDRESS(ROW(),COLUMN()))=TRUNC(INDIRECT(ADDRESS(ROW(),COLUMN())))</formula>
    </cfRule>
  </conditionalFormatting>
  <conditionalFormatting sqref="U61:AA62">
    <cfRule type="expression" dxfId="602" priority="18">
      <formula>INDIRECT(ADDRESS(ROW(),COLUMN()))=TRUNC(INDIRECT(ADDRESS(ROW(),COLUMN())))</formula>
    </cfRule>
  </conditionalFormatting>
  <conditionalFormatting sqref="AB61:AH62">
    <cfRule type="expression" dxfId="601" priority="17">
      <formula>INDIRECT(ADDRESS(ROW(),COLUMN()))=TRUNC(INDIRECT(ADDRESS(ROW(),COLUMN())))</formula>
    </cfRule>
  </conditionalFormatting>
  <conditionalFormatting sqref="AI61:AO62">
    <cfRule type="expression" dxfId="600" priority="16">
      <formula>INDIRECT(ADDRESS(ROW(),COLUMN()))=TRUNC(INDIRECT(ADDRESS(ROW(),COLUMN())))</formula>
    </cfRule>
  </conditionalFormatting>
  <conditionalFormatting sqref="AP61:AV62">
    <cfRule type="expression" dxfId="599" priority="15">
      <formula>INDIRECT(ADDRESS(ROW(),COLUMN()))=TRUNC(INDIRECT(ADDRESS(ROW(),COLUMN())))</formula>
    </cfRule>
  </conditionalFormatting>
  <conditionalFormatting sqref="AW61:AY62">
    <cfRule type="expression" dxfId="598" priority="14">
      <formula>INDIRECT(ADDRESS(ROW(),COLUMN()))=TRUNC(INDIRECT(ADDRESS(ROW(),COLUMN())))</formula>
    </cfRule>
  </conditionalFormatting>
  <conditionalFormatting sqref="AZ61:BC62">
    <cfRule type="expression" dxfId="597" priority="13">
      <formula>INDIRECT(ADDRESS(ROW(),COLUMN()))=TRUNC(INDIRECT(ADDRESS(ROW(),COLUMN())))</formula>
    </cfRule>
  </conditionalFormatting>
  <conditionalFormatting sqref="U64:AA65">
    <cfRule type="expression" dxfId="596" priority="12">
      <formula>INDIRECT(ADDRESS(ROW(),COLUMN()))=TRUNC(INDIRECT(ADDRESS(ROW(),COLUMN())))</formula>
    </cfRule>
  </conditionalFormatting>
  <conditionalFormatting sqref="AB64:AH65">
    <cfRule type="expression" dxfId="595" priority="11">
      <formula>INDIRECT(ADDRESS(ROW(),COLUMN()))=TRUNC(INDIRECT(ADDRESS(ROW(),COLUMN())))</formula>
    </cfRule>
  </conditionalFormatting>
  <conditionalFormatting sqref="AI64:AO65">
    <cfRule type="expression" dxfId="594" priority="10">
      <formula>INDIRECT(ADDRESS(ROW(),COLUMN()))=TRUNC(INDIRECT(ADDRESS(ROW(),COLUMN())))</formula>
    </cfRule>
  </conditionalFormatting>
  <conditionalFormatting sqref="AP64:AV65">
    <cfRule type="expression" dxfId="593" priority="9">
      <formula>INDIRECT(ADDRESS(ROW(),COLUMN()))=TRUNC(INDIRECT(ADDRESS(ROW(),COLUMN())))</formula>
    </cfRule>
  </conditionalFormatting>
  <conditionalFormatting sqref="AW64:AY65">
    <cfRule type="expression" dxfId="592" priority="8">
      <formula>INDIRECT(ADDRESS(ROW(),COLUMN()))=TRUNC(INDIRECT(ADDRESS(ROW(),COLUMN())))</formula>
    </cfRule>
  </conditionalFormatting>
  <conditionalFormatting sqref="AZ64:BC65">
    <cfRule type="expression" dxfId="591" priority="7">
      <formula>INDIRECT(ADDRESS(ROW(),COLUMN()))=TRUNC(INDIRECT(ADDRESS(ROW(),COLUMN())))</formula>
    </cfRule>
  </conditionalFormatting>
  <conditionalFormatting sqref="U67:AA68">
    <cfRule type="expression" dxfId="590" priority="6">
      <formula>INDIRECT(ADDRESS(ROW(),COLUMN()))=TRUNC(INDIRECT(ADDRESS(ROW(),COLUMN())))</formula>
    </cfRule>
  </conditionalFormatting>
  <conditionalFormatting sqref="AB67:AH68">
    <cfRule type="expression" dxfId="589" priority="5">
      <formula>INDIRECT(ADDRESS(ROW(),COLUMN()))=TRUNC(INDIRECT(ADDRESS(ROW(),COLUMN())))</formula>
    </cfRule>
  </conditionalFormatting>
  <conditionalFormatting sqref="AI67:AO68">
    <cfRule type="expression" dxfId="588" priority="4">
      <formula>INDIRECT(ADDRESS(ROW(),COLUMN()))=TRUNC(INDIRECT(ADDRESS(ROW(),COLUMN())))</formula>
    </cfRule>
  </conditionalFormatting>
  <conditionalFormatting sqref="AP67:AV68">
    <cfRule type="expression" dxfId="587" priority="3">
      <formula>INDIRECT(ADDRESS(ROW(),COLUMN()))=TRUNC(INDIRECT(ADDRESS(ROW(),COLUMN())))</formula>
    </cfRule>
  </conditionalFormatting>
  <conditionalFormatting sqref="AW67:AY68">
    <cfRule type="expression" dxfId="586" priority="2">
      <formula>INDIRECT(ADDRESS(ROW(),COLUMN()))=TRUNC(INDIRECT(ADDRESS(ROW(),COLUMN())))</formula>
    </cfRule>
  </conditionalFormatting>
  <conditionalFormatting sqref="AZ67:BC68">
    <cfRule type="expression" dxfId="585" priority="1">
      <formula>INDIRECT(ADDRESS(ROW(),COLUMN()))=TRUNC(INDIRECT(ADDRESS(ROW(),COLUMN())))</formula>
    </cfRule>
  </conditionalFormatting>
  <dataValidations count="9">
    <dataValidation allowBlank="1" showInputMessage="1" showErrorMessage="1" error="入力可能範囲　32～40" sqref="BC10"/>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4" sqref="F4:L4"/>
    </sheetView>
  </sheetViews>
  <sheetFormatPr defaultRowHeight="18.75" x14ac:dyDescent="0.15"/>
  <cols>
    <col min="1" max="1" width="1.625" style="388" customWidth="1"/>
    <col min="2" max="2" width="5.625" style="387" customWidth="1"/>
    <col min="3" max="3" width="10.625" style="387" customWidth="1"/>
    <col min="4" max="4" width="10.625" style="387" hidden="1" customWidth="1"/>
    <col min="5" max="5" width="3.375" style="387" bestFit="1" customWidth="1"/>
    <col min="6" max="6" width="15.625" style="388" customWidth="1"/>
    <col min="7" max="7" width="3.375" style="388" bestFit="1" customWidth="1"/>
    <col min="8" max="8" width="15.625" style="388" customWidth="1"/>
    <col min="9" max="9" width="3.375" style="388" bestFit="1" customWidth="1"/>
    <col min="10" max="10" width="15.625" style="387" customWidth="1"/>
    <col min="11" max="11" width="3.375" style="388" bestFit="1" customWidth="1"/>
    <col min="12" max="12" width="15.625" style="388" customWidth="1"/>
    <col min="13" max="13" width="5" style="388" customWidth="1"/>
    <col min="14" max="14" width="15.625" style="388" customWidth="1"/>
    <col min="15" max="15" width="3.375" style="388" customWidth="1"/>
    <col min="16" max="16" width="15.625" style="388" customWidth="1"/>
    <col min="17" max="17" width="3.375" style="388" customWidth="1"/>
    <col min="18" max="18" width="15.625" style="388" customWidth="1"/>
    <col min="19" max="19" width="3.375" style="388" customWidth="1"/>
    <col min="20" max="20" width="15.625" style="388" customWidth="1"/>
    <col min="21" max="21" width="3.375" style="388" customWidth="1"/>
    <col min="22" max="22" width="15.625" style="388" customWidth="1"/>
    <col min="23" max="23" width="3.375" style="388" customWidth="1"/>
    <col min="24" max="24" width="15.625" style="388" customWidth="1"/>
    <col min="25" max="25" width="3.375" style="388" customWidth="1"/>
    <col min="26" max="26" width="15.625" style="388" customWidth="1"/>
    <col min="27" max="27" width="3.375" style="388" customWidth="1"/>
    <col min="28" max="28" width="50.625" style="388" customWidth="1"/>
    <col min="29" max="16384" width="9" style="388"/>
  </cols>
  <sheetData>
    <row r="1" spans="2:28" x14ac:dyDescent="0.15">
      <c r="B1" s="386" t="s">
        <v>740</v>
      </c>
    </row>
    <row r="2" spans="2:28" x14ac:dyDescent="0.15">
      <c r="B2" s="389" t="s">
        <v>741</v>
      </c>
      <c r="F2" s="390"/>
      <c r="G2" s="391"/>
      <c r="H2" s="391"/>
      <c r="I2" s="391"/>
      <c r="J2" s="392"/>
      <c r="K2" s="391"/>
      <c r="L2" s="391"/>
    </row>
    <row r="3" spans="2:28" x14ac:dyDescent="0.15">
      <c r="B3" s="390" t="s">
        <v>742</v>
      </c>
      <c r="F3" s="392" t="s">
        <v>743</v>
      </c>
      <c r="G3" s="391"/>
      <c r="H3" s="391"/>
      <c r="I3" s="391"/>
      <c r="J3" s="392"/>
      <c r="K3" s="391"/>
      <c r="L3" s="391"/>
    </row>
    <row r="4" spans="2:28" x14ac:dyDescent="0.15">
      <c r="B4" s="389"/>
      <c r="F4" s="973" t="s">
        <v>744</v>
      </c>
      <c r="G4" s="973"/>
      <c r="H4" s="973"/>
      <c r="I4" s="973"/>
      <c r="J4" s="973"/>
      <c r="K4" s="973"/>
      <c r="L4" s="973"/>
      <c r="N4" s="973" t="s">
        <v>745</v>
      </c>
      <c r="O4" s="973"/>
      <c r="P4" s="973"/>
      <c r="R4" s="973" t="s">
        <v>746</v>
      </c>
      <c r="S4" s="973"/>
      <c r="T4" s="973"/>
      <c r="U4" s="973"/>
      <c r="V4" s="973"/>
      <c r="W4" s="973"/>
      <c r="X4" s="973"/>
      <c r="Z4" s="393" t="s">
        <v>747</v>
      </c>
      <c r="AB4" s="973" t="s">
        <v>748</v>
      </c>
    </row>
    <row r="5" spans="2:28" x14ac:dyDescent="0.15">
      <c r="B5" s="387" t="s">
        <v>749</v>
      </c>
      <c r="C5" s="387" t="s">
        <v>750</v>
      </c>
      <c r="F5" s="387" t="s">
        <v>751</v>
      </c>
      <c r="G5" s="387"/>
      <c r="H5" s="387" t="s">
        <v>752</v>
      </c>
      <c r="J5" s="387" t="s">
        <v>753</v>
      </c>
      <c r="L5" s="387" t="s">
        <v>744</v>
      </c>
      <c r="N5" s="387" t="s">
        <v>754</v>
      </c>
      <c r="P5" s="387" t="s">
        <v>755</v>
      </c>
      <c r="R5" s="387" t="s">
        <v>754</v>
      </c>
      <c r="T5" s="387" t="s">
        <v>755</v>
      </c>
      <c r="V5" s="387" t="s">
        <v>753</v>
      </c>
      <c r="X5" s="387" t="s">
        <v>744</v>
      </c>
      <c r="Z5" s="394" t="s">
        <v>756</v>
      </c>
      <c r="AB5" s="973"/>
    </row>
    <row r="6" spans="2:28" x14ac:dyDescent="0.15">
      <c r="B6" s="395">
        <v>1</v>
      </c>
      <c r="C6" s="396" t="s">
        <v>757</v>
      </c>
      <c r="D6" s="397" t="str">
        <f>C6</f>
        <v>a</v>
      </c>
      <c r="E6" s="395" t="s">
        <v>758</v>
      </c>
      <c r="F6" s="398">
        <v>0.29166666666666669</v>
      </c>
      <c r="G6" s="395" t="s">
        <v>759</v>
      </c>
      <c r="H6" s="398">
        <v>0.66666666666666663</v>
      </c>
      <c r="I6" s="399" t="s">
        <v>760</v>
      </c>
      <c r="J6" s="398">
        <v>4.1666666666666664E-2</v>
      </c>
      <c r="K6" s="400" t="s">
        <v>761</v>
      </c>
      <c r="L6" s="401">
        <f>IF(OR(F6="",H6=""),"",(H6+IF(F6&gt;H6,1,0)-F6-J6)*24)</f>
        <v>7.9999999999999982</v>
      </c>
      <c r="N6" s="402">
        <f>【記載例】認知症対応型共同生活介護!$BB$13</f>
        <v>0.29166666666666669</v>
      </c>
      <c r="O6" s="387" t="s">
        <v>625</v>
      </c>
      <c r="P6" s="402">
        <f>【記載例】認知症対応型共同生活介護!$BF$13</f>
        <v>0.83333333333333337</v>
      </c>
      <c r="R6" s="403">
        <f t="shared" ref="R6:R22" si="0">IF(F6="","",IF(F6&lt;N6,N6,IF(F6&gt;=P6,"",F6)))</f>
        <v>0.29166666666666669</v>
      </c>
      <c r="S6" s="387" t="s">
        <v>762</v>
      </c>
      <c r="T6" s="403">
        <f t="shared" ref="T6:T22" si="1">IF(H6="","",IF(H6&gt;F6,IF(H6&lt;P6,H6,P6),P6))</f>
        <v>0.66666666666666663</v>
      </c>
      <c r="U6" s="404" t="s">
        <v>763</v>
      </c>
      <c r="V6" s="398">
        <v>4.1666666666666664E-2</v>
      </c>
      <c r="W6" s="388" t="s">
        <v>761</v>
      </c>
      <c r="X6" s="401">
        <f>IF(R6="","",IF((T6+IF(R6&gt;T6,1,0)-R6-V6)*24=0,"",(T6+IF(R6&gt;T6,1,0)-R6-V6)*24))</f>
        <v>7.9999999999999982</v>
      </c>
      <c r="Z6" s="401" t="str">
        <f>IF(X6="",L6,IF(OR(L6-X6=0,L6-X6&lt;0),"-",L6-X6))</f>
        <v>-</v>
      </c>
      <c r="AB6" s="405"/>
    </row>
    <row r="7" spans="2:28" x14ac:dyDescent="0.15">
      <c r="B7" s="395">
        <v>2</v>
      </c>
      <c r="C7" s="396" t="s">
        <v>689</v>
      </c>
      <c r="D7" s="397" t="str">
        <f t="shared" ref="D7:D38" si="2">C7</f>
        <v>b</v>
      </c>
      <c r="E7" s="395" t="s">
        <v>764</v>
      </c>
      <c r="F7" s="398">
        <v>0.45833333333333331</v>
      </c>
      <c r="G7" s="395" t="s">
        <v>762</v>
      </c>
      <c r="H7" s="398">
        <v>0.83333333333333337</v>
      </c>
      <c r="I7" s="399" t="s">
        <v>763</v>
      </c>
      <c r="J7" s="398">
        <v>4.1666666666666664E-2</v>
      </c>
      <c r="K7" s="400" t="s">
        <v>761</v>
      </c>
      <c r="L7" s="401">
        <f>IF(OR(F7="",H7=""),"",(H7+IF(F7&gt;H7,1,0)-F7-J7)*24)</f>
        <v>8</v>
      </c>
      <c r="N7" s="402">
        <f>【記載例】認知症対応型共同生活介護!$BB$13</f>
        <v>0.29166666666666669</v>
      </c>
      <c r="O7" s="387" t="s">
        <v>762</v>
      </c>
      <c r="P7" s="402">
        <f>【記載例】認知症対応型共同生活介護!$BF$13</f>
        <v>0.83333333333333337</v>
      </c>
      <c r="R7" s="403">
        <f t="shared" si="0"/>
        <v>0.45833333333333331</v>
      </c>
      <c r="S7" s="387" t="s">
        <v>625</v>
      </c>
      <c r="T7" s="403">
        <f t="shared" si="1"/>
        <v>0.83333333333333337</v>
      </c>
      <c r="U7" s="404" t="s">
        <v>760</v>
      </c>
      <c r="V7" s="398">
        <v>4.1666666666666664E-2</v>
      </c>
      <c r="W7" s="388" t="s">
        <v>761</v>
      </c>
      <c r="X7" s="401">
        <f>IF(R7="","",IF((T7+IF(R7&gt;T7,1,0)-R7-V7)*24=0,"",(T7+IF(R7&gt;T7,1,0)-R7-V7)*24))</f>
        <v>8</v>
      </c>
      <c r="Z7" s="401" t="str">
        <f>IF(X7="",L7,IF(OR(L7-X7=0,L7-X7&lt;0),"-",L7-X7))</f>
        <v>-</v>
      </c>
      <c r="AB7" s="405"/>
    </row>
    <row r="8" spans="2:28" x14ac:dyDescent="0.15">
      <c r="B8" s="395">
        <v>3</v>
      </c>
      <c r="C8" s="396" t="s">
        <v>655</v>
      </c>
      <c r="D8" s="397" t="str">
        <f t="shared" si="2"/>
        <v>c</v>
      </c>
      <c r="E8" s="395" t="s">
        <v>758</v>
      </c>
      <c r="F8" s="398">
        <v>0.375</v>
      </c>
      <c r="G8" s="395" t="s">
        <v>762</v>
      </c>
      <c r="H8" s="398">
        <v>0.75</v>
      </c>
      <c r="I8" s="399" t="s">
        <v>763</v>
      </c>
      <c r="J8" s="398">
        <v>4.1666666666666664E-2</v>
      </c>
      <c r="K8" s="400" t="s">
        <v>761</v>
      </c>
      <c r="L8" s="401">
        <f>IF(OR(F8="",H8=""),"",(H8+IF(F8&gt;H8,1,0)-F8-J8)*24)</f>
        <v>8</v>
      </c>
      <c r="N8" s="402">
        <f>【記載例】認知症対応型共同生活介護!$BB$13</f>
        <v>0.29166666666666669</v>
      </c>
      <c r="O8" s="387" t="s">
        <v>625</v>
      </c>
      <c r="P8" s="402">
        <f>【記載例】認知症対応型共同生活介護!$BF$13</f>
        <v>0.83333333333333337</v>
      </c>
      <c r="R8" s="403">
        <f t="shared" si="0"/>
        <v>0.375</v>
      </c>
      <c r="S8" s="387" t="s">
        <v>762</v>
      </c>
      <c r="T8" s="403">
        <f t="shared" si="1"/>
        <v>0.75</v>
      </c>
      <c r="U8" s="404" t="s">
        <v>763</v>
      </c>
      <c r="V8" s="398">
        <v>4.1666666666666664E-2</v>
      </c>
      <c r="W8" s="388" t="s">
        <v>765</v>
      </c>
      <c r="X8" s="401">
        <f>IF(R8="","",IF((T8+IF(R8&gt;T8,1,0)-R8-V8)*24=0,"",(T8+IF(R8&gt;T8,1,0)-R8-V8)*24))</f>
        <v>8</v>
      </c>
      <c r="Z8" s="401" t="str">
        <f>IF(X8="",L8,IF(OR(L8-X8=0,L8-X8&lt;0),"-",L8-X8))</f>
        <v>-</v>
      </c>
      <c r="AB8" s="405"/>
    </row>
    <row r="9" spans="2:28" x14ac:dyDescent="0.15">
      <c r="B9" s="395">
        <v>4</v>
      </c>
      <c r="C9" s="396" t="s">
        <v>663</v>
      </c>
      <c r="D9" s="397" t="str">
        <f t="shared" si="2"/>
        <v>d</v>
      </c>
      <c r="E9" s="395" t="s">
        <v>766</v>
      </c>
      <c r="F9" s="398">
        <v>0.35416666666666669</v>
      </c>
      <c r="G9" s="395" t="s">
        <v>625</v>
      </c>
      <c r="H9" s="398">
        <v>0.72916666666666663</v>
      </c>
      <c r="I9" s="399" t="s">
        <v>763</v>
      </c>
      <c r="J9" s="398">
        <v>4.1666666666666664E-2</v>
      </c>
      <c r="K9" s="400" t="s">
        <v>761</v>
      </c>
      <c r="L9" s="401">
        <f>IF(OR(F9="",H9=""),"",(H9+IF(F9&gt;H9,1,0)-F9-J9)*24)</f>
        <v>7.9999999999999982</v>
      </c>
      <c r="N9" s="402">
        <f>【記載例】認知症対応型共同生活介護!$BB$13</f>
        <v>0.29166666666666669</v>
      </c>
      <c r="O9" s="387" t="s">
        <v>762</v>
      </c>
      <c r="P9" s="402">
        <f>【記載例】認知症対応型共同生活介護!$BF$13</f>
        <v>0.83333333333333337</v>
      </c>
      <c r="R9" s="403">
        <f t="shared" si="0"/>
        <v>0.35416666666666669</v>
      </c>
      <c r="S9" s="387" t="s">
        <v>762</v>
      </c>
      <c r="T9" s="403">
        <f t="shared" si="1"/>
        <v>0.72916666666666663</v>
      </c>
      <c r="U9" s="404" t="s">
        <v>763</v>
      </c>
      <c r="V9" s="398">
        <v>4.1666666666666664E-2</v>
      </c>
      <c r="W9" s="388" t="s">
        <v>761</v>
      </c>
      <c r="X9" s="401">
        <f>IF(R9="","",IF((T9+IF(R9&gt;T9,1,0)-R9-V9)*24=0,"",(T9+IF(R9&gt;T9,1,0)-R9-V9)*24))</f>
        <v>7.9999999999999982</v>
      </c>
      <c r="Z9" s="401" t="str">
        <f>IF(X9="",L9,IF(OR(L9-X9=0,L9-X9&lt;0),"-",L9-X9))</f>
        <v>-</v>
      </c>
      <c r="AB9" s="405"/>
    </row>
    <row r="10" spans="2:28" x14ac:dyDescent="0.15">
      <c r="B10" s="395">
        <v>5</v>
      </c>
      <c r="C10" s="396" t="s">
        <v>718</v>
      </c>
      <c r="D10" s="397" t="str">
        <f t="shared" si="2"/>
        <v>e</v>
      </c>
      <c r="E10" s="395" t="s">
        <v>766</v>
      </c>
      <c r="F10" s="398">
        <v>0.375</v>
      </c>
      <c r="G10" s="395" t="s">
        <v>762</v>
      </c>
      <c r="H10" s="398">
        <v>0.625</v>
      </c>
      <c r="I10" s="399" t="s">
        <v>763</v>
      </c>
      <c r="J10" s="398">
        <v>0</v>
      </c>
      <c r="K10" s="400" t="s">
        <v>761</v>
      </c>
      <c r="L10" s="401">
        <f t="shared" ref="L10:L22" si="3">IF(OR(F10="",H10=""),"",(H10+IF(F10&gt;H10,1,0)-F10-J10)*24)</f>
        <v>6</v>
      </c>
      <c r="N10" s="402">
        <f>【記載例】認知症対応型共同生活介護!$BB$13</f>
        <v>0.29166666666666669</v>
      </c>
      <c r="O10" s="387" t="s">
        <v>759</v>
      </c>
      <c r="P10" s="402">
        <f>【記載例】認知症対応型共同生活介護!$BF$13</f>
        <v>0.83333333333333337</v>
      </c>
      <c r="R10" s="403">
        <f t="shared" si="0"/>
        <v>0.375</v>
      </c>
      <c r="S10" s="387" t="s">
        <v>762</v>
      </c>
      <c r="T10" s="403">
        <f t="shared" si="1"/>
        <v>0.625</v>
      </c>
      <c r="U10" s="404" t="s">
        <v>763</v>
      </c>
      <c r="V10" s="398">
        <v>0</v>
      </c>
      <c r="W10" s="388" t="s">
        <v>767</v>
      </c>
      <c r="X10" s="401">
        <f t="shared" ref="X10:X22" si="4">IF(R10="","",IF((T10+IF(R10&gt;T10,1,0)-R10-V10)*24=0,"",(T10+IF(R10&gt;T10,1,0)-R10-V10)*24))</f>
        <v>6</v>
      </c>
      <c r="Z10" s="401" t="str">
        <f t="shared" ref="Z10:Z22" si="5">IF(X10="",L10,IF(OR(L10-X10=0,L10-X10&lt;0),"-",L10-X10))</f>
        <v>-</v>
      </c>
      <c r="AB10" s="405"/>
    </row>
    <row r="11" spans="2:28" x14ac:dyDescent="0.15">
      <c r="B11" s="395">
        <v>6</v>
      </c>
      <c r="C11" s="396" t="s">
        <v>709</v>
      </c>
      <c r="D11" s="397" t="str">
        <f t="shared" si="2"/>
        <v>f</v>
      </c>
      <c r="E11" s="395" t="s">
        <v>766</v>
      </c>
      <c r="F11" s="398">
        <v>0.41666666666666669</v>
      </c>
      <c r="G11" s="395" t="s">
        <v>762</v>
      </c>
      <c r="H11" s="398">
        <v>0.66666666666666663</v>
      </c>
      <c r="I11" s="399" t="s">
        <v>763</v>
      </c>
      <c r="J11" s="398">
        <v>0</v>
      </c>
      <c r="K11" s="400" t="s">
        <v>765</v>
      </c>
      <c r="L11" s="401">
        <f t="shared" si="3"/>
        <v>5.9999999999999982</v>
      </c>
      <c r="N11" s="402">
        <f>【記載例】認知症対応型共同生活介護!$BB$13</f>
        <v>0.29166666666666669</v>
      </c>
      <c r="O11" s="387" t="s">
        <v>762</v>
      </c>
      <c r="P11" s="402">
        <f>【記載例】認知症対応型共同生活介護!$BF$13</f>
        <v>0.83333333333333337</v>
      </c>
      <c r="R11" s="403">
        <f t="shared" si="0"/>
        <v>0.41666666666666669</v>
      </c>
      <c r="S11" s="387" t="s">
        <v>768</v>
      </c>
      <c r="T11" s="403">
        <f t="shared" si="1"/>
        <v>0.66666666666666663</v>
      </c>
      <c r="U11" s="404" t="s">
        <v>763</v>
      </c>
      <c r="V11" s="398">
        <v>0</v>
      </c>
      <c r="W11" s="388" t="s">
        <v>761</v>
      </c>
      <c r="X11" s="401">
        <f t="shared" si="4"/>
        <v>5.9999999999999982</v>
      </c>
      <c r="Z11" s="401" t="str">
        <f t="shared" si="5"/>
        <v>-</v>
      </c>
      <c r="AB11" s="405"/>
    </row>
    <row r="12" spans="2:28" x14ac:dyDescent="0.15">
      <c r="B12" s="395">
        <v>7</v>
      </c>
      <c r="C12" s="396" t="s">
        <v>727</v>
      </c>
      <c r="D12" s="397" t="str">
        <f t="shared" si="2"/>
        <v>g</v>
      </c>
      <c r="E12" s="395" t="s">
        <v>766</v>
      </c>
      <c r="F12" s="398">
        <v>0.29166666666666669</v>
      </c>
      <c r="G12" s="395" t="s">
        <v>762</v>
      </c>
      <c r="H12" s="398">
        <v>0.39583333333333331</v>
      </c>
      <c r="I12" s="399" t="s">
        <v>763</v>
      </c>
      <c r="J12" s="398">
        <v>0</v>
      </c>
      <c r="K12" s="400" t="s">
        <v>761</v>
      </c>
      <c r="L12" s="401">
        <f t="shared" si="3"/>
        <v>2.4999999999999991</v>
      </c>
      <c r="N12" s="402">
        <f>【記載例】認知症対応型共同生活介護!$BB$13</f>
        <v>0.29166666666666669</v>
      </c>
      <c r="O12" s="387" t="s">
        <v>762</v>
      </c>
      <c r="P12" s="402">
        <f>【記載例】認知症対応型共同生活介護!$BF$13</f>
        <v>0.83333333333333337</v>
      </c>
      <c r="R12" s="403">
        <f t="shared" si="0"/>
        <v>0.29166666666666669</v>
      </c>
      <c r="S12" s="387" t="s">
        <v>762</v>
      </c>
      <c r="T12" s="403">
        <f t="shared" si="1"/>
        <v>0.39583333333333331</v>
      </c>
      <c r="U12" s="404" t="s">
        <v>760</v>
      </c>
      <c r="V12" s="398">
        <v>0</v>
      </c>
      <c r="W12" s="388" t="s">
        <v>761</v>
      </c>
      <c r="X12" s="401">
        <f t="shared" si="4"/>
        <v>2.4999999999999991</v>
      </c>
      <c r="Z12" s="401" t="str">
        <f t="shared" si="5"/>
        <v>-</v>
      </c>
      <c r="AB12" s="405"/>
    </row>
    <row r="13" spans="2:28" x14ac:dyDescent="0.15">
      <c r="B13" s="395">
        <v>8</v>
      </c>
      <c r="C13" s="396" t="s">
        <v>769</v>
      </c>
      <c r="D13" s="397" t="str">
        <f t="shared" si="2"/>
        <v>h</v>
      </c>
      <c r="E13" s="395" t="s">
        <v>766</v>
      </c>
      <c r="F13" s="398">
        <v>0.66666666666666663</v>
      </c>
      <c r="G13" s="395" t="s">
        <v>762</v>
      </c>
      <c r="H13" s="398">
        <v>0.83333333333333337</v>
      </c>
      <c r="I13" s="399" t="s">
        <v>763</v>
      </c>
      <c r="J13" s="398">
        <v>0</v>
      </c>
      <c r="K13" s="400" t="s">
        <v>761</v>
      </c>
      <c r="L13" s="401">
        <f t="shared" si="3"/>
        <v>4.0000000000000018</v>
      </c>
      <c r="N13" s="402">
        <f>【記載例】認知症対応型共同生活介護!$BB$13</f>
        <v>0.29166666666666669</v>
      </c>
      <c r="O13" s="387" t="s">
        <v>762</v>
      </c>
      <c r="P13" s="402">
        <f>【記載例】認知症対応型共同生活介護!$BF$13</f>
        <v>0.83333333333333337</v>
      </c>
      <c r="R13" s="403">
        <f t="shared" si="0"/>
        <v>0.66666666666666663</v>
      </c>
      <c r="S13" s="387" t="s">
        <v>762</v>
      </c>
      <c r="T13" s="403">
        <f t="shared" si="1"/>
        <v>0.83333333333333337</v>
      </c>
      <c r="U13" s="404" t="s">
        <v>760</v>
      </c>
      <c r="V13" s="398">
        <v>0</v>
      </c>
      <c r="W13" s="388" t="s">
        <v>761</v>
      </c>
      <c r="X13" s="401">
        <f t="shared" si="4"/>
        <v>4.0000000000000018</v>
      </c>
      <c r="Z13" s="401" t="str">
        <f t="shared" si="5"/>
        <v>-</v>
      </c>
      <c r="AB13" s="405"/>
    </row>
    <row r="14" spans="2:28" x14ac:dyDescent="0.15">
      <c r="B14" s="395">
        <v>9</v>
      </c>
      <c r="C14" s="396" t="s">
        <v>677</v>
      </c>
      <c r="D14" s="397" t="str">
        <f t="shared" si="2"/>
        <v>i</v>
      </c>
      <c r="E14" s="395" t="s">
        <v>770</v>
      </c>
      <c r="F14" s="398">
        <v>0.70833333333333337</v>
      </c>
      <c r="G14" s="395" t="s">
        <v>762</v>
      </c>
      <c r="H14" s="398">
        <v>1</v>
      </c>
      <c r="I14" s="399" t="s">
        <v>763</v>
      </c>
      <c r="J14" s="398">
        <v>0</v>
      </c>
      <c r="K14" s="400" t="s">
        <v>761</v>
      </c>
      <c r="L14" s="401">
        <f t="shared" si="3"/>
        <v>6.9999999999999991</v>
      </c>
      <c r="N14" s="402">
        <f>【記載例】認知症対応型共同生活介護!$BB$13</f>
        <v>0.29166666666666669</v>
      </c>
      <c r="O14" s="387" t="s">
        <v>762</v>
      </c>
      <c r="P14" s="402">
        <f>【記載例】認知症対応型共同生活介護!$BF$13</f>
        <v>0.83333333333333337</v>
      </c>
      <c r="R14" s="403">
        <f t="shared" si="0"/>
        <v>0.70833333333333337</v>
      </c>
      <c r="S14" s="387" t="s">
        <v>762</v>
      </c>
      <c r="T14" s="403">
        <f t="shared" si="1"/>
        <v>0.83333333333333337</v>
      </c>
      <c r="U14" s="404" t="s">
        <v>763</v>
      </c>
      <c r="V14" s="398">
        <v>0</v>
      </c>
      <c r="W14" s="388" t="s">
        <v>761</v>
      </c>
      <c r="X14" s="401">
        <f t="shared" si="4"/>
        <v>3</v>
      </c>
      <c r="Z14" s="401">
        <f t="shared" si="5"/>
        <v>3.9999999999999991</v>
      </c>
      <c r="AB14" s="405" t="s">
        <v>771</v>
      </c>
    </row>
    <row r="15" spans="2:28" x14ac:dyDescent="0.15">
      <c r="B15" s="395">
        <v>10</v>
      </c>
      <c r="C15" s="396" t="s">
        <v>674</v>
      </c>
      <c r="D15" s="397" t="str">
        <f t="shared" si="2"/>
        <v>j</v>
      </c>
      <c r="E15" s="395" t="s">
        <v>766</v>
      </c>
      <c r="F15" s="398">
        <v>0</v>
      </c>
      <c r="G15" s="395" t="s">
        <v>625</v>
      </c>
      <c r="H15" s="398">
        <v>0.41666666666666669</v>
      </c>
      <c r="I15" s="399" t="s">
        <v>763</v>
      </c>
      <c r="J15" s="398">
        <v>4.1666666666666664E-2</v>
      </c>
      <c r="K15" s="400" t="s">
        <v>761</v>
      </c>
      <c r="L15" s="401">
        <f t="shared" si="3"/>
        <v>9</v>
      </c>
      <c r="N15" s="402">
        <f>【記載例】認知症対応型共同生活介護!$BB$13</f>
        <v>0.29166666666666669</v>
      </c>
      <c r="O15" s="387" t="s">
        <v>762</v>
      </c>
      <c r="P15" s="402">
        <f>【記載例】認知症対応型共同生活介護!$BF$13</f>
        <v>0.83333333333333337</v>
      </c>
      <c r="R15" s="403">
        <f t="shared" si="0"/>
        <v>0.29166666666666669</v>
      </c>
      <c r="S15" s="387" t="s">
        <v>762</v>
      </c>
      <c r="T15" s="403">
        <f t="shared" si="1"/>
        <v>0.41666666666666669</v>
      </c>
      <c r="U15" s="404" t="s">
        <v>763</v>
      </c>
      <c r="V15" s="398">
        <v>0</v>
      </c>
      <c r="W15" s="388" t="s">
        <v>761</v>
      </c>
      <c r="X15" s="401">
        <f t="shared" si="4"/>
        <v>3</v>
      </c>
      <c r="Z15" s="401">
        <f t="shared" si="5"/>
        <v>6</v>
      </c>
      <c r="AB15" s="405" t="s">
        <v>772</v>
      </c>
    </row>
    <row r="16" spans="2:28" x14ac:dyDescent="0.15">
      <c r="B16" s="395">
        <v>11</v>
      </c>
      <c r="C16" s="396" t="s">
        <v>773</v>
      </c>
      <c r="D16" s="397" t="str">
        <f t="shared" si="2"/>
        <v>k</v>
      </c>
      <c r="E16" s="395" t="s">
        <v>766</v>
      </c>
      <c r="F16" s="398"/>
      <c r="G16" s="395" t="s">
        <v>762</v>
      </c>
      <c r="H16" s="398"/>
      <c r="I16" s="399" t="s">
        <v>763</v>
      </c>
      <c r="J16" s="398">
        <v>0</v>
      </c>
      <c r="K16" s="400" t="s">
        <v>761</v>
      </c>
      <c r="L16" s="401" t="str">
        <f t="shared" si="3"/>
        <v/>
      </c>
      <c r="N16" s="402">
        <f>【記載例】認知症対応型共同生活介護!$BB$13</f>
        <v>0.29166666666666669</v>
      </c>
      <c r="O16" s="387" t="s">
        <v>768</v>
      </c>
      <c r="P16" s="402">
        <f>【記載例】認知症対応型共同生活介護!$BF$13</f>
        <v>0.83333333333333337</v>
      </c>
      <c r="R16" s="403" t="str">
        <f t="shared" si="0"/>
        <v/>
      </c>
      <c r="S16" s="387" t="s">
        <v>762</v>
      </c>
      <c r="T16" s="403" t="str">
        <f t="shared" si="1"/>
        <v/>
      </c>
      <c r="U16" s="404" t="s">
        <v>763</v>
      </c>
      <c r="V16" s="398">
        <v>0</v>
      </c>
      <c r="W16" s="388" t="s">
        <v>761</v>
      </c>
      <c r="X16" s="401" t="str">
        <f t="shared" si="4"/>
        <v/>
      </c>
      <c r="Z16" s="401" t="str">
        <f t="shared" si="5"/>
        <v/>
      </c>
      <c r="AB16" s="405"/>
    </row>
    <row r="17" spans="2:28" x14ac:dyDescent="0.15">
      <c r="B17" s="395">
        <v>12</v>
      </c>
      <c r="C17" s="396" t="s">
        <v>774</v>
      </c>
      <c r="D17" s="397" t="str">
        <f t="shared" si="2"/>
        <v>l</v>
      </c>
      <c r="E17" s="395" t="s">
        <v>766</v>
      </c>
      <c r="F17" s="398"/>
      <c r="G17" s="395" t="s">
        <v>762</v>
      </c>
      <c r="H17" s="398"/>
      <c r="I17" s="399" t="s">
        <v>763</v>
      </c>
      <c r="J17" s="398">
        <v>0</v>
      </c>
      <c r="K17" s="400" t="s">
        <v>761</v>
      </c>
      <c r="L17" s="401" t="str">
        <f t="shared" si="3"/>
        <v/>
      </c>
      <c r="N17" s="402">
        <f>【記載例】認知症対応型共同生活介護!$BB$13</f>
        <v>0.29166666666666669</v>
      </c>
      <c r="O17" s="387" t="s">
        <v>762</v>
      </c>
      <c r="P17" s="402">
        <f>【記載例】認知症対応型共同生活介護!$BF$13</f>
        <v>0.83333333333333337</v>
      </c>
      <c r="R17" s="403" t="str">
        <f t="shared" si="0"/>
        <v/>
      </c>
      <c r="S17" s="387" t="s">
        <v>762</v>
      </c>
      <c r="T17" s="403" t="str">
        <f t="shared" si="1"/>
        <v/>
      </c>
      <c r="U17" s="404" t="s">
        <v>760</v>
      </c>
      <c r="V17" s="398">
        <v>0</v>
      </c>
      <c r="W17" s="388" t="s">
        <v>761</v>
      </c>
      <c r="X17" s="401" t="str">
        <f t="shared" si="4"/>
        <v/>
      </c>
      <c r="Z17" s="401" t="str">
        <f t="shared" si="5"/>
        <v/>
      </c>
      <c r="AB17" s="405"/>
    </row>
    <row r="18" spans="2:28" x14ac:dyDescent="0.15">
      <c r="B18" s="395">
        <v>13</v>
      </c>
      <c r="C18" s="396" t="s">
        <v>775</v>
      </c>
      <c r="D18" s="397" t="str">
        <f t="shared" si="2"/>
        <v>m</v>
      </c>
      <c r="E18" s="395" t="s">
        <v>766</v>
      </c>
      <c r="F18" s="398"/>
      <c r="G18" s="395" t="s">
        <v>762</v>
      </c>
      <c r="H18" s="398"/>
      <c r="I18" s="399" t="s">
        <v>763</v>
      </c>
      <c r="J18" s="398">
        <v>0</v>
      </c>
      <c r="K18" s="400" t="s">
        <v>761</v>
      </c>
      <c r="L18" s="401" t="str">
        <f t="shared" si="3"/>
        <v/>
      </c>
      <c r="N18" s="402">
        <f>【記載例】認知症対応型共同生活介護!$BB$13</f>
        <v>0.29166666666666669</v>
      </c>
      <c r="O18" s="387" t="s">
        <v>762</v>
      </c>
      <c r="P18" s="402">
        <f>【記載例】認知症対応型共同生活介護!$BF$13</f>
        <v>0.83333333333333337</v>
      </c>
      <c r="R18" s="403" t="str">
        <f t="shared" si="0"/>
        <v/>
      </c>
      <c r="S18" s="387" t="s">
        <v>762</v>
      </c>
      <c r="T18" s="403" t="str">
        <f t="shared" si="1"/>
        <v/>
      </c>
      <c r="U18" s="404" t="s">
        <v>763</v>
      </c>
      <c r="V18" s="398">
        <v>0</v>
      </c>
      <c r="W18" s="388" t="s">
        <v>761</v>
      </c>
      <c r="X18" s="401" t="str">
        <f t="shared" si="4"/>
        <v/>
      </c>
      <c r="Z18" s="401" t="str">
        <f t="shared" si="5"/>
        <v/>
      </c>
      <c r="AB18" s="405"/>
    </row>
    <row r="19" spans="2:28" x14ac:dyDescent="0.15">
      <c r="B19" s="395">
        <v>14</v>
      </c>
      <c r="C19" s="396" t="s">
        <v>776</v>
      </c>
      <c r="D19" s="397" t="str">
        <f t="shared" si="2"/>
        <v>n</v>
      </c>
      <c r="E19" s="395" t="s">
        <v>766</v>
      </c>
      <c r="F19" s="398"/>
      <c r="G19" s="395" t="s">
        <v>762</v>
      </c>
      <c r="H19" s="398"/>
      <c r="I19" s="399" t="s">
        <v>763</v>
      </c>
      <c r="J19" s="398">
        <v>0</v>
      </c>
      <c r="K19" s="400" t="s">
        <v>761</v>
      </c>
      <c r="L19" s="401" t="str">
        <f t="shared" si="3"/>
        <v/>
      </c>
      <c r="N19" s="402">
        <f>【記載例】認知症対応型共同生活介護!$BB$13</f>
        <v>0.29166666666666669</v>
      </c>
      <c r="O19" s="387" t="s">
        <v>762</v>
      </c>
      <c r="P19" s="402">
        <f>【記載例】認知症対応型共同生活介護!$BF$13</f>
        <v>0.83333333333333337</v>
      </c>
      <c r="R19" s="403" t="str">
        <f t="shared" si="0"/>
        <v/>
      </c>
      <c r="S19" s="387" t="s">
        <v>762</v>
      </c>
      <c r="T19" s="403" t="str">
        <f t="shared" si="1"/>
        <v/>
      </c>
      <c r="U19" s="404" t="s">
        <v>763</v>
      </c>
      <c r="V19" s="398">
        <v>0</v>
      </c>
      <c r="W19" s="388" t="s">
        <v>761</v>
      </c>
      <c r="X19" s="401" t="str">
        <f t="shared" si="4"/>
        <v/>
      </c>
      <c r="Z19" s="401" t="str">
        <f t="shared" si="5"/>
        <v/>
      </c>
      <c r="AB19" s="405"/>
    </row>
    <row r="20" spans="2:28" x14ac:dyDescent="0.15">
      <c r="B20" s="395">
        <v>15</v>
      </c>
      <c r="C20" s="396" t="s">
        <v>777</v>
      </c>
      <c r="D20" s="397" t="str">
        <f t="shared" si="2"/>
        <v>o</v>
      </c>
      <c r="E20" s="395" t="s">
        <v>766</v>
      </c>
      <c r="F20" s="398"/>
      <c r="G20" s="395" t="s">
        <v>762</v>
      </c>
      <c r="H20" s="398"/>
      <c r="I20" s="399" t="s">
        <v>763</v>
      </c>
      <c r="J20" s="398">
        <v>0</v>
      </c>
      <c r="K20" s="400" t="s">
        <v>761</v>
      </c>
      <c r="L20" s="401" t="str">
        <f t="shared" si="3"/>
        <v/>
      </c>
      <c r="N20" s="402">
        <f>【記載例】認知症対応型共同生活介護!$BB$13</f>
        <v>0.29166666666666669</v>
      </c>
      <c r="O20" s="387" t="s">
        <v>762</v>
      </c>
      <c r="P20" s="402">
        <f>【記載例】認知症対応型共同生活介護!$BF$13</f>
        <v>0.83333333333333337</v>
      </c>
      <c r="R20" s="403" t="str">
        <f t="shared" si="0"/>
        <v/>
      </c>
      <c r="S20" s="387" t="s">
        <v>762</v>
      </c>
      <c r="T20" s="403" t="str">
        <f t="shared" si="1"/>
        <v/>
      </c>
      <c r="U20" s="404" t="s">
        <v>763</v>
      </c>
      <c r="V20" s="398">
        <v>0</v>
      </c>
      <c r="W20" s="388" t="s">
        <v>761</v>
      </c>
      <c r="X20" s="401" t="str">
        <f t="shared" si="4"/>
        <v/>
      </c>
      <c r="Z20" s="401" t="str">
        <f t="shared" si="5"/>
        <v/>
      </c>
      <c r="AB20" s="405"/>
    </row>
    <row r="21" spans="2:28" x14ac:dyDescent="0.15">
      <c r="B21" s="395">
        <v>16</v>
      </c>
      <c r="C21" s="396" t="s">
        <v>778</v>
      </c>
      <c r="D21" s="397" t="str">
        <f t="shared" si="2"/>
        <v>p</v>
      </c>
      <c r="E21" s="395" t="s">
        <v>766</v>
      </c>
      <c r="F21" s="398"/>
      <c r="G21" s="395" t="s">
        <v>762</v>
      </c>
      <c r="H21" s="398"/>
      <c r="I21" s="399" t="s">
        <v>763</v>
      </c>
      <c r="J21" s="398">
        <v>0</v>
      </c>
      <c r="K21" s="400" t="s">
        <v>761</v>
      </c>
      <c r="L21" s="401" t="str">
        <f t="shared" si="3"/>
        <v/>
      </c>
      <c r="N21" s="402">
        <f>【記載例】認知症対応型共同生活介護!$BB$13</f>
        <v>0.29166666666666669</v>
      </c>
      <c r="O21" s="387" t="s">
        <v>762</v>
      </c>
      <c r="P21" s="402">
        <f>【記載例】認知症対応型共同生活介護!$BF$13</f>
        <v>0.83333333333333337</v>
      </c>
      <c r="R21" s="403" t="str">
        <f t="shared" si="0"/>
        <v/>
      </c>
      <c r="S21" s="387" t="s">
        <v>762</v>
      </c>
      <c r="T21" s="403" t="str">
        <f t="shared" si="1"/>
        <v/>
      </c>
      <c r="U21" s="404" t="s">
        <v>763</v>
      </c>
      <c r="V21" s="398">
        <v>0</v>
      </c>
      <c r="W21" s="388" t="s">
        <v>761</v>
      </c>
      <c r="X21" s="401" t="str">
        <f t="shared" si="4"/>
        <v/>
      </c>
      <c r="Z21" s="401" t="str">
        <f t="shared" si="5"/>
        <v/>
      </c>
      <c r="AB21" s="405"/>
    </row>
    <row r="22" spans="2:28" x14ac:dyDescent="0.15">
      <c r="B22" s="395">
        <v>17</v>
      </c>
      <c r="C22" s="396" t="s">
        <v>779</v>
      </c>
      <c r="D22" s="397" t="str">
        <f t="shared" si="2"/>
        <v>q</v>
      </c>
      <c r="E22" s="395" t="s">
        <v>766</v>
      </c>
      <c r="F22" s="398"/>
      <c r="G22" s="395" t="s">
        <v>762</v>
      </c>
      <c r="H22" s="398"/>
      <c r="I22" s="399" t="s">
        <v>763</v>
      </c>
      <c r="J22" s="398">
        <v>0</v>
      </c>
      <c r="K22" s="400" t="s">
        <v>761</v>
      </c>
      <c r="L22" s="401" t="str">
        <f t="shared" si="3"/>
        <v/>
      </c>
      <c r="N22" s="402">
        <f>【記載例】認知症対応型共同生活介護!$BB$13</f>
        <v>0.29166666666666669</v>
      </c>
      <c r="O22" s="387" t="s">
        <v>762</v>
      </c>
      <c r="P22" s="402">
        <f>【記載例】認知症対応型共同生活介護!$BF$13</f>
        <v>0.83333333333333337</v>
      </c>
      <c r="R22" s="403" t="str">
        <f t="shared" si="0"/>
        <v/>
      </c>
      <c r="S22" s="387" t="s">
        <v>762</v>
      </c>
      <c r="T22" s="403" t="str">
        <f t="shared" si="1"/>
        <v/>
      </c>
      <c r="U22" s="404" t="s">
        <v>763</v>
      </c>
      <c r="V22" s="398">
        <v>0</v>
      </c>
      <c r="W22" s="388" t="s">
        <v>761</v>
      </c>
      <c r="X22" s="401" t="str">
        <f t="shared" si="4"/>
        <v/>
      </c>
      <c r="Z22" s="401" t="str">
        <f t="shared" si="5"/>
        <v/>
      </c>
      <c r="AB22" s="405"/>
    </row>
    <row r="23" spans="2:28" x14ac:dyDescent="0.15">
      <c r="B23" s="395">
        <v>18</v>
      </c>
      <c r="C23" s="396" t="s">
        <v>780</v>
      </c>
      <c r="D23" s="397" t="str">
        <f t="shared" si="2"/>
        <v>r</v>
      </c>
      <c r="E23" s="395" t="s">
        <v>766</v>
      </c>
      <c r="F23" s="406"/>
      <c r="G23" s="395" t="s">
        <v>762</v>
      </c>
      <c r="H23" s="406"/>
      <c r="I23" s="399" t="s">
        <v>763</v>
      </c>
      <c r="J23" s="406"/>
      <c r="K23" s="400" t="s">
        <v>761</v>
      </c>
      <c r="L23" s="396">
        <v>1</v>
      </c>
      <c r="N23" s="407"/>
      <c r="O23" s="395" t="s">
        <v>762</v>
      </c>
      <c r="P23" s="407"/>
      <c r="Q23" s="400"/>
      <c r="R23" s="407"/>
      <c r="S23" s="395" t="s">
        <v>762</v>
      </c>
      <c r="T23" s="407"/>
      <c r="U23" s="399" t="s">
        <v>763</v>
      </c>
      <c r="V23" s="406"/>
      <c r="W23" s="400" t="s">
        <v>761</v>
      </c>
      <c r="X23" s="408">
        <v>1</v>
      </c>
      <c r="Y23" s="400"/>
      <c r="Z23" s="408" t="s">
        <v>781</v>
      </c>
      <c r="AB23" s="405"/>
    </row>
    <row r="24" spans="2:28" x14ac:dyDescent="0.15">
      <c r="B24" s="395">
        <v>19</v>
      </c>
      <c r="C24" s="396" t="s">
        <v>782</v>
      </c>
      <c r="D24" s="397" t="str">
        <f t="shared" si="2"/>
        <v>s</v>
      </c>
      <c r="E24" s="395" t="s">
        <v>766</v>
      </c>
      <c r="F24" s="406"/>
      <c r="G24" s="395" t="s">
        <v>762</v>
      </c>
      <c r="H24" s="406"/>
      <c r="I24" s="399" t="s">
        <v>763</v>
      </c>
      <c r="J24" s="406"/>
      <c r="K24" s="400" t="s">
        <v>761</v>
      </c>
      <c r="L24" s="396">
        <v>2</v>
      </c>
      <c r="N24" s="407"/>
      <c r="O24" s="395" t="s">
        <v>762</v>
      </c>
      <c r="P24" s="407"/>
      <c r="Q24" s="400"/>
      <c r="R24" s="407"/>
      <c r="S24" s="395" t="s">
        <v>762</v>
      </c>
      <c r="T24" s="407"/>
      <c r="U24" s="399" t="s">
        <v>763</v>
      </c>
      <c r="V24" s="406"/>
      <c r="W24" s="400" t="s">
        <v>761</v>
      </c>
      <c r="X24" s="408">
        <v>2</v>
      </c>
      <c r="Y24" s="400"/>
      <c r="Z24" s="408" t="s">
        <v>781</v>
      </c>
      <c r="AB24" s="405"/>
    </row>
    <row r="25" spans="2:28" x14ac:dyDescent="0.15">
      <c r="B25" s="395">
        <v>20</v>
      </c>
      <c r="C25" s="396" t="s">
        <v>783</v>
      </c>
      <c r="D25" s="397" t="str">
        <f t="shared" si="2"/>
        <v>t</v>
      </c>
      <c r="E25" s="395" t="s">
        <v>766</v>
      </c>
      <c r="F25" s="406"/>
      <c r="G25" s="395" t="s">
        <v>762</v>
      </c>
      <c r="H25" s="406"/>
      <c r="I25" s="399" t="s">
        <v>763</v>
      </c>
      <c r="J25" s="406"/>
      <c r="K25" s="400" t="s">
        <v>761</v>
      </c>
      <c r="L25" s="396">
        <v>3</v>
      </c>
      <c r="N25" s="407"/>
      <c r="O25" s="395" t="s">
        <v>762</v>
      </c>
      <c r="P25" s="407"/>
      <c r="Q25" s="400"/>
      <c r="R25" s="407"/>
      <c r="S25" s="395" t="s">
        <v>762</v>
      </c>
      <c r="T25" s="407"/>
      <c r="U25" s="399" t="s">
        <v>763</v>
      </c>
      <c r="V25" s="406"/>
      <c r="W25" s="400" t="s">
        <v>761</v>
      </c>
      <c r="X25" s="408">
        <v>3</v>
      </c>
      <c r="Y25" s="400"/>
      <c r="Z25" s="408" t="s">
        <v>781</v>
      </c>
      <c r="AB25" s="405"/>
    </row>
    <row r="26" spans="2:28" x14ac:dyDescent="0.15">
      <c r="B26" s="395">
        <v>21</v>
      </c>
      <c r="C26" s="396" t="s">
        <v>784</v>
      </c>
      <c r="D26" s="397" t="str">
        <f t="shared" si="2"/>
        <v>u</v>
      </c>
      <c r="E26" s="395" t="s">
        <v>766</v>
      </c>
      <c r="F26" s="406"/>
      <c r="G26" s="395" t="s">
        <v>762</v>
      </c>
      <c r="H26" s="406"/>
      <c r="I26" s="399" t="s">
        <v>763</v>
      </c>
      <c r="J26" s="406"/>
      <c r="K26" s="400" t="s">
        <v>761</v>
      </c>
      <c r="L26" s="396">
        <v>4</v>
      </c>
      <c r="N26" s="407"/>
      <c r="O26" s="395" t="s">
        <v>762</v>
      </c>
      <c r="P26" s="407"/>
      <c r="Q26" s="400"/>
      <c r="R26" s="407"/>
      <c r="S26" s="395" t="s">
        <v>762</v>
      </c>
      <c r="T26" s="407"/>
      <c r="U26" s="399" t="s">
        <v>763</v>
      </c>
      <c r="V26" s="406"/>
      <c r="W26" s="400" t="s">
        <v>761</v>
      </c>
      <c r="X26" s="408">
        <v>4</v>
      </c>
      <c r="Y26" s="400"/>
      <c r="Z26" s="408" t="s">
        <v>781</v>
      </c>
      <c r="AB26" s="405"/>
    </row>
    <row r="27" spans="2:28" x14ac:dyDescent="0.15">
      <c r="B27" s="395">
        <v>22</v>
      </c>
      <c r="C27" s="396" t="s">
        <v>785</v>
      </c>
      <c r="D27" s="397" t="str">
        <f t="shared" si="2"/>
        <v>v</v>
      </c>
      <c r="E27" s="395" t="s">
        <v>766</v>
      </c>
      <c r="F27" s="406"/>
      <c r="G27" s="395" t="s">
        <v>762</v>
      </c>
      <c r="H27" s="406"/>
      <c r="I27" s="399" t="s">
        <v>763</v>
      </c>
      <c r="J27" s="406"/>
      <c r="K27" s="400" t="s">
        <v>761</v>
      </c>
      <c r="L27" s="396">
        <v>5</v>
      </c>
      <c r="N27" s="407"/>
      <c r="O27" s="395" t="s">
        <v>762</v>
      </c>
      <c r="P27" s="407"/>
      <c r="Q27" s="400"/>
      <c r="R27" s="407"/>
      <c r="S27" s="395" t="s">
        <v>762</v>
      </c>
      <c r="T27" s="407"/>
      <c r="U27" s="399" t="s">
        <v>763</v>
      </c>
      <c r="V27" s="406"/>
      <c r="W27" s="400" t="s">
        <v>761</v>
      </c>
      <c r="X27" s="408">
        <v>5</v>
      </c>
      <c r="Y27" s="400"/>
      <c r="Z27" s="408" t="s">
        <v>781</v>
      </c>
      <c r="AB27" s="405"/>
    </row>
    <row r="28" spans="2:28" x14ac:dyDescent="0.15">
      <c r="B28" s="395">
        <v>23</v>
      </c>
      <c r="C28" s="396" t="s">
        <v>786</v>
      </c>
      <c r="D28" s="397" t="str">
        <f t="shared" si="2"/>
        <v>w</v>
      </c>
      <c r="E28" s="395" t="s">
        <v>766</v>
      </c>
      <c r="F28" s="406"/>
      <c r="G28" s="395" t="s">
        <v>762</v>
      </c>
      <c r="H28" s="406"/>
      <c r="I28" s="399" t="s">
        <v>763</v>
      </c>
      <c r="J28" s="406"/>
      <c r="K28" s="400" t="s">
        <v>761</v>
      </c>
      <c r="L28" s="396">
        <v>6</v>
      </c>
      <c r="N28" s="407"/>
      <c r="O28" s="395" t="s">
        <v>762</v>
      </c>
      <c r="P28" s="407"/>
      <c r="Q28" s="400"/>
      <c r="R28" s="407"/>
      <c r="S28" s="395" t="s">
        <v>762</v>
      </c>
      <c r="T28" s="407"/>
      <c r="U28" s="399" t="s">
        <v>763</v>
      </c>
      <c r="V28" s="406"/>
      <c r="W28" s="400" t="s">
        <v>761</v>
      </c>
      <c r="X28" s="408">
        <v>6</v>
      </c>
      <c r="Y28" s="400"/>
      <c r="Z28" s="408" t="s">
        <v>781</v>
      </c>
      <c r="AB28" s="405"/>
    </row>
    <row r="29" spans="2:28" x14ac:dyDescent="0.15">
      <c r="B29" s="395">
        <v>24</v>
      </c>
      <c r="C29" s="396" t="s">
        <v>787</v>
      </c>
      <c r="D29" s="397" t="str">
        <f t="shared" si="2"/>
        <v>x</v>
      </c>
      <c r="E29" s="395" t="s">
        <v>766</v>
      </c>
      <c r="F29" s="406"/>
      <c r="G29" s="395" t="s">
        <v>762</v>
      </c>
      <c r="H29" s="406"/>
      <c r="I29" s="399" t="s">
        <v>763</v>
      </c>
      <c r="J29" s="406"/>
      <c r="K29" s="400" t="s">
        <v>761</v>
      </c>
      <c r="L29" s="396">
        <v>7</v>
      </c>
      <c r="N29" s="407"/>
      <c r="O29" s="395" t="s">
        <v>762</v>
      </c>
      <c r="P29" s="407"/>
      <c r="Q29" s="400"/>
      <c r="R29" s="407"/>
      <c r="S29" s="395" t="s">
        <v>762</v>
      </c>
      <c r="T29" s="407"/>
      <c r="U29" s="399" t="s">
        <v>763</v>
      </c>
      <c r="V29" s="406"/>
      <c r="W29" s="400" t="s">
        <v>761</v>
      </c>
      <c r="X29" s="408">
        <v>7</v>
      </c>
      <c r="Y29" s="400"/>
      <c r="Z29" s="408" t="s">
        <v>781</v>
      </c>
      <c r="AB29" s="405"/>
    </row>
    <row r="30" spans="2:28" x14ac:dyDescent="0.15">
      <c r="B30" s="395">
        <v>25</v>
      </c>
      <c r="C30" s="396" t="s">
        <v>788</v>
      </c>
      <c r="D30" s="397" t="str">
        <f t="shared" si="2"/>
        <v>y</v>
      </c>
      <c r="E30" s="395" t="s">
        <v>766</v>
      </c>
      <c r="F30" s="406"/>
      <c r="G30" s="395" t="s">
        <v>762</v>
      </c>
      <c r="H30" s="406"/>
      <c r="I30" s="399" t="s">
        <v>763</v>
      </c>
      <c r="J30" s="406"/>
      <c r="K30" s="400" t="s">
        <v>761</v>
      </c>
      <c r="L30" s="396">
        <v>8</v>
      </c>
      <c r="N30" s="407"/>
      <c r="O30" s="395" t="s">
        <v>762</v>
      </c>
      <c r="P30" s="407"/>
      <c r="Q30" s="400"/>
      <c r="R30" s="407"/>
      <c r="S30" s="395" t="s">
        <v>762</v>
      </c>
      <c r="T30" s="407"/>
      <c r="U30" s="399" t="s">
        <v>763</v>
      </c>
      <c r="V30" s="406"/>
      <c r="W30" s="400" t="s">
        <v>761</v>
      </c>
      <c r="X30" s="408">
        <v>8</v>
      </c>
      <c r="Y30" s="400"/>
      <c r="Z30" s="408" t="s">
        <v>781</v>
      </c>
      <c r="AB30" s="405"/>
    </row>
    <row r="31" spans="2:28" x14ac:dyDescent="0.15">
      <c r="B31" s="395">
        <v>26</v>
      </c>
      <c r="C31" s="396" t="s">
        <v>789</v>
      </c>
      <c r="D31" s="397" t="str">
        <f t="shared" si="2"/>
        <v>z</v>
      </c>
      <c r="E31" s="395" t="s">
        <v>766</v>
      </c>
      <c r="F31" s="406"/>
      <c r="G31" s="395" t="s">
        <v>762</v>
      </c>
      <c r="H31" s="406"/>
      <c r="I31" s="399" t="s">
        <v>763</v>
      </c>
      <c r="J31" s="406"/>
      <c r="K31" s="400" t="s">
        <v>761</v>
      </c>
      <c r="L31" s="396">
        <v>1</v>
      </c>
      <c r="N31" s="407"/>
      <c r="O31" s="395" t="s">
        <v>762</v>
      </c>
      <c r="P31" s="407"/>
      <c r="Q31" s="400"/>
      <c r="R31" s="407"/>
      <c r="S31" s="395" t="s">
        <v>762</v>
      </c>
      <c r="T31" s="407"/>
      <c r="U31" s="399" t="s">
        <v>763</v>
      </c>
      <c r="V31" s="406"/>
      <c r="W31" s="400" t="s">
        <v>761</v>
      </c>
      <c r="X31" s="408" t="s">
        <v>781</v>
      </c>
      <c r="Y31" s="400"/>
      <c r="Z31" s="408">
        <v>1</v>
      </c>
      <c r="AB31" s="405"/>
    </row>
    <row r="32" spans="2:28" x14ac:dyDescent="0.15">
      <c r="B32" s="395">
        <v>27</v>
      </c>
      <c r="C32" s="396" t="s">
        <v>787</v>
      </c>
      <c r="D32" s="397" t="str">
        <f t="shared" si="2"/>
        <v>x</v>
      </c>
      <c r="E32" s="395" t="s">
        <v>766</v>
      </c>
      <c r="F32" s="406"/>
      <c r="G32" s="395" t="s">
        <v>762</v>
      </c>
      <c r="H32" s="406"/>
      <c r="I32" s="399" t="s">
        <v>763</v>
      </c>
      <c r="J32" s="406"/>
      <c r="K32" s="400" t="s">
        <v>761</v>
      </c>
      <c r="L32" s="396">
        <v>2</v>
      </c>
      <c r="N32" s="407"/>
      <c r="O32" s="395" t="s">
        <v>762</v>
      </c>
      <c r="P32" s="407"/>
      <c r="Q32" s="400"/>
      <c r="R32" s="407"/>
      <c r="S32" s="395" t="s">
        <v>762</v>
      </c>
      <c r="T32" s="407"/>
      <c r="U32" s="399" t="s">
        <v>763</v>
      </c>
      <c r="V32" s="406"/>
      <c r="W32" s="400" t="s">
        <v>761</v>
      </c>
      <c r="X32" s="408" t="s">
        <v>781</v>
      </c>
      <c r="Y32" s="400"/>
      <c r="Z32" s="408">
        <v>2</v>
      </c>
      <c r="AB32" s="405"/>
    </row>
    <row r="33" spans="2:28" x14ac:dyDescent="0.15">
      <c r="B33" s="395">
        <v>28</v>
      </c>
      <c r="C33" s="396" t="s">
        <v>790</v>
      </c>
      <c r="D33" s="397" t="str">
        <f t="shared" si="2"/>
        <v>aa</v>
      </c>
      <c r="E33" s="395" t="s">
        <v>766</v>
      </c>
      <c r="F33" s="406"/>
      <c r="G33" s="395" t="s">
        <v>762</v>
      </c>
      <c r="H33" s="406"/>
      <c r="I33" s="399" t="s">
        <v>763</v>
      </c>
      <c r="J33" s="406"/>
      <c r="K33" s="400" t="s">
        <v>761</v>
      </c>
      <c r="L33" s="396">
        <v>3</v>
      </c>
      <c r="N33" s="407"/>
      <c r="O33" s="395" t="s">
        <v>762</v>
      </c>
      <c r="P33" s="407"/>
      <c r="Q33" s="400"/>
      <c r="R33" s="407"/>
      <c r="S33" s="395" t="s">
        <v>762</v>
      </c>
      <c r="T33" s="407"/>
      <c r="U33" s="399" t="s">
        <v>763</v>
      </c>
      <c r="V33" s="406"/>
      <c r="W33" s="400" t="s">
        <v>761</v>
      </c>
      <c r="X33" s="408" t="s">
        <v>781</v>
      </c>
      <c r="Y33" s="400"/>
      <c r="Z33" s="408">
        <v>3</v>
      </c>
      <c r="AB33" s="405"/>
    </row>
    <row r="34" spans="2:28" x14ac:dyDescent="0.15">
      <c r="B34" s="395">
        <v>29</v>
      </c>
      <c r="C34" s="396" t="s">
        <v>791</v>
      </c>
      <c r="D34" s="397" t="str">
        <f t="shared" si="2"/>
        <v>ab</v>
      </c>
      <c r="E34" s="395" t="s">
        <v>766</v>
      </c>
      <c r="F34" s="406"/>
      <c r="G34" s="395" t="s">
        <v>762</v>
      </c>
      <c r="H34" s="406"/>
      <c r="I34" s="399" t="s">
        <v>763</v>
      </c>
      <c r="J34" s="406"/>
      <c r="K34" s="400" t="s">
        <v>761</v>
      </c>
      <c r="L34" s="396">
        <v>4</v>
      </c>
      <c r="N34" s="407"/>
      <c r="O34" s="395" t="s">
        <v>762</v>
      </c>
      <c r="P34" s="407"/>
      <c r="Q34" s="400"/>
      <c r="R34" s="407"/>
      <c r="S34" s="395" t="s">
        <v>762</v>
      </c>
      <c r="T34" s="407"/>
      <c r="U34" s="399" t="s">
        <v>763</v>
      </c>
      <c r="V34" s="406"/>
      <c r="W34" s="400" t="s">
        <v>761</v>
      </c>
      <c r="X34" s="408" t="s">
        <v>781</v>
      </c>
      <c r="Y34" s="400"/>
      <c r="Z34" s="408">
        <v>4</v>
      </c>
      <c r="AB34" s="405"/>
    </row>
    <row r="35" spans="2:28" x14ac:dyDescent="0.15">
      <c r="B35" s="395">
        <v>30</v>
      </c>
      <c r="C35" s="396" t="s">
        <v>792</v>
      </c>
      <c r="D35" s="397" t="str">
        <f t="shared" si="2"/>
        <v>ac</v>
      </c>
      <c r="E35" s="395" t="s">
        <v>766</v>
      </c>
      <c r="F35" s="406"/>
      <c r="G35" s="395" t="s">
        <v>762</v>
      </c>
      <c r="H35" s="406"/>
      <c r="I35" s="399" t="s">
        <v>763</v>
      </c>
      <c r="J35" s="406"/>
      <c r="K35" s="400" t="s">
        <v>761</v>
      </c>
      <c r="L35" s="396">
        <v>5</v>
      </c>
      <c r="N35" s="407"/>
      <c r="O35" s="395" t="s">
        <v>762</v>
      </c>
      <c r="P35" s="407"/>
      <c r="Q35" s="400"/>
      <c r="R35" s="407"/>
      <c r="S35" s="395" t="s">
        <v>762</v>
      </c>
      <c r="T35" s="407"/>
      <c r="U35" s="399" t="s">
        <v>763</v>
      </c>
      <c r="V35" s="406"/>
      <c r="W35" s="400" t="s">
        <v>761</v>
      </c>
      <c r="X35" s="408" t="s">
        <v>781</v>
      </c>
      <c r="Y35" s="400"/>
      <c r="Z35" s="408">
        <v>5</v>
      </c>
      <c r="AB35" s="405"/>
    </row>
    <row r="36" spans="2:28" x14ac:dyDescent="0.15">
      <c r="B36" s="395">
        <v>31</v>
      </c>
      <c r="C36" s="396" t="s">
        <v>793</v>
      </c>
      <c r="D36" s="397" t="str">
        <f t="shared" si="2"/>
        <v>ad</v>
      </c>
      <c r="E36" s="395" t="s">
        <v>766</v>
      </c>
      <c r="F36" s="406"/>
      <c r="G36" s="395" t="s">
        <v>762</v>
      </c>
      <c r="H36" s="406"/>
      <c r="I36" s="399" t="s">
        <v>763</v>
      </c>
      <c r="J36" s="406"/>
      <c r="K36" s="400" t="s">
        <v>761</v>
      </c>
      <c r="L36" s="396">
        <v>6</v>
      </c>
      <c r="N36" s="407"/>
      <c r="O36" s="395" t="s">
        <v>762</v>
      </c>
      <c r="P36" s="407"/>
      <c r="Q36" s="400"/>
      <c r="R36" s="407"/>
      <c r="S36" s="395" t="s">
        <v>762</v>
      </c>
      <c r="T36" s="407"/>
      <c r="U36" s="399" t="s">
        <v>763</v>
      </c>
      <c r="V36" s="406"/>
      <c r="W36" s="400" t="s">
        <v>761</v>
      </c>
      <c r="X36" s="408" t="s">
        <v>781</v>
      </c>
      <c r="Y36" s="400"/>
      <c r="Z36" s="408">
        <v>6</v>
      </c>
      <c r="AB36" s="405"/>
    </row>
    <row r="37" spans="2:28" x14ac:dyDescent="0.15">
      <c r="B37" s="395">
        <v>32</v>
      </c>
      <c r="C37" s="396" t="s">
        <v>794</v>
      </c>
      <c r="D37" s="397" t="str">
        <f t="shared" si="2"/>
        <v>ae</v>
      </c>
      <c r="E37" s="395" t="s">
        <v>766</v>
      </c>
      <c r="F37" s="406"/>
      <c r="G37" s="395" t="s">
        <v>762</v>
      </c>
      <c r="H37" s="406"/>
      <c r="I37" s="399" t="s">
        <v>763</v>
      </c>
      <c r="J37" s="406"/>
      <c r="K37" s="400" t="s">
        <v>761</v>
      </c>
      <c r="L37" s="396">
        <v>7</v>
      </c>
      <c r="N37" s="407"/>
      <c r="O37" s="395" t="s">
        <v>762</v>
      </c>
      <c r="P37" s="407"/>
      <c r="Q37" s="400"/>
      <c r="R37" s="407"/>
      <c r="S37" s="395" t="s">
        <v>762</v>
      </c>
      <c r="T37" s="407"/>
      <c r="U37" s="399" t="s">
        <v>763</v>
      </c>
      <c r="V37" s="406"/>
      <c r="W37" s="400" t="s">
        <v>761</v>
      </c>
      <c r="X37" s="408" t="s">
        <v>781</v>
      </c>
      <c r="Y37" s="400"/>
      <c r="Z37" s="408">
        <v>7</v>
      </c>
      <c r="AB37" s="405"/>
    </row>
    <row r="38" spans="2:28" x14ac:dyDescent="0.15">
      <c r="B38" s="395">
        <v>33</v>
      </c>
      <c r="C38" s="396" t="s">
        <v>795</v>
      </c>
      <c r="D38" s="397" t="str">
        <f t="shared" si="2"/>
        <v>af</v>
      </c>
      <c r="E38" s="395" t="s">
        <v>766</v>
      </c>
      <c r="F38" s="406"/>
      <c r="G38" s="395" t="s">
        <v>762</v>
      </c>
      <c r="H38" s="406"/>
      <c r="I38" s="399" t="s">
        <v>763</v>
      </c>
      <c r="J38" s="406"/>
      <c r="K38" s="400" t="s">
        <v>761</v>
      </c>
      <c r="L38" s="396">
        <v>8</v>
      </c>
      <c r="N38" s="407"/>
      <c r="O38" s="395" t="s">
        <v>762</v>
      </c>
      <c r="P38" s="407"/>
      <c r="Q38" s="400"/>
      <c r="R38" s="407"/>
      <c r="S38" s="395" t="s">
        <v>762</v>
      </c>
      <c r="T38" s="407"/>
      <c r="U38" s="399" t="s">
        <v>763</v>
      </c>
      <c r="V38" s="406"/>
      <c r="W38" s="400" t="s">
        <v>761</v>
      </c>
      <c r="X38" s="408" t="s">
        <v>781</v>
      </c>
      <c r="Y38" s="400"/>
      <c r="Z38" s="408">
        <v>8</v>
      </c>
      <c r="AB38" s="405"/>
    </row>
    <row r="39" spans="2:28" x14ac:dyDescent="0.15">
      <c r="B39" s="395">
        <v>34</v>
      </c>
      <c r="C39" s="409" t="s">
        <v>796</v>
      </c>
      <c r="D39" s="397"/>
      <c r="E39" s="395" t="s">
        <v>766</v>
      </c>
      <c r="F39" s="398">
        <v>0.29166666666666669</v>
      </c>
      <c r="G39" s="395" t="s">
        <v>762</v>
      </c>
      <c r="H39" s="398">
        <v>0.39583333333333331</v>
      </c>
      <c r="I39" s="399" t="s">
        <v>763</v>
      </c>
      <c r="J39" s="398">
        <v>0</v>
      </c>
      <c r="K39" s="400" t="s">
        <v>761</v>
      </c>
      <c r="L39" s="401">
        <f t="shared" ref="L39:L40" si="6">IF(OR(F39="",H39=""),"",(H39+IF(F39&gt;H39,1,0)-F39-J39)*24)</f>
        <v>2.4999999999999991</v>
      </c>
      <c r="N39" s="402">
        <f>【記載例】認知症対応型共同生活介護!$BB$13</f>
        <v>0.29166666666666669</v>
      </c>
      <c r="O39" s="387" t="s">
        <v>762</v>
      </c>
      <c r="P39" s="402">
        <f>【記載例】認知症対応型共同生活介護!$BF$13</f>
        <v>0.83333333333333337</v>
      </c>
      <c r="R39" s="403">
        <f t="shared" ref="R39:R43" si="7">IF(F39="","",IF(F39&lt;N39,N39,IF(F39&gt;=P39,"",F39)))</f>
        <v>0.29166666666666669</v>
      </c>
      <c r="S39" s="387" t="s">
        <v>762</v>
      </c>
      <c r="T39" s="403">
        <f t="shared" ref="T39:T43" si="8">IF(H39="","",IF(H39&gt;F39,IF(H39&lt;P39,H39,P39),P39))</f>
        <v>0.39583333333333331</v>
      </c>
      <c r="U39" s="404" t="s">
        <v>763</v>
      </c>
      <c r="V39" s="398">
        <v>0</v>
      </c>
      <c r="W39" s="388" t="s">
        <v>761</v>
      </c>
      <c r="X39" s="401">
        <f t="shared" ref="X39:X40" si="9">IF(R39="","",IF((T39+IF(R39&gt;T39,1,0)-R39-V39)*24=0,"",(T39+IF(R39&gt;T39,1,0)-R39-V39)*24))</f>
        <v>2.4999999999999991</v>
      </c>
      <c r="Z39" s="401" t="str">
        <f t="shared" ref="Z39:Z40" si="10">IF(X39="",L39,IF(OR(L39-X39=0,L39-X39&lt;0),"-",L39-X39))</f>
        <v>-</v>
      </c>
      <c r="AB39" s="405"/>
    </row>
    <row r="40" spans="2:28" x14ac:dyDescent="0.15">
      <c r="B40" s="395"/>
      <c r="C40" s="410" t="s">
        <v>781</v>
      </c>
      <c r="D40" s="397"/>
      <c r="E40" s="395" t="s">
        <v>766</v>
      </c>
      <c r="F40" s="398">
        <v>0.6875</v>
      </c>
      <c r="G40" s="395" t="s">
        <v>762</v>
      </c>
      <c r="H40" s="398">
        <v>0.83333333333333337</v>
      </c>
      <c r="I40" s="399" t="s">
        <v>763</v>
      </c>
      <c r="J40" s="398">
        <v>0</v>
      </c>
      <c r="K40" s="400" t="s">
        <v>761</v>
      </c>
      <c r="L40" s="401">
        <f t="shared" si="6"/>
        <v>3.5000000000000009</v>
      </c>
      <c r="N40" s="402">
        <f>【記載例】認知症対応型共同生活介護!$BB$13</f>
        <v>0.29166666666666669</v>
      </c>
      <c r="O40" s="387" t="s">
        <v>762</v>
      </c>
      <c r="P40" s="402">
        <f>【記載例】認知症対応型共同生活介護!$BF$13</f>
        <v>0.83333333333333337</v>
      </c>
      <c r="R40" s="403">
        <f t="shared" si="7"/>
        <v>0.6875</v>
      </c>
      <c r="S40" s="387" t="s">
        <v>625</v>
      </c>
      <c r="T40" s="403">
        <f t="shared" si="8"/>
        <v>0.83333333333333337</v>
      </c>
      <c r="U40" s="404" t="s">
        <v>797</v>
      </c>
      <c r="V40" s="398">
        <v>0</v>
      </c>
      <c r="W40" s="388" t="s">
        <v>798</v>
      </c>
      <c r="X40" s="401">
        <f t="shared" si="9"/>
        <v>3.5000000000000009</v>
      </c>
      <c r="Z40" s="401" t="str">
        <f t="shared" si="10"/>
        <v>-</v>
      </c>
      <c r="AB40" s="405"/>
    </row>
    <row r="41" spans="2:28" x14ac:dyDescent="0.15">
      <c r="B41" s="395"/>
      <c r="C41" s="411" t="s">
        <v>799</v>
      </c>
      <c r="D41" s="397" t="str">
        <f>C39</f>
        <v>ag</v>
      </c>
      <c r="E41" s="395" t="s">
        <v>800</v>
      </c>
      <c r="F41" s="398" t="s">
        <v>799</v>
      </c>
      <c r="G41" s="395" t="s">
        <v>801</v>
      </c>
      <c r="H41" s="398" t="s">
        <v>781</v>
      </c>
      <c r="I41" s="399" t="s">
        <v>760</v>
      </c>
      <c r="J41" s="398" t="s">
        <v>799</v>
      </c>
      <c r="K41" s="400" t="s">
        <v>798</v>
      </c>
      <c r="L41" s="401">
        <f>IF(OR(L39="",L40=""),"",L39+L40)</f>
        <v>6</v>
      </c>
      <c r="N41" s="402" t="s">
        <v>802</v>
      </c>
      <c r="O41" s="387" t="s">
        <v>762</v>
      </c>
      <c r="P41" s="402" t="s">
        <v>799</v>
      </c>
      <c r="R41" s="403" t="s">
        <v>781</v>
      </c>
      <c r="S41" s="387" t="s">
        <v>625</v>
      </c>
      <c r="T41" s="403" t="s">
        <v>799</v>
      </c>
      <c r="U41" s="404" t="s">
        <v>803</v>
      </c>
      <c r="V41" s="398" t="s">
        <v>804</v>
      </c>
      <c r="W41" s="388" t="s">
        <v>805</v>
      </c>
      <c r="X41" s="401">
        <f>IF(OR(X39="",X40=""),"",X39+X40)</f>
        <v>6</v>
      </c>
      <c r="Z41" s="401" t="str">
        <f>IF(X41="",L41,IF(OR(L41-X41=0,L41-X41&lt;0),"-",L41-X41))</f>
        <v>-</v>
      </c>
      <c r="AB41" s="405" t="s">
        <v>806</v>
      </c>
    </row>
    <row r="42" spans="2:28" x14ac:dyDescent="0.15">
      <c r="B42" s="395"/>
      <c r="C42" s="409" t="s">
        <v>807</v>
      </c>
      <c r="D42" s="397"/>
      <c r="E42" s="395" t="s">
        <v>764</v>
      </c>
      <c r="F42" s="398"/>
      <c r="G42" s="395" t="s">
        <v>801</v>
      </c>
      <c r="H42" s="398"/>
      <c r="I42" s="399" t="s">
        <v>803</v>
      </c>
      <c r="J42" s="398">
        <v>0</v>
      </c>
      <c r="K42" s="400" t="s">
        <v>761</v>
      </c>
      <c r="L42" s="401" t="str">
        <f t="shared" ref="L42:L43" si="11">IF(OR(F42="",H42=""),"",(H42+IF(F42&gt;H42,1,0)-F42-J42)*24)</f>
        <v/>
      </c>
      <c r="N42" s="402">
        <f>【記載例】認知症対応型共同生活介護!$BB$13</f>
        <v>0.29166666666666669</v>
      </c>
      <c r="O42" s="387" t="s">
        <v>801</v>
      </c>
      <c r="P42" s="402">
        <f>【記載例】認知症対応型共同生活介護!$BF$13</f>
        <v>0.83333333333333337</v>
      </c>
      <c r="R42" s="403" t="str">
        <f t="shared" si="7"/>
        <v/>
      </c>
      <c r="S42" s="387" t="s">
        <v>808</v>
      </c>
      <c r="T42" s="403" t="str">
        <f t="shared" si="8"/>
        <v/>
      </c>
      <c r="U42" s="404" t="s">
        <v>797</v>
      </c>
      <c r="V42" s="398">
        <v>0</v>
      </c>
      <c r="W42" s="388" t="s">
        <v>805</v>
      </c>
      <c r="X42" s="401" t="str">
        <f t="shared" ref="X42:X43" si="12">IF(R42="","",IF((T42+IF(R42&gt;T42,1,0)-R42-V42)*24=0,"",(T42+IF(R42&gt;T42,1,0)-R42-V42)*24))</f>
        <v/>
      </c>
      <c r="Z42" s="401" t="str">
        <f t="shared" ref="Z42:Z43" si="13">IF(X42="",L42,IF(OR(L42-X42=0,L42-X42&lt;0),"-",L42-X42))</f>
        <v/>
      </c>
      <c r="AB42" s="405"/>
    </row>
    <row r="43" spans="2:28" x14ac:dyDescent="0.15">
      <c r="B43" s="395">
        <v>35</v>
      </c>
      <c r="C43" s="410" t="s">
        <v>781</v>
      </c>
      <c r="D43" s="397"/>
      <c r="E43" s="395" t="s">
        <v>758</v>
      </c>
      <c r="F43" s="398"/>
      <c r="G43" s="395" t="s">
        <v>762</v>
      </c>
      <c r="H43" s="398"/>
      <c r="I43" s="399" t="s">
        <v>803</v>
      </c>
      <c r="J43" s="398">
        <v>0</v>
      </c>
      <c r="K43" s="400" t="s">
        <v>765</v>
      </c>
      <c r="L43" s="401" t="str">
        <f t="shared" si="11"/>
        <v/>
      </c>
      <c r="N43" s="402">
        <f>【記載例】認知症対応型共同生活介護!$BB$13</f>
        <v>0.29166666666666669</v>
      </c>
      <c r="O43" s="387" t="s">
        <v>762</v>
      </c>
      <c r="P43" s="402">
        <f>【記載例】認知症対応型共同生活介護!$BF$13</f>
        <v>0.83333333333333337</v>
      </c>
      <c r="R43" s="403" t="str">
        <f t="shared" si="7"/>
        <v/>
      </c>
      <c r="S43" s="387" t="s">
        <v>762</v>
      </c>
      <c r="T43" s="403" t="str">
        <f t="shared" si="8"/>
        <v/>
      </c>
      <c r="U43" s="404" t="s">
        <v>803</v>
      </c>
      <c r="V43" s="398">
        <v>0</v>
      </c>
      <c r="W43" s="388" t="s">
        <v>765</v>
      </c>
      <c r="X43" s="401" t="str">
        <f t="shared" si="12"/>
        <v/>
      </c>
      <c r="Z43" s="401" t="str">
        <f t="shared" si="13"/>
        <v/>
      </c>
      <c r="AB43" s="405"/>
    </row>
    <row r="44" spans="2:28" x14ac:dyDescent="0.15">
      <c r="B44" s="395"/>
      <c r="C44" s="411" t="s">
        <v>781</v>
      </c>
      <c r="D44" s="397" t="str">
        <f>C42</f>
        <v>ah</v>
      </c>
      <c r="E44" s="395" t="s">
        <v>766</v>
      </c>
      <c r="F44" s="398" t="s">
        <v>799</v>
      </c>
      <c r="G44" s="395" t="s">
        <v>762</v>
      </c>
      <c r="H44" s="398" t="s">
        <v>781</v>
      </c>
      <c r="I44" s="399" t="s">
        <v>803</v>
      </c>
      <c r="J44" s="398" t="s">
        <v>799</v>
      </c>
      <c r="K44" s="400" t="s">
        <v>761</v>
      </c>
      <c r="L44" s="401" t="str">
        <f>IF(OR(L42="",L43=""),"",L42+L43)</f>
        <v/>
      </c>
      <c r="N44" s="402" t="s">
        <v>781</v>
      </c>
      <c r="O44" s="387" t="s">
        <v>762</v>
      </c>
      <c r="P44" s="402" t="s">
        <v>781</v>
      </c>
      <c r="R44" s="403" t="s">
        <v>781</v>
      </c>
      <c r="S44" s="387" t="s">
        <v>762</v>
      </c>
      <c r="T44" s="403" t="s">
        <v>799</v>
      </c>
      <c r="U44" s="404" t="s">
        <v>763</v>
      </c>
      <c r="V44" s="398" t="s">
        <v>804</v>
      </c>
      <c r="W44" s="388" t="s">
        <v>798</v>
      </c>
      <c r="X44" s="401" t="str">
        <f>IF(OR(X42="",X43=""),"",X42+X43)</f>
        <v/>
      </c>
      <c r="Z44" s="401" t="str">
        <f>IF(X44="",L44,IF(OR(L44-X44=0,L44-X44&lt;0),"-",L44-X44))</f>
        <v/>
      </c>
      <c r="AB44" s="405" t="s">
        <v>809</v>
      </c>
    </row>
    <row r="45" spans="2:28" x14ac:dyDescent="0.15">
      <c r="B45" s="395"/>
      <c r="C45" s="409" t="s">
        <v>810</v>
      </c>
      <c r="D45" s="397"/>
      <c r="E45" s="395" t="s">
        <v>811</v>
      </c>
      <c r="F45" s="398"/>
      <c r="G45" s="395" t="s">
        <v>762</v>
      </c>
      <c r="H45" s="398"/>
      <c r="I45" s="399" t="s">
        <v>763</v>
      </c>
      <c r="J45" s="398">
        <v>0</v>
      </c>
      <c r="K45" s="400" t="s">
        <v>761</v>
      </c>
      <c r="L45" s="401" t="str">
        <f t="shared" ref="L45:L46" si="14">IF(OR(F45="",H45=""),"",(H45+IF(F45&gt;H45,1,0)-F45-J45)*24)</f>
        <v/>
      </c>
      <c r="N45" s="402">
        <f>【記載例】認知症対応型共同生活介護!$BB$13</f>
        <v>0.29166666666666669</v>
      </c>
      <c r="O45" s="387" t="s">
        <v>801</v>
      </c>
      <c r="P45" s="402">
        <f>【記載例】認知症対応型共同生活介護!$BF$13</f>
        <v>0.83333333333333337</v>
      </c>
      <c r="R45" s="403" t="str">
        <f t="shared" ref="R45:R46" si="15">IF(F45="","",IF(F45&lt;N45,N45,IF(F45&gt;=P45,"",F45)))</f>
        <v/>
      </c>
      <c r="S45" s="387" t="s">
        <v>801</v>
      </c>
      <c r="T45" s="403" t="str">
        <f t="shared" ref="T45:T46" si="16">IF(H45="","",IF(H45&gt;F45,IF(H45&lt;P45,H45,P45),P45))</f>
        <v/>
      </c>
      <c r="U45" s="404" t="s">
        <v>763</v>
      </c>
      <c r="V45" s="398">
        <v>0</v>
      </c>
      <c r="W45" s="388" t="s">
        <v>798</v>
      </c>
      <c r="X45" s="401" t="str">
        <f t="shared" ref="X45:X46" si="17">IF(R45="","",IF((T45+IF(R45&gt;T45,1,0)-R45-V45)*24=0,"",(T45+IF(R45&gt;T45,1,0)-R45-V45)*24))</f>
        <v/>
      </c>
      <c r="Z45" s="401" t="str">
        <f t="shared" ref="Z45:Z46" si="18">IF(X45="",L45,IF(OR(L45-X45=0,L45-X45&lt;0),"-",L45-X45))</f>
        <v/>
      </c>
      <c r="AB45" s="405"/>
    </row>
    <row r="46" spans="2:28" x14ac:dyDescent="0.15">
      <c r="B46" s="395">
        <v>36</v>
      </c>
      <c r="C46" s="410" t="s">
        <v>781</v>
      </c>
      <c r="D46" s="397"/>
      <c r="E46" s="395" t="s">
        <v>766</v>
      </c>
      <c r="F46" s="398"/>
      <c r="G46" s="395" t="s">
        <v>762</v>
      </c>
      <c r="H46" s="398"/>
      <c r="I46" s="399" t="s">
        <v>763</v>
      </c>
      <c r="J46" s="398">
        <v>0</v>
      </c>
      <c r="K46" s="400" t="s">
        <v>761</v>
      </c>
      <c r="L46" s="401" t="str">
        <f t="shared" si="14"/>
        <v/>
      </c>
      <c r="N46" s="402">
        <f>【記載例】認知症対応型共同生活介護!$BB$13</f>
        <v>0.29166666666666669</v>
      </c>
      <c r="O46" s="387" t="s">
        <v>808</v>
      </c>
      <c r="P46" s="402">
        <f>【記載例】認知症対応型共同生活介護!$BF$13</f>
        <v>0.83333333333333337</v>
      </c>
      <c r="R46" s="403" t="str">
        <f t="shared" si="15"/>
        <v/>
      </c>
      <c r="S46" s="387" t="s">
        <v>762</v>
      </c>
      <c r="T46" s="403" t="str">
        <f t="shared" si="16"/>
        <v/>
      </c>
      <c r="U46" s="404" t="s">
        <v>797</v>
      </c>
      <c r="V46" s="398">
        <v>0</v>
      </c>
      <c r="W46" s="388" t="s">
        <v>761</v>
      </c>
      <c r="X46" s="401" t="str">
        <f t="shared" si="17"/>
        <v/>
      </c>
      <c r="Z46" s="401" t="str">
        <f t="shared" si="18"/>
        <v/>
      </c>
      <c r="AB46" s="405"/>
    </row>
    <row r="47" spans="2:28" x14ac:dyDescent="0.15">
      <c r="B47" s="395"/>
      <c r="C47" s="411" t="s">
        <v>799</v>
      </c>
      <c r="D47" s="397" t="str">
        <f>C45</f>
        <v>ai</v>
      </c>
      <c r="E47" s="395" t="s">
        <v>766</v>
      </c>
      <c r="F47" s="398" t="s">
        <v>781</v>
      </c>
      <c r="G47" s="395" t="s">
        <v>801</v>
      </c>
      <c r="H47" s="398" t="s">
        <v>781</v>
      </c>
      <c r="I47" s="399" t="s">
        <v>763</v>
      </c>
      <c r="J47" s="398" t="s">
        <v>781</v>
      </c>
      <c r="K47" s="400" t="s">
        <v>761</v>
      </c>
      <c r="L47" s="401" t="str">
        <f>IF(OR(L45="",L46=""),"",L45+L46)</f>
        <v/>
      </c>
      <c r="N47" s="402" t="s">
        <v>812</v>
      </c>
      <c r="O47" s="387" t="s">
        <v>762</v>
      </c>
      <c r="P47" s="402" t="s">
        <v>781</v>
      </c>
      <c r="R47" s="403" t="s">
        <v>781</v>
      </c>
      <c r="S47" s="387" t="s">
        <v>801</v>
      </c>
      <c r="T47" s="403" t="s">
        <v>781</v>
      </c>
      <c r="U47" s="404" t="s">
        <v>760</v>
      </c>
      <c r="V47" s="398" t="s">
        <v>804</v>
      </c>
      <c r="W47" s="388" t="s">
        <v>761</v>
      </c>
      <c r="X47" s="401" t="str">
        <f>IF(OR(X45="",X46=""),"",X45+X46)</f>
        <v/>
      </c>
      <c r="Z47" s="401" t="str">
        <f>IF(X47="",L47,IF(OR(L47-X47=0,L47-X47&lt;0),"-",L47-X47))</f>
        <v/>
      </c>
      <c r="AB47" s="405" t="s">
        <v>813</v>
      </c>
    </row>
    <row r="49" spans="3:4" x14ac:dyDescent="0.15">
      <c r="C49" s="389" t="s">
        <v>814</v>
      </c>
      <c r="D49" s="389"/>
    </row>
    <row r="50" spans="3:4" x14ac:dyDescent="0.15">
      <c r="C50" s="389" t="s">
        <v>815</v>
      </c>
      <c r="D50" s="389"/>
    </row>
    <row r="51" spans="3:4" x14ac:dyDescent="0.15">
      <c r="C51" s="389" t="s">
        <v>816</v>
      </c>
      <c r="D51" s="389"/>
    </row>
    <row r="52" spans="3:4" x14ac:dyDescent="0.15">
      <c r="C52" s="389" t="s">
        <v>817</v>
      </c>
      <c r="D52" s="389"/>
    </row>
  </sheetData>
  <sheetProtection sheet="1" insertRows="0" deleteRows="0"/>
  <mergeCells count="4">
    <mergeCell ref="F4:L4"/>
    <mergeCell ref="N4:P4"/>
    <mergeCell ref="R4:X4"/>
    <mergeCell ref="AB4:AB5"/>
  </mergeCells>
  <phoneticPr fontId="8"/>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C24" sqref="C24:E26"/>
    </sheetView>
  </sheetViews>
  <sheetFormatPr defaultColWidth="4.5" defaultRowHeight="14.25" x14ac:dyDescent="0.15"/>
  <cols>
    <col min="1" max="1" width="0.875" style="270" customWidth="1"/>
    <col min="2" max="5" width="5.75" style="270" customWidth="1"/>
    <col min="6" max="7" width="5.75" style="270" hidden="1" customWidth="1"/>
    <col min="8" max="60" width="5.75" style="270" customWidth="1"/>
    <col min="61" max="61" width="1.125" style="270" customWidth="1"/>
    <col min="62" max="16384" width="4.5" style="270"/>
  </cols>
  <sheetData>
    <row r="1" spans="2:65" s="230" customFormat="1" ht="20.25" customHeight="1" x14ac:dyDescent="0.15">
      <c r="C1" s="231" t="s">
        <v>596</v>
      </c>
      <c r="D1" s="231"/>
      <c r="E1" s="231"/>
      <c r="F1" s="231"/>
      <c r="G1" s="231"/>
      <c r="H1" s="231"/>
      <c r="K1" s="232" t="s">
        <v>597</v>
      </c>
      <c r="N1" s="231"/>
      <c r="O1" s="231"/>
      <c r="P1" s="231"/>
      <c r="Q1" s="231"/>
      <c r="R1" s="231"/>
      <c r="S1" s="231"/>
      <c r="T1" s="231"/>
      <c r="U1" s="231"/>
      <c r="AQ1" s="233" t="s">
        <v>598</v>
      </c>
      <c r="AR1" s="819" t="s">
        <v>599</v>
      </c>
      <c r="AS1" s="820"/>
      <c r="AT1" s="820"/>
      <c r="AU1" s="820"/>
      <c r="AV1" s="820"/>
      <c r="AW1" s="820"/>
      <c r="AX1" s="820"/>
      <c r="AY1" s="820"/>
      <c r="AZ1" s="820"/>
      <c r="BA1" s="820"/>
      <c r="BB1" s="820"/>
      <c r="BC1" s="820"/>
      <c r="BD1" s="820"/>
      <c r="BE1" s="820"/>
      <c r="BF1" s="820"/>
      <c r="BG1" s="820"/>
      <c r="BH1" s="233" t="s">
        <v>767</v>
      </c>
    </row>
    <row r="2" spans="2:65" s="234" customFormat="1" ht="20.25" customHeight="1" x14ac:dyDescent="0.15">
      <c r="H2" s="232"/>
      <c r="K2" s="232"/>
      <c r="L2" s="232"/>
      <c r="N2" s="233"/>
      <c r="O2" s="233"/>
      <c r="P2" s="233"/>
      <c r="Q2" s="233"/>
      <c r="R2" s="233"/>
      <c r="S2" s="233"/>
      <c r="T2" s="233"/>
      <c r="U2" s="233"/>
      <c r="Z2" s="235" t="s">
        <v>601</v>
      </c>
      <c r="AA2" s="821">
        <v>5</v>
      </c>
      <c r="AB2" s="821"/>
      <c r="AC2" s="235" t="s">
        <v>818</v>
      </c>
      <c r="AD2" s="822">
        <f>IF(AA2=0,"",YEAR(DATE(2018+AA2,1,1)))</f>
        <v>2023</v>
      </c>
      <c r="AE2" s="822"/>
      <c r="AF2" s="236" t="s">
        <v>819</v>
      </c>
      <c r="AG2" s="236" t="s">
        <v>604</v>
      </c>
      <c r="AH2" s="821">
        <v>5</v>
      </c>
      <c r="AI2" s="821"/>
      <c r="AJ2" s="236" t="s">
        <v>605</v>
      </c>
      <c r="AQ2" s="233" t="s">
        <v>606</v>
      </c>
      <c r="AR2" s="821" t="s">
        <v>820</v>
      </c>
      <c r="AS2" s="821"/>
      <c r="AT2" s="821"/>
      <c r="AU2" s="821"/>
      <c r="AV2" s="821"/>
      <c r="AW2" s="821"/>
      <c r="AX2" s="821"/>
      <c r="AY2" s="821"/>
      <c r="AZ2" s="821"/>
      <c r="BA2" s="821"/>
      <c r="BB2" s="821"/>
      <c r="BC2" s="821"/>
      <c r="BD2" s="821"/>
      <c r="BE2" s="821"/>
      <c r="BF2" s="821"/>
      <c r="BG2" s="821"/>
      <c r="BH2" s="233" t="s">
        <v>765</v>
      </c>
      <c r="BI2" s="233"/>
      <c r="BJ2" s="233"/>
      <c r="BK2" s="233"/>
    </row>
    <row r="3" spans="2:65" s="234" customFormat="1" ht="20.25" customHeight="1" x14ac:dyDescent="0.15">
      <c r="H3" s="232"/>
      <c r="K3" s="232"/>
      <c r="M3" s="233"/>
      <c r="N3" s="233"/>
      <c r="O3" s="233"/>
      <c r="P3" s="233"/>
      <c r="Q3" s="233"/>
      <c r="R3" s="233"/>
      <c r="S3" s="233"/>
      <c r="AA3" s="237"/>
      <c r="AB3" s="237"/>
      <c r="AC3" s="238"/>
      <c r="AD3" s="239"/>
      <c r="AE3" s="238"/>
      <c r="BB3" s="240" t="s">
        <v>821</v>
      </c>
      <c r="BC3" s="823" t="s">
        <v>610</v>
      </c>
      <c r="BD3" s="824"/>
      <c r="BE3" s="824"/>
      <c r="BF3" s="825"/>
      <c r="BG3" s="233"/>
    </row>
    <row r="4" spans="2:65" s="234" customFormat="1" ht="20.25" customHeight="1" x14ac:dyDescent="0.15">
      <c r="H4" s="232"/>
      <c r="K4" s="232"/>
      <c r="M4" s="233"/>
      <c r="N4" s="233"/>
      <c r="O4" s="233"/>
      <c r="P4" s="233"/>
      <c r="Q4" s="233"/>
      <c r="R4" s="233"/>
      <c r="S4" s="233"/>
      <c r="AA4" s="237"/>
      <c r="AB4" s="237"/>
      <c r="AC4" s="238"/>
      <c r="AD4" s="239"/>
      <c r="AE4" s="238"/>
      <c r="BB4" s="240" t="s">
        <v>822</v>
      </c>
      <c r="BC4" s="823" t="s">
        <v>612</v>
      </c>
      <c r="BD4" s="824"/>
      <c r="BE4" s="824"/>
      <c r="BF4" s="825"/>
      <c r="BG4" s="233"/>
    </row>
    <row r="5" spans="2:65" s="234" customFormat="1" ht="5.0999999999999996" customHeight="1" x14ac:dyDescent="0.15">
      <c r="H5" s="232"/>
      <c r="K5" s="232"/>
      <c r="M5" s="233"/>
      <c r="N5" s="233"/>
      <c r="O5" s="233"/>
      <c r="P5" s="233"/>
      <c r="Q5" s="233"/>
      <c r="R5" s="233"/>
      <c r="S5" s="233"/>
      <c r="AA5" s="241"/>
      <c r="AB5" s="241"/>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42"/>
      <c r="BG5" s="242"/>
    </row>
    <row r="6" spans="2:65" s="234" customFormat="1" ht="21" customHeight="1" x14ac:dyDescent="0.15">
      <c r="B6" s="243"/>
      <c r="C6" s="244"/>
      <c r="D6" s="244"/>
      <c r="E6" s="244"/>
      <c r="F6" s="244"/>
      <c r="G6" s="244"/>
      <c r="H6" s="244"/>
      <c r="I6" s="245"/>
      <c r="J6" s="245"/>
      <c r="K6" s="245"/>
      <c r="L6" s="246"/>
      <c r="M6" s="245"/>
      <c r="N6" s="245"/>
      <c r="O6" s="245"/>
      <c r="P6" s="247"/>
      <c r="Q6" s="247"/>
      <c r="R6" s="247"/>
      <c r="S6" s="247"/>
      <c r="T6" s="247"/>
      <c r="U6" s="247"/>
      <c r="V6" s="247"/>
      <c r="W6" s="247"/>
      <c r="X6" s="247"/>
      <c r="Y6" s="247"/>
      <c r="Z6" s="247"/>
      <c r="AA6" s="247"/>
      <c r="AB6" s="247"/>
      <c r="AC6" s="247"/>
      <c r="AD6" s="247"/>
      <c r="AE6" s="247"/>
      <c r="AF6" s="247"/>
      <c r="AG6" s="247"/>
      <c r="AH6" s="248"/>
      <c r="AI6" s="248"/>
      <c r="AJ6" s="248"/>
      <c r="AK6" s="248"/>
      <c r="AL6" s="248"/>
      <c r="AM6" s="248" t="s">
        <v>613</v>
      </c>
      <c r="AN6" s="230"/>
      <c r="AO6" s="230"/>
      <c r="AP6" s="230"/>
      <c r="AQ6" s="230"/>
      <c r="AR6" s="230"/>
      <c r="AS6" s="230"/>
      <c r="AU6" s="249"/>
      <c r="AV6" s="249"/>
      <c r="AW6" s="250"/>
      <c r="AX6" s="230"/>
      <c r="AY6" s="830">
        <v>40</v>
      </c>
      <c r="AZ6" s="831"/>
      <c r="BA6" s="250" t="s">
        <v>614</v>
      </c>
      <c r="BB6" s="230"/>
      <c r="BC6" s="830">
        <v>160</v>
      </c>
      <c r="BD6" s="831"/>
      <c r="BE6" s="250" t="s">
        <v>615</v>
      </c>
      <c r="BF6" s="230"/>
      <c r="BG6" s="242"/>
    </row>
    <row r="7" spans="2:65" s="234" customFormat="1" ht="5.0999999999999996" customHeight="1" x14ac:dyDescent="0.15">
      <c r="B7" s="243"/>
      <c r="C7" s="251"/>
      <c r="D7" s="251"/>
      <c r="E7" s="251"/>
      <c r="F7" s="251"/>
      <c r="G7" s="251"/>
      <c r="H7" s="245"/>
      <c r="I7" s="245"/>
      <c r="J7" s="245"/>
      <c r="K7" s="245"/>
      <c r="L7" s="245"/>
      <c r="M7" s="245"/>
      <c r="N7" s="245"/>
      <c r="O7" s="245"/>
      <c r="P7" s="247"/>
      <c r="Q7" s="247"/>
      <c r="R7" s="247"/>
      <c r="S7" s="247"/>
      <c r="T7" s="247"/>
      <c r="U7" s="247"/>
      <c r="V7" s="247"/>
      <c r="W7" s="247"/>
      <c r="X7" s="247"/>
      <c r="Y7" s="247"/>
      <c r="Z7" s="247"/>
      <c r="AA7" s="247"/>
      <c r="AB7" s="247"/>
      <c r="AC7" s="247"/>
      <c r="AD7" s="247"/>
      <c r="AE7" s="247"/>
      <c r="AF7" s="247"/>
      <c r="AG7" s="247"/>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52"/>
      <c r="BG7" s="252"/>
      <c r="BH7" s="247"/>
    </row>
    <row r="8" spans="2:65" s="234" customFormat="1" ht="21" customHeight="1" x14ac:dyDescent="0.15">
      <c r="B8" s="253"/>
      <c r="C8" s="246"/>
      <c r="D8" s="246"/>
      <c r="E8" s="246"/>
      <c r="F8" s="246"/>
      <c r="G8" s="246"/>
      <c r="H8" s="245"/>
      <c r="I8" s="245"/>
      <c r="J8" s="245"/>
      <c r="K8" s="245"/>
      <c r="L8" s="245"/>
      <c r="M8" s="245"/>
      <c r="N8" s="245"/>
      <c r="O8" s="245"/>
      <c r="P8" s="247"/>
      <c r="Q8" s="247"/>
      <c r="R8" s="247"/>
      <c r="S8" s="247"/>
      <c r="T8" s="247"/>
      <c r="U8" s="247"/>
      <c r="V8" s="247"/>
      <c r="W8" s="247"/>
      <c r="X8" s="247"/>
      <c r="Y8" s="247"/>
      <c r="Z8" s="247"/>
      <c r="AA8" s="247"/>
      <c r="AB8" s="247"/>
      <c r="AC8" s="247"/>
      <c r="AD8" s="247"/>
      <c r="AE8" s="247"/>
      <c r="AF8" s="247"/>
      <c r="AG8" s="247"/>
      <c r="AH8" s="254"/>
      <c r="AI8" s="254"/>
      <c r="AJ8" s="254"/>
      <c r="AK8" s="244"/>
      <c r="AL8" s="255"/>
      <c r="AM8" s="256"/>
      <c r="AN8" s="256"/>
      <c r="AO8" s="243"/>
      <c r="AP8" s="257"/>
      <c r="AQ8" s="257"/>
      <c r="AR8" s="257"/>
      <c r="AS8" s="258"/>
      <c r="AT8" s="258"/>
      <c r="AU8" s="248"/>
      <c r="AV8" s="257"/>
      <c r="AW8" s="257"/>
      <c r="AX8" s="246"/>
      <c r="AY8" s="248"/>
      <c r="AZ8" s="248" t="s">
        <v>616</v>
      </c>
      <c r="BA8" s="248"/>
      <c r="BB8" s="248"/>
      <c r="BC8" s="832">
        <f>DAY(EOMONTH(DATE(AD2,AH2,1),0))</f>
        <v>31</v>
      </c>
      <c r="BD8" s="833"/>
      <c r="BE8" s="248" t="s">
        <v>617</v>
      </c>
      <c r="BF8" s="248"/>
      <c r="BG8" s="248"/>
      <c r="BH8" s="247"/>
      <c r="BK8" s="233"/>
      <c r="BL8" s="233"/>
      <c r="BM8" s="233"/>
    </row>
    <row r="9" spans="2:65" s="234" customFormat="1" ht="5.0999999999999996" customHeight="1" x14ac:dyDescent="0.15">
      <c r="B9" s="253"/>
      <c r="C9" s="259"/>
      <c r="D9" s="259"/>
      <c r="E9" s="259"/>
      <c r="F9" s="259"/>
      <c r="G9" s="259"/>
      <c r="H9" s="257"/>
      <c r="I9" s="257"/>
      <c r="J9" s="257"/>
      <c r="K9" s="257"/>
      <c r="L9" s="257"/>
      <c r="M9" s="257"/>
      <c r="N9" s="257"/>
      <c r="O9" s="257"/>
      <c r="P9" s="247"/>
      <c r="Q9" s="247"/>
      <c r="R9" s="247"/>
      <c r="S9" s="247"/>
      <c r="T9" s="247"/>
      <c r="U9" s="247"/>
      <c r="V9" s="247"/>
      <c r="W9" s="247"/>
      <c r="X9" s="247"/>
      <c r="Y9" s="247"/>
      <c r="Z9" s="247"/>
      <c r="AA9" s="247"/>
      <c r="AB9" s="247"/>
      <c r="AC9" s="247"/>
      <c r="AD9" s="247"/>
      <c r="AE9" s="247"/>
      <c r="AF9" s="247"/>
      <c r="AG9" s="247"/>
      <c r="AH9" s="251"/>
      <c r="AI9" s="244"/>
      <c r="AJ9" s="260"/>
      <c r="AK9" s="254"/>
      <c r="AL9" s="244"/>
      <c r="AM9" s="244"/>
      <c r="AN9" s="244"/>
      <c r="AO9" s="244"/>
      <c r="AP9" s="260"/>
      <c r="AQ9" s="248"/>
      <c r="AR9" s="261"/>
      <c r="AS9" s="261"/>
      <c r="AT9" s="261"/>
      <c r="AU9" s="248"/>
      <c r="AV9" s="248"/>
      <c r="AW9" s="248"/>
      <c r="AX9" s="248"/>
      <c r="AY9" s="248"/>
      <c r="AZ9" s="248"/>
      <c r="BA9" s="248"/>
      <c r="BB9" s="248"/>
      <c r="BC9" s="248"/>
      <c r="BD9" s="248"/>
      <c r="BE9" s="248"/>
      <c r="BF9" s="248"/>
      <c r="BG9" s="248"/>
      <c r="BH9" s="247"/>
      <c r="BK9" s="233"/>
      <c r="BL9" s="233"/>
      <c r="BM9" s="233"/>
    </row>
    <row r="10" spans="2:65" s="234" customFormat="1" ht="21" customHeight="1" x14ac:dyDescent="0.15">
      <c r="B10" s="253"/>
      <c r="C10" s="259"/>
      <c r="D10" s="259"/>
      <c r="E10" s="259"/>
      <c r="F10" s="259"/>
      <c r="G10" s="259"/>
      <c r="H10" s="257"/>
      <c r="I10" s="257"/>
      <c r="J10" s="257"/>
      <c r="K10" s="257"/>
      <c r="L10" s="257"/>
      <c r="M10" s="257"/>
      <c r="N10" s="257"/>
      <c r="O10" s="257"/>
      <c r="P10" s="247"/>
      <c r="Q10" s="247"/>
      <c r="R10" s="247"/>
      <c r="S10" s="247"/>
      <c r="T10" s="247"/>
      <c r="U10" s="247"/>
      <c r="V10" s="247"/>
      <c r="W10" s="247"/>
      <c r="X10" s="247"/>
      <c r="Y10" s="247"/>
      <c r="Z10" s="247"/>
      <c r="AA10" s="247"/>
      <c r="AB10" s="247"/>
      <c r="AC10" s="247"/>
      <c r="AD10" s="247"/>
      <c r="AE10" s="247"/>
      <c r="AF10" s="247"/>
      <c r="AG10" s="247"/>
      <c r="AH10" s="251"/>
      <c r="AI10" s="244"/>
      <c r="AJ10" s="260"/>
      <c r="AK10" s="254"/>
      <c r="AL10" s="244"/>
      <c r="AM10" s="244"/>
      <c r="AN10" s="244"/>
      <c r="AO10" s="244"/>
      <c r="AP10" s="260"/>
      <c r="AQ10" s="248" t="s">
        <v>618</v>
      </c>
      <c r="AR10" s="244"/>
      <c r="AS10" s="244"/>
      <c r="AT10" s="260"/>
      <c r="AU10" s="248"/>
      <c r="AV10" s="261"/>
      <c r="AW10" s="261"/>
      <c r="AX10" s="261"/>
      <c r="AY10" s="248"/>
      <c r="AZ10" s="248"/>
      <c r="BA10" s="252" t="s">
        <v>619</v>
      </c>
      <c r="BB10" s="248"/>
      <c r="BC10" s="830"/>
      <c r="BD10" s="831"/>
      <c r="BE10" s="250" t="s">
        <v>620</v>
      </c>
      <c r="BF10" s="248"/>
      <c r="BG10" s="248"/>
      <c r="BH10" s="247"/>
      <c r="BK10" s="233"/>
      <c r="BL10" s="233"/>
      <c r="BM10" s="233"/>
    </row>
    <row r="11" spans="2:65" s="234" customFormat="1" ht="5.0999999999999996" customHeight="1" x14ac:dyDescent="0.15">
      <c r="B11" s="253"/>
      <c r="C11" s="259"/>
      <c r="D11" s="259"/>
      <c r="E11" s="259"/>
      <c r="F11" s="259"/>
      <c r="G11" s="259"/>
      <c r="H11" s="257"/>
      <c r="I11" s="257"/>
      <c r="J11" s="257"/>
      <c r="K11" s="257"/>
      <c r="L11" s="257"/>
      <c r="M11" s="257"/>
      <c r="N11" s="257"/>
      <c r="O11" s="257"/>
      <c r="P11" s="247"/>
      <c r="Q11" s="247"/>
      <c r="R11" s="247"/>
      <c r="S11" s="247"/>
      <c r="T11" s="247"/>
      <c r="U11" s="247"/>
      <c r="V11" s="247"/>
      <c r="W11" s="247"/>
      <c r="X11" s="247"/>
      <c r="Y11" s="247"/>
      <c r="Z11" s="247"/>
      <c r="AA11" s="247"/>
      <c r="AB11" s="247"/>
      <c r="AC11" s="247"/>
      <c r="AD11" s="247"/>
      <c r="AE11" s="247"/>
      <c r="AF11" s="247"/>
      <c r="AG11" s="247"/>
      <c r="AH11" s="251"/>
      <c r="AI11" s="244"/>
      <c r="AJ11" s="260"/>
      <c r="AK11" s="254"/>
      <c r="AL11" s="244"/>
      <c r="AM11" s="244"/>
      <c r="AN11" s="244"/>
      <c r="AO11" s="244"/>
      <c r="AP11" s="260"/>
      <c r="AQ11" s="248"/>
      <c r="AR11" s="261"/>
      <c r="AS11" s="261"/>
      <c r="AT11" s="261"/>
      <c r="AU11" s="248"/>
      <c r="AV11" s="248"/>
      <c r="AW11" s="248"/>
      <c r="AX11" s="248"/>
      <c r="AY11" s="248"/>
      <c r="AZ11" s="248"/>
      <c r="BA11" s="248"/>
      <c r="BB11" s="248"/>
      <c r="BC11" s="248"/>
      <c r="BD11" s="248"/>
      <c r="BE11" s="248"/>
      <c r="BF11" s="248"/>
      <c r="BG11" s="248"/>
      <c r="BH11" s="247"/>
      <c r="BK11" s="233"/>
      <c r="BL11" s="233"/>
      <c r="BM11" s="233"/>
    </row>
    <row r="12" spans="2:65" s="234" customFormat="1" ht="21" customHeight="1" x14ac:dyDescent="0.15">
      <c r="R12" s="245"/>
      <c r="S12" s="245"/>
      <c r="T12" s="255"/>
      <c r="U12" s="818"/>
      <c r="V12" s="818"/>
      <c r="W12" s="243"/>
      <c r="X12" s="262"/>
      <c r="Y12" s="247"/>
      <c r="Z12" s="247"/>
      <c r="AA12" s="251"/>
      <c r="AB12" s="256"/>
      <c r="AC12" s="243"/>
      <c r="AD12" s="251"/>
      <c r="AE12" s="251"/>
      <c r="AF12" s="251"/>
      <c r="AG12" s="263"/>
      <c r="AH12" s="254"/>
      <c r="AI12" s="260" t="s">
        <v>621</v>
      </c>
      <c r="AJ12" s="254"/>
      <c r="AK12" s="260"/>
      <c r="AL12" s="255"/>
      <c r="AM12" s="256"/>
      <c r="AN12" s="248"/>
      <c r="AO12" s="260"/>
      <c r="AP12" s="260"/>
      <c r="AQ12" s="260"/>
      <c r="AR12" s="260"/>
      <c r="AS12" s="243" t="s">
        <v>622</v>
      </c>
      <c r="AT12" s="260"/>
      <c r="AU12" s="260"/>
      <c r="AV12" s="260"/>
      <c r="AW12" s="260"/>
      <c r="AX12" s="260"/>
      <c r="AY12" s="260"/>
      <c r="AZ12" s="260"/>
      <c r="BA12" s="260"/>
      <c r="BB12" s="260"/>
      <c r="BC12" s="251"/>
      <c r="BD12" s="254"/>
      <c r="BE12" s="244"/>
      <c r="BF12" s="244"/>
      <c r="BG12" s="251"/>
      <c r="BH12" s="244"/>
      <c r="BK12" s="233"/>
      <c r="BL12" s="233"/>
      <c r="BM12" s="233"/>
    </row>
    <row r="13" spans="2:65" s="234" customFormat="1" ht="21" customHeight="1" x14ac:dyDescent="0.15">
      <c r="R13" s="260"/>
      <c r="S13" s="244"/>
      <c r="T13" s="244"/>
      <c r="U13" s="244"/>
      <c r="V13" s="244"/>
      <c r="W13" s="247"/>
      <c r="X13" s="247"/>
      <c r="Y13" s="247"/>
      <c r="Z13" s="247"/>
      <c r="AA13" s="260"/>
      <c r="AB13" s="244"/>
      <c r="AC13" s="244"/>
      <c r="AD13" s="260"/>
      <c r="AE13" s="260"/>
      <c r="AF13" s="260"/>
      <c r="AG13" s="263"/>
      <c r="AH13" s="251"/>
      <c r="AI13" s="254"/>
      <c r="AJ13" s="244"/>
      <c r="AK13" s="254"/>
      <c r="AL13" s="244"/>
      <c r="AM13" s="826"/>
      <c r="AN13" s="826"/>
      <c r="AO13" s="248" t="s">
        <v>823</v>
      </c>
      <c r="AP13" s="243"/>
      <c r="AQ13" s="251"/>
      <c r="AR13" s="251"/>
      <c r="AS13" s="243" t="s">
        <v>624</v>
      </c>
      <c r="AT13" s="244"/>
      <c r="AU13" s="244"/>
      <c r="AV13" s="244"/>
      <c r="AW13" s="244"/>
      <c r="AX13" s="244"/>
      <c r="AY13" s="244"/>
      <c r="AZ13" s="244"/>
      <c r="BA13" s="244"/>
      <c r="BB13" s="827">
        <v>0.29166666666666669</v>
      </c>
      <c r="BC13" s="828"/>
      <c r="BD13" s="829"/>
      <c r="BE13" s="246" t="s">
        <v>824</v>
      </c>
      <c r="BF13" s="827">
        <v>0.83333333333333337</v>
      </c>
      <c r="BG13" s="828"/>
      <c r="BH13" s="829"/>
      <c r="BK13" s="233"/>
      <c r="BL13" s="233"/>
      <c r="BM13" s="233"/>
    </row>
    <row r="14" spans="2:65" s="234" customFormat="1" ht="21" customHeight="1" x14ac:dyDescent="0.15">
      <c r="R14" s="264"/>
      <c r="S14" s="264"/>
      <c r="T14" s="264"/>
      <c r="U14" s="264"/>
      <c r="V14" s="264"/>
      <c r="W14" s="264"/>
      <c r="X14" s="247"/>
      <c r="Y14" s="247"/>
      <c r="Z14" s="247"/>
      <c r="AA14" s="246"/>
      <c r="AB14" s="264"/>
      <c r="AC14" s="264"/>
      <c r="AD14" s="246"/>
      <c r="AE14" s="251"/>
      <c r="AF14" s="251"/>
      <c r="AG14" s="265"/>
      <c r="AH14" s="243"/>
      <c r="AI14" s="254"/>
      <c r="AJ14" s="244"/>
      <c r="AK14" s="254"/>
      <c r="AL14" s="244"/>
      <c r="AM14" s="826"/>
      <c r="AN14" s="826"/>
      <c r="AO14" s="266" t="s">
        <v>626</v>
      </c>
      <c r="AP14" s="267"/>
      <c r="AQ14" s="267"/>
      <c r="AR14" s="245"/>
      <c r="AS14" s="243" t="s">
        <v>627</v>
      </c>
      <c r="AT14" s="244"/>
      <c r="AU14" s="244"/>
      <c r="AV14" s="244"/>
      <c r="AW14" s="244"/>
      <c r="AX14" s="244"/>
      <c r="AY14" s="244"/>
      <c r="AZ14" s="244"/>
      <c r="BA14" s="244"/>
      <c r="BB14" s="827">
        <v>0.83333333333333337</v>
      </c>
      <c r="BC14" s="828"/>
      <c r="BD14" s="829"/>
      <c r="BE14" s="246" t="s">
        <v>759</v>
      </c>
      <c r="BF14" s="827">
        <v>0.29166666666666669</v>
      </c>
      <c r="BG14" s="828"/>
      <c r="BH14" s="829"/>
      <c r="BK14" s="233"/>
      <c r="BL14" s="233"/>
      <c r="BM14" s="233"/>
    </row>
    <row r="15" spans="2:65" ht="12" customHeight="1" thickBot="1" x14ac:dyDescent="0.2">
      <c r="B15" s="268"/>
      <c r="C15" s="269"/>
      <c r="D15" s="269"/>
      <c r="E15" s="269"/>
      <c r="F15" s="269"/>
      <c r="G15" s="269"/>
      <c r="H15" s="269"/>
      <c r="I15" s="268"/>
      <c r="J15" s="268"/>
      <c r="K15" s="268"/>
      <c r="L15" s="268"/>
      <c r="M15" s="268"/>
      <c r="N15" s="268"/>
      <c r="O15" s="268"/>
      <c r="P15" s="268"/>
      <c r="Q15" s="268"/>
      <c r="R15" s="268"/>
      <c r="S15" s="268"/>
      <c r="T15" s="268"/>
      <c r="U15" s="268"/>
      <c r="V15" s="268"/>
      <c r="W15" s="268"/>
      <c r="X15" s="268"/>
      <c r="Y15" s="268"/>
      <c r="Z15" s="268"/>
      <c r="AA15" s="269"/>
      <c r="AB15" s="268"/>
      <c r="AC15" s="268"/>
      <c r="AD15" s="268"/>
      <c r="AE15" s="268"/>
      <c r="AF15" s="268"/>
      <c r="AG15" s="268"/>
      <c r="AH15" s="268"/>
      <c r="AI15" s="268"/>
      <c r="AJ15" s="268"/>
      <c r="AK15" s="268"/>
      <c r="AL15" s="268"/>
      <c r="AM15" s="268"/>
      <c r="AR15" s="271"/>
      <c r="BI15" s="272"/>
      <c r="BJ15" s="272"/>
      <c r="BK15" s="272"/>
    </row>
    <row r="16" spans="2:65" ht="21.6" customHeight="1" x14ac:dyDescent="0.15">
      <c r="B16" s="858" t="s">
        <v>825</v>
      </c>
      <c r="C16" s="846" t="s">
        <v>826</v>
      </c>
      <c r="D16" s="847"/>
      <c r="E16" s="861"/>
      <c r="F16" s="273"/>
      <c r="G16" s="274"/>
      <c r="H16" s="864" t="s">
        <v>827</v>
      </c>
      <c r="I16" s="867" t="s">
        <v>632</v>
      </c>
      <c r="J16" s="847"/>
      <c r="K16" s="847"/>
      <c r="L16" s="861"/>
      <c r="M16" s="867" t="s">
        <v>828</v>
      </c>
      <c r="N16" s="847"/>
      <c r="O16" s="861"/>
      <c r="P16" s="867" t="s">
        <v>634</v>
      </c>
      <c r="Q16" s="847"/>
      <c r="R16" s="847"/>
      <c r="S16" s="847"/>
      <c r="T16" s="848"/>
      <c r="U16" s="275"/>
      <c r="V16" s="276"/>
      <c r="W16" s="276"/>
      <c r="X16" s="276"/>
      <c r="Y16" s="276"/>
      <c r="Z16" s="276"/>
      <c r="AA16" s="276"/>
      <c r="AB16" s="276"/>
      <c r="AC16" s="276"/>
      <c r="AD16" s="276"/>
      <c r="AE16" s="276"/>
      <c r="AF16" s="276"/>
      <c r="AG16" s="276"/>
      <c r="AH16" s="276"/>
      <c r="AI16" s="277" t="s">
        <v>829</v>
      </c>
      <c r="AJ16" s="276"/>
      <c r="AK16" s="276"/>
      <c r="AL16" s="276"/>
      <c r="AM16" s="276"/>
      <c r="AN16" s="276" t="s">
        <v>636</v>
      </c>
      <c r="AO16" s="276"/>
      <c r="AP16" s="278"/>
      <c r="AQ16" s="279"/>
      <c r="AR16" s="276" t="s">
        <v>830</v>
      </c>
      <c r="AS16" s="276"/>
      <c r="AT16" s="276"/>
      <c r="AU16" s="276"/>
      <c r="AV16" s="276"/>
      <c r="AW16" s="276"/>
      <c r="AX16" s="276"/>
      <c r="AY16" s="280"/>
      <c r="AZ16" s="834" t="str">
        <f>IF(BC3="計画","(12)1～4週目の勤務時間数合計","(12)1か月の勤務時間数　合計")</f>
        <v>(12)1か月の勤務時間数　合計</v>
      </c>
      <c r="BA16" s="835"/>
      <c r="BB16" s="840" t="s">
        <v>638</v>
      </c>
      <c r="BC16" s="841"/>
      <c r="BD16" s="846" t="s">
        <v>639</v>
      </c>
      <c r="BE16" s="847"/>
      <c r="BF16" s="847"/>
      <c r="BG16" s="847"/>
      <c r="BH16" s="848"/>
    </row>
    <row r="17" spans="2:60" ht="20.25" customHeight="1" x14ac:dyDescent="0.15">
      <c r="B17" s="859"/>
      <c r="C17" s="849"/>
      <c r="D17" s="850"/>
      <c r="E17" s="862"/>
      <c r="F17" s="281"/>
      <c r="G17" s="282"/>
      <c r="H17" s="865"/>
      <c r="I17" s="868"/>
      <c r="J17" s="850"/>
      <c r="K17" s="850"/>
      <c r="L17" s="862"/>
      <c r="M17" s="868"/>
      <c r="N17" s="850"/>
      <c r="O17" s="862"/>
      <c r="P17" s="868"/>
      <c r="Q17" s="850"/>
      <c r="R17" s="850"/>
      <c r="S17" s="850"/>
      <c r="T17" s="851"/>
      <c r="U17" s="855" t="s">
        <v>640</v>
      </c>
      <c r="V17" s="855"/>
      <c r="W17" s="855"/>
      <c r="X17" s="855"/>
      <c r="Y17" s="855"/>
      <c r="Z17" s="855"/>
      <c r="AA17" s="856"/>
      <c r="AB17" s="857" t="s">
        <v>641</v>
      </c>
      <c r="AC17" s="855"/>
      <c r="AD17" s="855"/>
      <c r="AE17" s="855"/>
      <c r="AF17" s="855"/>
      <c r="AG17" s="855"/>
      <c r="AH17" s="856"/>
      <c r="AI17" s="857" t="s">
        <v>642</v>
      </c>
      <c r="AJ17" s="855"/>
      <c r="AK17" s="855"/>
      <c r="AL17" s="855"/>
      <c r="AM17" s="855"/>
      <c r="AN17" s="855"/>
      <c r="AO17" s="856"/>
      <c r="AP17" s="857" t="s">
        <v>643</v>
      </c>
      <c r="AQ17" s="855"/>
      <c r="AR17" s="855"/>
      <c r="AS17" s="855"/>
      <c r="AT17" s="855"/>
      <c r="AU17" s="855"/>
      <c r="AV17" s="856"/>
      <c r="AW17" s="857" t="s">
        <v>644</v>
      </c>
      <c r="AX17" s="855"/>
      <c r="AY17" s="855"/>
      <c r="AZ17" s="836"/>
      <c r="BA17" s="837"/>
      <c r="BB17" s="842"/>
      <c r="BC17" s="843"/>
      <c r="BD17" s="849"/>
      <c r="BE17" s="850"/>
      <c r="BF17" s="850"/>
      <c r="BG17" s="850"/>
      <c r="BH17" s="851"/>
    </row>
    <row r="18" spans="2:60" ht="20.25" customHeight="1" x14ac:dyDescent="0.15">
      <c r="B18" s="859"/>
      <c r="C18" s="849"/>
      <c r="D18" s="850"/>
      <c r="E18" s="862"/>
      <c r="F18" s="281"/>
      <c r="G18" s="282"/>
      <c r="H18" s="865"/>
      <c r="I18" s="868"/>
      <c r="J18" s="850"/>
      <c r="K18" s="850"/>
      <c r="L18" s="862"/>
      <c r="M18" s="868"/>
      <c r="N18" s="850"/>
      <c r="O18" s="862"/>
      <c r="P18" s="868"/>
      <c r="Q18" s="850"/>
      <c r="R18" s="850"/>
      <c r="S18" s="850"/>
      <c r="T18" s="851"/>
      <c r="U18" s="283">
        <v>1</v>
      </c>
      <c r="V18" s="284">
        <v>2</v>
      </c>
      <c r="W18" s="284">
        <v>3</v>
      </c>
      <c r="X18" s="284">
        <v>4</v>
      </c>
      <c r="Y18" s="284">
        <v>5</v>
      </c>
      <c r="Z18" s="284">
        <v>6</v>
      </c>
      <c r="AA18" s="285">
        <v>7</v>
      </c>
      <c r="AB18" s="286">
        <v>8</v>
      </c>
      <c r="AC18" s="284">
        <v>9</v>
      </c>
      <c r="AD18" s="284">
        <v>10</v>
      </c>
      <c r="AE18" s="284">
        <v>11</v>
      </c>
      <c r="AF18" s="284">
        <v>12</v>
      </c>
      <c r="AG18" s="284">
        <v>13</v>
      </c>
      <c r="AH18" s="285">
        <v>14</v>
      </c>
      <c r="AI18" s="283">
        <v>15</v>
      </c>
      <c r="AJ18" s="284">
        <v>16</v>
      </c>
      <c r="AK18" s="284">
        <v>17</v>
      </c>
      <c r="AL18" s="284">
        <v>18</v>
      </c>
      <c r="AM18" s="284">
        <v>19</v>
      </c>
      <c r="AN18" s="284">
        <v>20</v>
      </c>
      <c r="AO18" s="285">
        <v>21</v>
      </c>
      <c r="AP18" s="286">
        <v>22</v>
      </c>
      <c r="AQ18" s="284">
        <v>23</v>
      </c>
      <c r="AR18" s="284">
        <v>24</v>
      </c>
      <c r="AS18" s="284">
        <v>25</v>
      </c>
      <c r="AT18" s="284">
        <v>26</v>
      </c>
      <c r="AU18" s="284">
        <v>27</v>
      </c>
      <c r="AV18" s="285">
        <v>28</v>
      </c>
      <c r="AW18" s="287" t="str">
        <f>IF($BC$3="暦月",IF(DAY(DATE($AD$2,$AH$2,29))=29,29,""),"")</f>
        <v/>
      </c>
      <c r="AX18" s="288" t="str">
        <f>IF($BC$3="暦月",IF(DAY(DATE($AD$2,$AH$2,30))=30,30,""),"")</f>
        <v/>
      </c>
      <c r="AY18" s="289" t="str">
        <f>IF($BC$3="暦月",IF(DAY(DATE($AD$2,$AH$2,31))=31,31,""),"")</f>
        <v/>
      </c>
      <c r="AZ18" s="836"/>
      <c r="BA18" s="837"/>
      <c r="BB18" s="842"/>
      <c r="BC18" s="843"/>
      <c r="BD18" s="849"/>
      <c r="BE18" s="850"/>
      <c r="BF18" s="850"/>
      <c r="BG18" s="850"/>
      <c r="BH18" s="851"/>
    </row>
    <row r="19" spans="2:60" ht="20.25" hidden="1" customHeight="1" x14ac:dyDescent="0.15">
      <c r="B19" s="859"/>
      <c r="C19" s="849"/>
      <c r="D19" s="850"/>
      <c r="E19" s="862"/>
      <c r="F19" s="281"/>
      <c r="G19" s="282"/>
      <c r="H19" s="865"/>
      <c r="I19" s="868"/>
      <c r="J19" s="850"/>
      <c r="K19" s="850"/>
      <c r="L19" s="862"/>
      <c r="M19" s="868"/>
      <c r="N19" s="850"/>
      <c r="O19" s="862"/>
      <c r="P19" s="868"/>
      <c r="Q19" s="850"/>
      <c r="R19" s="850"/>
      <c r="S19" s="850"/>
      <c r="T19" s="851"/>
      <c r="U19" s="283">
        <f>WEEKDAY(DATE($AD$2,$AH$2,1))</f>
        <v>2</v>
      </c>
      <c r="V19" s="284">
        <f>WEEKDAY(DATE($AD$2,$AH$2,2))</f>
        <v>3</v>
      </c>
      <c r="W19" s="284">
        <f>WEEKDAY(DATE($AD$2,$AH$2,3))</f>
        <v>4</v>
      </c>
      <c r="X19" s="284">
        <f>WEEKDAY(DATE($AD$2,$AH$2,4))</f>
        <v>5</v>
      </c>
      <c r="Y19" s="284">
        <f>WEEKDAY(DATE($AD$2,$AH$2,5))</f>
        <v>6</v>
      </c>
      <c r="Z19" s="284">
        <f>WEEKDAY(DATE($AD$2,$AH$2,6))</f>
        <v>7</v>
      </c>
      <c r="AA19" s="285">
        <f>WEEKDAY(DATE($AD$2,$AH$2,7))</f>
        <v>1</v>
      </c>
      <c r="AB19" s="286">
        <f>WEEKDAY(DATE($AD$2,$AH$2,8))</f>
        <v>2</v>
      </c>
      <c r="AC19" s="284">
        <f>WEEKDAY(DATE($AD$2,$AH$2,9))</f>
        <v>3</v>
      </c>
      <c r="AD19" s="284">
        <f>WEEKDAY(DATE($AD$2,$AH$2,10))</f>
        <v>4</v>
      </c>
      <c r="AE19" s="284">
        <f>WEEKDAY(DATE($AD$2,$AH$2,11))</f>
        <v>5</v>
      </c>
      <c r="AF19" s="284">
        <f>WEEKDAY(DATE($AD$2,$AH$2,12))</f>
        <v>6</v>
      </c>
      <c r="AG19" s="284">
        <f>WEEKDAY(DATE($AD$2,$AH$2,13))</f>
        <v>7</v>
      </c>
      <c r="AH19" s="285">
        <f>WEEKDAY(DATE($AD$2,$AH$2,14))</f>
        <v>1</v>
      </c>
      <c r="AI19" s="286">
        <f>WEEKDAY(DATE($AD$2,$AH$2,15))</f>
        <v>2</v>
      </c>
      <c r="AJ19" s="284">
        <f>WEEKDAY(DATE($AD$2,$AH$2,16))</f>
        <v>3</v>
      </c>
      <c r="AK19" s="284">
        <f>WEEKDAY(DATE($AD$2,$AH$2,17))</f>
        <v>4</v>
      </c>
      <c r="AL19" s="284">
        <f>WEEKDAY(DATE($AD$2,$AH$2,18))</f>
        <v>5</v>
      </c>
      <c r="AM19" s="284">
        <f>WEEKDAY(DATE($AD$2,$AH$2,19))</f>
        <v>6</v>
      </c>
      <c r="AN19" s="284">
        <f>WEEKDAY(DATE($AD$2,$AH$2,20))</f>
        <v>7</v>
      </c>
      <c r="AO19" s="285">
        <f>WEEKDAY(DATE($AD$2,$AH$2,21))</f>
        <v>1</v>
      </c>
      <c r="AP19" s="286">
        <f>WEEKDAY(DATE($AD$2,$AH$2,22))</f>
        <v>2</v>
      </c>
      <c r="AQ19" s="284">
        <f>WEEKDAY(DATE($AD$2,$AH$2,23))</f>
        <v>3</v>
      </c>
      <c r="AR19" s="284">
        <f>WEEKDAY(DATE($AD$2,$AH$2,24))</f>
        <v>4</v>
      </c>
      <c r="AS19" s="284">
        <f>WEEKDAY(DATE($AD$2,$AH$2,25))</f>
        <v>5</v>
      </c>
      <c r="AT19" s="284">
        <f>WEEKDAY(DATE($AD$2,$AH$2,26))</f>
        <v>6</v>
      </c>
      <c r="AU19" s="284">
        <f>WEEKDAY(DATE($AD$2,$AH$2,27))</f>
        <v>7</v>
      </c>
      <c r="AV19" s="285">
        <f>WEEKDAY(DATE($AD$2,$AH$2,28))</f>
        <v>1</v>
      </c>
      <c r="AW19" s="286">
        <f>IF(AW18=29,WEEKDAY(DATE($AD$2,$AH$2,29)),0)</f>
        <v>0</v>
      </c>
      <c r="AX19" s="284">
        <f>IF(AX18=30,WEEKDAY(DATE($AD$2,$AH$2,30)),0)</f>
        <v>0</v>
      </c>
      <c r="AY19" s="285">
        <f>IF(AY18=31,WEEKDAY(DATE($AD$2,$AH$2,31)),0)</f>
        <v>0</v>
      </c>
      <c r="AZ19" s="836"/>
      <c r="BA19" s="837"/>
      <c r="BB19" s="842"/>
      <c r="BC19" s="843"/>
      <c r="BD19" s="849"/>
      <c r="BE19" s="850"/>
      <c r="BF19" s="850"/>
      <c r="BG19" s="850"/>
      <c r="BH19" s="851"/>
    </row>
    <row r="20" spans="2:60" ht="20.25" customHeight="1" thickBot="1" x14ac:dyDescent="0.2">
      <c r="B20" s="860"/>
      <c r="C20" s="852"/>
      <c r="D20" s="853"/>
      <c r="E20" s="863"/>
      <c r="F20" s="290"/>
      <c r="G20" s="291"/>
      <c r="H20" s="866"/>
      <c r="I20" s="869"/>
      <c r="J20" s="853"/>
      <c r="K20" s="853"/>
      <c r="L20" s="863"/>
      <c r="M20" s="869"/>
      <c r="N20" s="853"/>
      <c r="O20" s="863"/>
      <c r="P20" s="869"/>
      <c r="Q20" s="853"/>
      <c r="R20" s="853"/>
      <c r="S20" s="853"/>
      <c r="T20" s="854"/>
      <c r="U20" s="292" t="str">
        <f>IF(U19=1,"日",IF(U19=2,"月",IF(U19=3,"火",IF(U19=4,"水",IF(U19=5,"木",IF(U19=6,"金","土"))))))</f>
        <v>月</v>
      </c>
      <c r="V20" s="293" t="str">
        <f t="shared" ref="V20:AV20" si="0">IF(V19=1,"日",IF(V19=2,"月",IF(V19=3,"火",IF(V19=4,"水",IF(V19=5,"木",IF(V19=6,"金","土"))))))</f>
        <v>火</v>
      </c>
      <c r="W20" s="293" t="str">
        <f t="shared" si="0"/>
        <v>水</v>
      </c>
      <c r="X20" s="293" t="str">
        <f t="shared" si="0"/>
        <v>木</v>
      </c>
      <c r="Y20" s="293" t="str">
        <f t="shared" si="0"/>
        <v>金</v>
      </c>
      <c r="Z20" s="293" t="str">
        <f t="shared" si="0"/>
        <v>土</v>
      </c>
      <c r="AA20" s="294" t="str">
        <f t="shared" si="0"/>
        <v>日</v>
      </c>
      <c r="AB20" s="295" t="str">
        <f>IF(AB19=1,"日",IF(AB19=2,"月",IF(AB19=3,"火",IF(AB19=4,"水",IF(AB19=5,"木",IF(AB19=6,"金","土"))))))</f>
        <v>月</v>
      </c>
      <c r="AC20" s="293" t="str">
        <f t="shared" si="0"/>
        <v>火</v>
      </c>
      <c r="AD20" s="293" t="str">
        <f t="shared" si="0"/>
        <v>水</v>
      </c>
      <c r="AE20" s="293" t="str">
        <f t="shared" si="0"/>
        <v>木</v>
      </c>
      <c r="AF20" s="293" t="str">
        <f t="shared" si="0"/>
        <v>金</v>
      </c>
      <c r="AG20" s="293" t="str">
        <f t="shared" si="0"/>
        <v>土</v>
      </c>
      <c r="AH20" s="294" t="str">
        <f t="shared" si="0"/>
        <v>日</v>
      </c>
      <c r="AI20" s="295" t="str">
        <f>IF(AI19=1,"日",IF(AI19=2,"月",IF(AI19=3,"火",IF(AI19=4,"水",IF(AI19=5,"木",IF(AI19=6,"金","土"))))))</f>
        <v>月</v>
      </c>
      <c r="AJ20" s="293" t="str">
        <f t="shared" si="0"/>
        <v>火</v>
      </c>
      <c r="AK20" s="293" t="str">
        <f t="shared" si="0"/>
        <v>水</v>
      </c>
      <c r="AL20" s="293" t="str">
        <f t="shared" si="0"/>
        <v>木</v>
      </c>
      <c r="AM20" s="293" t="str">
        <f t="shared" si="0"/>
        <v>金</v>
      </c>
      <c r="AN20" s="293" t="str">
        <f t="shared" si="0"/>
        <v>土</v>
      </c>
      <c r="AO20" s="294" t="str">
        <f t="shared" si="0"/>
        <v>日</v>
      </c>
      <c r="AP20" s="295" t="str">
        <f>IF(AP19=1,"日",IF(AP19=2,"月",IF(AP19=3,"火",IF(AP19=4,"水",IF(AP19=5,"木",IF(AP19=6,"金","土"))))))</f>
        <v>月</v>
      </c>
      <c r="AQ20" s="293" t="str">
        <f t="shared" si="0"/>
        <v>火</v>
      </c>
      <c r="AR20" s="293" t="str">
        <f t="shared" si="0"/>
        <v>水</v>
      </c>
      <c r="AS20" s="293" t="str">
        <f t="shared" si="0"/>
        <v>木</v>
      </c>
      <c r="AT20" s="293" t="str">
        <f t="shared" si="0"/>
        <v>金</v>
      </c>
      <c r="AU20" s="293" t="str">
        <f t="shared" si="0"/>
        <v>土</v>
      </c>
      <c r="AV20" s="294" t="str">
        <f t="shared" si="0"/>
        <v>日</v>
      </c>
      <c r="AW20" s="293" t="str">
        <f>IF(AW19=1,"日",IF(AW19=2,"月",IF(AW19=3,"火",IF(AW19=4,"水",IF(AW19=5,"木",IF(AW19=6,"金",IF(AW19=0,"","土")))))))</f>
        <v/>
      </c>
      <c r="AX20" s="293" t="str">
        <f>IF(AX19=1,"日",IF(AX19=2,"月",IF(AX19=3,"火",IF(AX19=4,"水",IF(AX19=5,"木",IF(AX19=6,"金",IF(AX19=0,"","土")))))))</f>
        <v/>
      </c>
      <c r="AY20" s="293" t="str">
        <f>IF(AY19=1,"日",IF(AY19=2,"月",IF(AY19=3,"火",IF(AY19=4,"水",IF(AY19=5,"木",IF(AY19=6,"金",IF(AY19=0,"","土")))))))</f>
        <v/>
      </c>
      <c r="AZ20" s="838"/>
      <c r="BA20" s="839"/>
      <c r="BB20" s="844"/>
      <c r="BC20" s="845"/>
      <c r="BD20" s="852"/>
      <c r="BE20" s="853"/>
      <c r="BF20" s="853"/>
      <c r="BG20" s="853"/>
      <c r="BH20" s="854"/>
    </row>
    <row r="21" spans="2:60" ht="20.25" customHeight="1" x14ac:dyDescent="0.15">
      <c r="B21" s="296"/>
      <c r="C21" s="902"/>
      <c r="D21" s="903"/>
      <c r="E21" s="904"/>
      <c r="F21" s="297"/>
      <c r="G21" s="298"/>
      <c r="H21" s="905"/>
      <c r="I21" s="906"/>
      <c r="J21" s="907"/>
      <c r="K21" s="907"/>
      <c r="L21" s="908"/>
      <c r="M21" s="909"/>
      <c r="N21" s="910"/>
      <c r="O21" s="911"/>
      <c r="P21" s="299" t="s">
        <v>649</v>
      </c>
      <c r="Q21" s="300"/>
      <c r="R21" s="300"/>
      <c r="S21" s="301"/>
      <c r="T21" s="302"/>
      <c r="U21" s="303"/>
      <c r="V21" s="303"/>
      <c r="W21" s="303"/>
      <c r="X21" s="303"/>
      <c r="Y21" s="303"/>
      <c r="Z21" s="303"/>
      <c r="AA21" s="304"/>
      <c r="AB21" s="305"/>
      <c r="AC21" s="303"/>
      <c r="AD21" s="303"/>
      <c r="AE21" s="303"/>
      <c r="AF21" s="303"/>
      <c r="AG21" s="303"/>
      <c r="AH21" s="304"/>
      <c r="AI21" s="305"/>
      <c r="AJ21" s="303"/>
      <c r="AK21" s="303"/>
      <c r="AL21" s="303"/>
      <c r="AM21" s="303"/>
      <c r="AN21" s="303"/>
      <c r="AO21" s="304"/>
      <c r="AP21" s="305"/>
      <c r="AQ21" s="303"/>
      <c r="AR21" s="303"/>
      <c r="AS21" s="303"/>
      <c r="AT21" s="303"/>
      <c r="AU21" s="303"/>
      <c r="AV21" s="304"/>
      <c r="AW21" s="305"/>
      <c r="AX21" s="303"/>
      <c r="AY21" s="303"/>
      <c r="AZ21" s="912"/>
      <c r="BA21" s="913"/>
      <c r="BB21" s="933"/>
      <c r="BC21" s="913"/>
      <c r="BD21" s="930"/>
      <c r="BE21" s="931"/>
      <c r="BF21" s="931"/>
      <c r="BG21" s="931"/>
      <c r="BH21" s="932"/>
    </row>
    <row r="22" spans="2:60" ht="20.25" customHeight="1" x14ac:dyDescent="0.15">
      <c r="B22" s="306">
        <v>1</v>
      </c>
      <c r="C22" s="873"/>
      <c r="D22" s="874"/>
      <c r="E22" s="875"/>
      <c r="F22" s="307">
        <f>C21</f>
        <v>0</v>
      </c>
      <c r="G22" s="308"/>
      <c r="H22" s="880"/>
      <c r="I22" s="885"/>
      <c r="J22" s="886"/>
      <c r="K22" s="886"/>
      <c r="L22" s="887"/>
      <c r="M22" s="894"/>
      <c r="N22" s="895"/>
      <c r="O22" s="896"/>
      <c r="P22" s="309" t="s">
        <v>658</v>
      </c>
      <c r="Q22" s="310"/>
      <c r="R22" s="310"/>
      <c r="S22" s="311"/>
      <c r="T22" s="312"/>
      <c r="U22" s="313" t="str">
        <f>IF(U21="","",VLOOKUP(U21,'シフト記号表（勤務時間帯）'!$D$6:$X$47,21,FALSE))</f>
        <v/>
      </c>
      <c r="V22" s="314" t="str">
        <f>IF(V21="","",VLOOKUP(V21,'シフト記号表（勤務時間帯）'!$D$6:$X$47,21,FALSE))</f>
        <v/>
      </c>
      <c r="W22" s="314" t="str">
        <f>IF(W21="","",VLOOKUP(W21,'シフト記号表（勤務時間帯）'!$D$6:$X$47,21,FALSE))</f>
        <v/>
      </c>
      <c r="X22" s="314" t="str">
        <f>IF(X21="","",VLOOKUP(X21,'シフト記号表（勤務時間帯）'!$D$6:$X$47,21,FALSE))</f>
        <v/>
      </c>
      <c r="Y22" s="314" t="str">
        <f>IF(Y21="","",VLOOKUP(Y21,'シフト記号表（勤務時間帯）'!$D$6:$X$47,21,FALSE))</f>
        <v/>
      </c>
      <c r="Z22" s="314" t="str">
        <f>IF(Z21="","",VLOOKUP(Z21,'シフト記号表（勤務時間帯）'!$D$6:$X$47,21,FALSE))</f>
        <v/>
      </c>
      <c r="AA22" s="315" t="str">
        <f>IF(AA21="","",VLOOKUP(AA21,'シフト記号表（勤務時間帯）'!$D$6:$X$47,21,FALSE))</f>
        <v/>
      </c>
      <c r="AB22" s="313" t="str">
        <f>IF(AB21="","",VLOOKUP(AB21,'シフト記号表（勤務時間帯）'!$D$6:$X$47,21,FALSE))</f>
        <v/>
      </c>
      <c r="AC22" s="314" t="str">
        <f>IF(AC21="","",VLOOKUP(AC21,'シフト記号表（勤務時間帯）'!$D$6:$X$47,21,FALSE))</f>
        <v/>
      </c>
      <c r="AD22" s="314" t="str">
        <f>IF(AD21="","",VLOOKUP(AD21,'シフト記号表（勤務時間帯）'!$D$6:$X$47,21,FALSE))</f>
        <v/>
      </c>
      <c r="AE22" s="314" t="str">
        <f>IF(AE21="","",VLOOKUP(AE21,'シフト記号表（勤務時間帯）'!$D$6:$X$47,21,FALSE))</f>
        <v/>
      </c>
      <c r="AF22" s="314" t="str">
        <f>IF(AF21="","",VLOOKUP(AF21,'シフト記号表（勤務時間帯）'!$D$6:$X$47,21,FALSE))</f>
        <v/>
      </c>
      <c r="AG22" s="314" t="str">
        <f>IF(AG21="","",VLOOKUP(AG21,'シフト記号表（勤務時間帯）'!$D$6:$X$47,21,FALSE))</f>
        <v/>
      </c>
      <c r="AH22" s="315" t="str">
        <f>IF(AH21="","",VLOOKUP(AH21,'シフト記号表（勤務時間帯）'!$D$6:$X$47,21,FALSE))</f>
        <v/>
      </c>
      <c r="AI22" s="313" t="str">
        <f>IF(AI21="","",VLOOKUP(AI21,'シフト記号表（勤務時間帯）'!$D$6:$X$47,21,FALSE))</f>
        <v/>
      </c>
      <c r="AJ22" s="314" t="str">
        <f>IF(AJ21="","",VLOOKUP(AJ21,'シフト記号表（勤務時間帯）'!$D$6:$X$47,21,FALSE))</f>
        <v/>
      </c>
      <c r="AK22" s="314" t="str">
        <f>IF(AK21="","",VLOOKUP(AK21,'シフト記号表（勤務時間帯）'!$D$6:$X$47,21,FALSE))</f>
        <v/>
      </c>
      <c r="AL22" s="314" t="str">
        <f>IF(AL21="","",VLOOKUP(AL21,'シフト記号表（勤務時間帯）'!$D$6:$X$47,21,FALSE))</f>
        <v/>
      </c>
      <c r="AM22" s="314" t="str">
        <f>IF(AM21="","",VLOOKUP(AM21,'シフト記号表（勤務時間帯）'!$D$6:$X$47,21,FALSE))</f>
        <v/>
      </c>
      <c r="AN22" s="314" t="str">
        <f>IF(AN21="","",VLOOKUP(AN21,'シフト記号表（勤務時間帯）'!$D$6:$X$47,21,FALSE))</f>
        <v/>
      </c>
      <c r="AO22" s="315" t="str">
        <f>IF(AO21="","",VLOOKUP(AO21,'シフト記号表（勤務時間帯）'!$D$6:$X$47,21,FALSE))</f>
        <v/>
      </c>
      <c r="AP22" s="313" t="str">
        <f>IF(AP21="","",VLOOKUP(AP21,'シフト記号表（勤務時間帯）'!$D$6:$X$47,21,FALSE))</f>
        <v/>
      </c>
      <c r="AQ22" s="314" t="str">
        <f>IF(AQ21="","",VLOOKUP(AQ21,'シフト記号表（勤務時間帯）'!$D$6:$X$47,21,FALSE))</f>
        <v/>
      </c>
      <c r="AR22" s="314" t="str">
        <f>IF(AR21="","",VLOOKUP(AR21,'シフト記号表（勤務時間帯）'!$D$6:$X$47,21,FALSE))</f>
        <v/>
      </c>
      <c r="AS22" s="314" t="str">
        <f>IF(AS21="","",VLOOKUP(AS21,'シフト記号表（勤務時間帯）'!$D$6:$X$47,21,FALSE))</f>
        <v/>
      </c>
      <c r="AT22" s="314" t="str">
        <f>IF(AT21="","",VLOOKUP(AT21,'シフト記号表（勤務時間帯）'!$D$6:$X$47,21,FALSE))</f>
        <v/>
      </c>
      <c r="AU22" s="314" t="str">
        <f>IF(AU21="","",VLOOKUP(AU21,'シフト記号表（勤務時間帯）'!$D$6:$X$47,21,FALSE))</f>
        <v/>
      </c>
      <c r="AV22" s="315" t="str">
        <f>IF(AV21="","",VLOOKUP(AV21,'シフト記号表（勤務時間帯）'!$D$6:$X$47,21,FALSE))</f>
        <v/>
      </c>
      <c r="AW22" s="313" t="str">
        <f>IF(AW21="","",VLOOKUP(AW21,'シフト記号表（勤務時間帯）'!$D$6:$X$47,21,FALSE))</f>
        <v/>
      </c>
      <c r="AX22" s="314" t="str">
        <f>IF(AX21="","",VLOOKUP(AX21,'シフト記号表（勤務時間帯）'!$D$6:$X$47,21,FALSE))</f>
        <v/>
      </c>
      <c r="AY22" s="314" t="str">
        <f>IF(AY21="","",VLOOKUP(AY21,'シフト記号表（勤務時間帯）'!$D$6:$X$47,21,FALSE))</f>
        <v/>
      </c>
      <c r="AZ22" s="924">
        <f>IF($BC$3="４週",SUM(U22:AV22),IF($BC$3="暦月",SUM(U22:AY22),""))</f>
        <v>0</v>
      </c>
      <c r="BA22" s="925"/>
      <c r="BB22" s="926">
        <f>IF($BC$3="４週",AZ22/4,IF($BC$3="暦月",(AZ22/($BC$8/7)),""))</f>
        <v>0</v>
      </c>
      <c r="BC22" s="925"/>
      <c r="BD22" s="918"/>
      <c r="BE22" s="919"/>
      <c r="BF22" s="919"/>
      <c r="BG22" s="919"/>
      <c r="BH22" s="920"/>
    </row>
    <row r="23" spans="2:60" ht="20.25" customHeight="1" x14ac:dyDescent="0.15">
      <c r="B23" s="316"/>
      <c r="C23" s="876"/>
      <c r="D23" s="877"/>
      <c r="E23" s="878"/>
      <c r="F23" s="317"/>
      <c r="G23" s="318">
        <f>C21</f>
        <v>0</v>
      </c>
      <c r="H23" s="881"/>
      <c r="I23" s="888"/>
      <c r="J23" s="889"/>
      <c r="K23" s="889"/>
      <c r="L23" s="890"/>
      <c r="M23" s="897"/>
      <c r="N23" s="898"/>
      <c r="O23" s="899"/>
      <c r="P23" s="319" t="s">
        <v>659</v>
      </c>
      <c r="Q23" s="320"/>
      <c r="R23" s="320"/>
      <c r="S23" s="321"/>
      <c r="T23" s="322"/>
      <c r="U23" s="323" t="str">
        <f>IF(U21="","",VLOOKUP(U21,'シフト記号表（勤務時間帯）'!$D$6:$Z$47,23,FALSE))</f>
        <v/>
      </c>
      <c r="V23" s="324" t="str">
        <f>IF(V21="","",VLOOKUP(V21,'シフト記号表（勤務時間帯）'!$D$6:$Z$47,23,FALSE))</f>
        <v/>
      </c>
      <c r="W23" s="324" t="str">
        <f>IF(W21="","",VLOOKUP(W21,'シフト記号表（勤務時間帯）'!$D$6:$Z$47,23,FALSE))</f>
        <v/>
      </c>
      <c r="X23" s="324" t="str">
        <f>IF(X21="","",VLOOKUP(X21,'シフト記号表（勤務時間帯）'!$D$6:$Z$47,23,FALSE))</f>
        <v/>
      </c>
      <c r="Y23" s="324" t="str">
        <f>IF(Y21="","",VLOOKUP(Y21,'シフト記号表（勤務時間帯）'!$D$6:$Z$47,23,FALSE))</f>
        <v/>
      </c>
      <c r="Z23" s="324" t="str">
        <f>IF(Z21="","",VLOOKUP(Z21,'シフト記号表（勤務時間帯）'!$D$6:$Z$47,23,FALSE))</f>
        <v/>
      </c>
      <c r="AA23" s="325" t="str">
        <f>IF(AA21="","",VLOOKUP(AA21,'シフト記号表（勤務時間帯）'!$D$6:$Z$47,23,FALSE))</f>
        <v/>
      </c>
      <c r="AB23" s="323" t="str">
        <f>IF(AB21="","",VLOOKUP(AB21,'シフト記号表（勤務時間帯）'!$D$6:$Z$47,23,FALSE))</f>
        <v/>
      </c>
      <c r="AC23" s="324" t="str">
        <f>IF(AC21="","",VLOOKUP(AC21,'シフト記号表（勤務時間帯）'!$D$6:$Z$47,23,FALSE))</f>
        <v/>
      </c>
      <c r="AD23" s="324" t="str">
        <f>IF(AD21="","",VLOOKUP(AD21,'シフト記号表（勤務時間帯）'!$D$6:$Z$47,23,FALSE))</f>
        <v/>
      </c>
      <c r="AE23" s="324" t="str">
        <f>IF(AE21="","",VLOOKUP(AE21,'シフト記号表（勤務時間帯）'!$D$6:$Z$47,23,FALSE))</f>
        <v/>
      </c>
      <c r="AF23" s="324" t="str">
        <f>IF(AF21="","",VLOOKUP(AF21,'シフト記号表（勤務時間帯）'!$D$6:$Z$47,23,FALSE))</f>
        <v/>
      </c>
      <c r="AG23" s="324" t="str">
        <f>IF(AG21="","",VLOOKUP(AG21,'シフト記号表（勤務時間帯）'!$D$6:$Z$47,23,FALSE))</f>
        <v/>
      </c>
      <c r="AH23" s="325" t="str">
        <f>IF(AH21="","",VLOOKUP(AH21,'シフト記号表（勤務時間帯）'!$D$6:$Z$47,23,FALSE))</f>
        <v/>
      </c>
      <c r="AI23" s="323" t="str">
        <f>IF(AI21="","",VLOOKUP(AI21,'シフト記号表（勤務時間帯）'!$D$6:$Z$47,23,FALSE))</f>
        <v/>
      </c>
      <c r="AJ23" s="324" t="str">
        <f>IF(AJ21="","",VLOOKUP(AJ21,'シフト記号表（勤務時間帯）'!$D$6:$Z$47,23,FALSE))</f>
        <v/>
      </c>
      <c r="AK23" s="324" t="str">
        <f>IF(AK21="","",VLOOKUP(AK21,'シフト記号表（勤務時間帯）'!$D$6:$Z$47,23,FALSE))</f>
        <v/>
      </c>
      <c r="AL23" s="324" t="str">
        <f>IF(AL21="","",VLOOKUP(AL21,'シフト記号表（勤務時間帯）'!$D$6:$Z$47,23,FALSE))</f>
        <v/>
      </c>
      <c r="AM23" s="324" t="str">
        <f>IF(AM21="","",VLOOKUP(AM21,'シフト記号表（勤務時間帯）'!$D$6:$Z$47,23,FALSE))</f>
        <v/>
      </c>
      <c r="AN23" s="324" t="str">
        <f>IF(AN21="","",VLOOKUP(AN21,'シフト記号表（勤務時間帯）'!$D$6:$Z$47,23,FALSE))</f>
        <v/>
      </c>
      <c r="AO23" s="325" t="str">
        <f>IF(AO21="","",VLOOKUP(AO21,'シフト記号表（勤務時間帯）'!$D$6:$Z$47,23,FALSE))</f>
        <v/>
      </c>
      <c r="AP23" s="323" t="str">
        <f>IF(AP21="","",VLOOKUP(AP21,'シフト記号表（勤務時間帯）'!$D$6:$Z$47,23,FALSE))</f>
        <v/>
      </c>
      <c r="AQ23" s="324" t="str">
        <f>IF(AQ21="","",VLOOKUP(AQ21,'シフト記号表（勤務時間帯）'!$D$6:$Z$47,23,FALSE))</f>
        <v/>
      </c>
      <c r="AR23" s="324" t="str">
        <f>IF(AR21="","",VLOOKUP(AR21,'シフト記号表（勤務時間帯）'!$D$6:$Z$47,23,FALSE))</f>
        <v/>
      </c>
      <c r="AS23" s="324" t="str">
        <f>IF(AS21="","",VLOOKUP(AS21,'シフト記号表（勤務時間帯）'!$D$6:$Z$47,23,FALSE))</f>
        <v/>
      </c>
      <c r="AT23" s="324" t="str">
        <f>IF(AT21="","",VLOOKUP(AT21,'シフト記号表（勤務時間帯）'!$D$6:$Z$47,23,FALSE))</f>
        <v/>
      </c>
      <c r="AU23" s="324" t="str">
        <f>IF(AU21="","",VLOOKUP(AU21,'シフト記号表（勤務時間帯）'!$D$6:$Z$47,23,FALSE))</f>
        <v/>
      </c>
      <c r="AV23" s="325" t="str">
        <f>IF(AV21="","",VLOOKUP(AV21,'シフト記号表（勤務時間帯）'!$D$6:$Z$47,23,FALSE))</f>
        <v/>
      </c>
      <c r="AW23" s="323" t="str">
        <f>IF(AW21="","",VLOOKUP(AW21,'シフト記号表（勤務時間帯）'!$D$6:$Z$47,23,FALSE))</f>
        <v/>
      </c>
      <c r="AX23" s="324" t="str">
        <f>IF(AX21="","",VLOOKUP(AX21,'シフト記号表（勤務時間帯）'!$D$6:$Z$47,23,FALSE))</f>
        <v/>
      </c>
      <c r="AY23" s="324" t="str">
        <f>IF(AY21="","",VLOOKUP(AY21,'シフト記号表（勤務時間帯）'!$D$6:$Z$47,23,FALSE))</f>
        <v/>
      </c>
      <c r="AZ23" s="927">
        <f>IF($BC$3="４週",SUM(U23:AV23),IF($BC$3="暦月",SUM(U23:AY23),""))</f>
        <v>0</v>
      </c>
      <c r="BA23" s="928"/>
      <c r="BB23" s="929">
        <f>IF($BC$3="４週",AZ23/4,IF($BC$3="暦月",(AZ23/($BC$8/7)),""))</f>
        <v>0</v>
      </c>
      <c r="BC23" s="928"/>
      <c r="BD23" s="921"/>
      <c r="BE23" s="922"/>
      <c r="BF23" s="922"/>
      <c r="BG23" s="922"/>
      <c r="BH23" s="923"/>
    </row>
    <row r="24" spans="2:60" ht="20.25" customHeight="1" x14ac:dyDescent="0.15">
      <c r="B24" s="326"/>
      <c r="C24" s="870"/>
      <c r="D24" s="871"/>
      <c r="E24" s="872"/>
      <c r="F24" s="327"/>
      <c r="G24" s="328"/>
      <c r="H24" s="879"/>
      <c r="I24" s="882"/>
      <c r="J24" s="883"/>
      <c r="K24" s="883"/>
      <c r="L24" s="884"/>
      <c r="M24" s="891"/>
      <c r="N24" s="892"/>
      <c r="O24" s="893"/>
      <c r="P24" s="329" t="s">
        <v>649</v>
      </c>
      <c r="Q24" s="330"/>
      <c r="R24" s="330"/>
      <c r="S24" s="331"/>
      <c r="T24" s="332"/>
      <c r="U24" s="333"/>
      <c r="V24" s="334"/>
      <c r="W24" s="334"/>
      <c r="X24" s="334"/>
      <c r="Y24" s="334"/>
      <c r="Z24" s="334"/>
      <c r="AA24" s="335"/>
      <c r="AB24" s="333"/>
      <c r="AC24" s="334"/>
      <c r="AD24" s="334"/>
      <c r="AE24" s="334"/>
      <c r="AF24" s="334"/>
      <c r="AG24" s="334"/>
      <c r="AH24" s="335"/>
      <c r="AI24" s="333"/>
      <c r="AJ24" s="334"/>
      <c r="AK24" s="334"/>
      <c r="AL24" s="334"/>
      <c r="AM24" s="334"/>
      <c r="AN24" s="334"/>
      <c r="AO24" s="335"/>
      <c r="AP24" s="333"/>
      <c r="AQ24" s="334"/>
      <c r="AR24" s="334"/>
      <c r="AS24" s="334"/>
      <c r="AT24" s="334"/>
      <c r="AU24" s="334"/>
      <c r="AV24" s="335"/>
      <c r="AW24" s="333"/>
      <c r="AX24" s="334"/>
      <c r="AY24" s="334"/>
      <c r="AZ24" s="900"/>
      <c r="BA24" s="901"/>
      <c r="BB24" s="914"/>
      <c r="BC24" s="901"/>
      <c r="BD24" s="915"/>
      <c r="BE24" s="916"/>
      <c r="BF24" s="916"/>
      <c r="BG24" s="916"/>
      <c r="BH24" s="917"/>
    </row>
    <row r="25" spans="2:60" ht="20.25" customHeight="1" x14ac:dyDescent="0.15">
      <c r="B25" s="306">
        <f>B22+1</f>
        <v>2</v>
      </c>
      <c r="C25" s="873"/>
      <c r="D25" s="874"/>
      <c r="E25" s="875"/>
      <c r="F25" s="307">
        <f>C24</f>
        <v>0</v>
      </c>
      <c r="G25" s="308"/>
      <c r="H25" s="880"/>
      <c r="I25" s="885"/>
      <c r="J25" s="886"/>
      <c r="K25" s="886"/>
      <c r="L25" s="887"/>
      <c r="M25" s="894"/>
      <c r="N25" s="895"/>
      <c r="O25" s="896"/>
      <c r="P25" s="309" t="s">
        <v>658</v>
      </c>
      <c r="Q25" s="310"/>
      <c r="R25" s="310"/>
      <c r="S25" s="311"/>
      <c r="T25" s="312"/>
      <c r="U25" s="313" t="str">
        <f>IF(U24="","",VLOOKUP(U24,'シフト記号表（勤務時間帯）'!$D$6:$X$47,21,FALSE))</f>
        <v/>
      </c>
      <c r="V25" s="314" t="str">
        <f>IF(V24="","",VLOOKUP(V24,'シフト記号表（勤務時間帯）'!$D$6:$X$47,21,FALSE))</f>
        <v/>
      </c>
      <c r="W25" s="314" t="str">
        <f>IF(W24="","",VLOOKUP(W24,'シフト記号表（勤務時間帯）'!$D$6:$X$47,21,FALSE))</f>
        <v/>
      </c>
      <c r="X25" s="314" t="str">
        <f>IF(X24="","",VLOOKUP(X24,'シフト記号表（勤務時間帯）'!$D$6:$X$47,21,FALSE))</f>
        <v/>
      </c>
      <c r="Y25" s="314" t="str">
        <f>IF(Y24="","",VLOOKUP(Y24,'シフト記号表（勤務時間帯）'!$D$6:$X$47,21,FALSE))</f>
        <v/>
      </c>
      <c r="Z25" s="314" t="str">
        <f>IF(Z24="","",VLOOKUP(Z24,'シフト記号表（勤務時間帯）'!$D$6:$X$47,21,FALSE))</f>
        <v/>
      </c>
      <c r="AA25" s="315" t="str">
        <f>IF(AA24="","",VLOOKUP(AA24,'シフト記号表（勤務時間帯）'!$D$6:$X$47,21,FALSE))</f>
        <v/>
      </c>
      <c r="AB25" s="313" t="str">
        <f>IF(AB24="","",VLOOKUP(AB24,'シフト記号表（勤務時間帯）'!$D$6:$X$47,21,FALSE))</f>
        <v/>
      </c>
      <c r="AC25" s="314" t="str">
        <f>IF(AC24="","",VLOOKUP(AC24,'シフト記号表（勤務時間帯）'!$D$6:$X$47,21,FALSE))</f>
        <v/>
      </c>
      <c r="AD25" s="314" t="str">
        <f>IF(AD24="","",VLOOKUP(AD24,'シフト記号表（勤務時間帯）'!$D$6:$X$47,21,FALSE))</f>
        <v/>
      </c>
      <c r="AE25" s="314" t="str">
        <f>IF(AE24="","",VLOOKUP(AE24,'シフト記号表（勤務時間帯）'!$D$6:$X$47,21,FALSE))</f>
        <v/>
      </c>
      <c r="AF25" s="314" t="str">
        <f>IF(AF24="","",VLOOKUP(AF24,'シフト記号表（勤務時間帯）'!$D$6:$X$47,21,FALSE))</f>
        <v/>
      </c>
      <c r="AG25" s="314" t="str">
        <f>IF(AG24="","",VLOOKUP(AG24,'シフト記号表（勤務時間帯）'!$D$6:$X$47,21,FALSE))</f>
        <v/>
      </c>
      <c r="AH25" s="315" t="str">
        <f>IF(AH24="","",VLOOKUP(AH24,'シフト記号表（勤務時間帯）'!$D$6:$X$47,21,FALSE))</f>
        <v/>
      </c>
      <c r="AI25" s="313" t="str">
        <f>IF(AI24="","",VLOOKUP(AI24,'シフト記号表（勤務時間帯）'!$D$6:$X$47,21,FALSE))</f>
        <v/>
      </c>
      <c r="AJ25" s="314" t="str">
        <f>IF(AJ24="","",VLOOKUP(AJ24,'シフト記号表（勤務時間帯）'!$D$6:$X$47,21,FALSE))</f>
        <v/>
      </c>
      <c r="AK25" s="314" t="str">
        <f>IF(AK24="","",VLOOKUP(AK24,'シフト記号表（勤務時間帯）'!$D$6:$X$47,21,FALSE))</f>
        <v/>
      </c>
      <c r="AL25" s="314" t="str">
        <f>IF(AL24="","",VLOOKUP(AL24,'シフト記号表（勤務時間帯）'!$D$6:$X$47,21,FALSE))</f>
        <v/>
      </c>
      <c r="AM25" s="314" t="str">
        <f>IF(AM24="","",VLOOKUP(AM24,'シフト記号表（勤務時間帯）'!$D$6:$X$47,21,FALSE))</f>
        <v/>
      </c>
      <c r="AN25" s="314" t="str">
        <f>IF(AN24="","",VLOOKUP(AN24,'シフト記号表（勤務時間帯）'!$D$6:$X$47,21,FALSE))</f>
        <v/>
      </c>
      <c r="AO25" s="315" t="str">
        <f>IF(AO24="","",VLOOKUP(AO24,'シフト記号表（勤務時間帯）'!$D$6:$X$47,21,FALSE))</f>
        <v/>
      </c>
      <c r="AP25" s="313" t="str">
        <f>IF(AP24="","",VLOOKUP(AP24,'シフト記号表（勤務時間帯）'!$D$6:$X$47,21,FALSE))</f>
        <v/>
      </c>
      <c r="AQ25" s="314" t="str">
        <f>IF(AQ24="","",VLOOKUP(AQ24,'シフト記号表（勤務時間帯）'!$D$6:$X$47,21,FALSE))</f>
        <v/>
      </c>
      <c r="AR25" s="314" t="str">
        <f>IF(AR24="","",VLOOKUP(AR24,'シフト記号表（勤務時間帯）'!$D$6:$X$47,21,FALSE))</f>
        <v/>
      </c>
      <c r="AS25" s="314" t="str">
        <f>IF(AS24="","",VLOOKUP(AS24,'シフト記号表（勤務時間帯）'!$D$6:$X$47,21,FALSE))</f>
        <v/>
      </c>
      <c r="AT25" s="314" t="str">
        <f>IF(AT24="","",VLOOKUP(AT24,'シフト記号表（勤務時間帯）'!$D$6:$X$47,21,FALSE))</f>
        <v/>
      </c>
      <c r="AU25" s="314" t="str">
        <f>IF(AU24="","",VLOOKUP(AU24,'シフト記号表（勤務時間帯）'!$D$6:$X$47,21,FALSE))</f>
        <v/>
      </c>
      <c r="AV25" s="315" t="str">
        <f>IF(AV24="","",VLOOKUP(AV24,'シフト記号表（勤務時間帯）'!$D$6:$X$47,21,FALSE))</f>
        <v/>
      </c>
      <c r="AW25" s="313" t="str">
        <f>IF(AW24="","",VLOOKUP(AW24,'シフト記号表（勤務時間帯）'!$D$6:$X$47,21,FALSE))</f>
        <v/>
      </c>
      <c r="AX25" s="314" t="str">
        <f>IF(AX24="","",VLOOKUP(AX24,'シフト記号表（勤務時間帯）'!$D$6:$X$47,21,FALSE))</f>
        <v/>
      </c>
      <c r="AY25" s="314" t="str">
        <f>IF(AY24="","",VLOOKUP(AY24,'シフト記号表（勤務時間帯）'!$D$6:$X$47,21,FALSE))</f>
        <v/>
      </c>
      <c r="AZ25" s="924">
        <f>IF($BC$3="４週",SUM(U25:AV25),IF($BC$3="暦月",SUM(U25:AY25),""))</f>
        <v>0</v>
      </c>
      <c r="BA25" s="925"/>
      <c r="BB25" s="926">
        <f>IF($BC$3="４週",AZ25/4,IF($BC$3="暦月",(AZ25/($BC$8/7)),""))</f>
        <v>0</v>
      </c>
      <c r="BC25" s="925"/>
      <c r="BD25" s="918"/>
      <c r="BE25" s="919"/>
      <c r="BF25" s="919"/>
      <c r="BG25" s="919"/>
      <c r="BH25" s="920"/>
    </row>
    <row r="26" spans="2:60" ht="20.25" customHeight="1" x14ac:dyDescent="0.15">
      <c r="B26" s="316"/>
      <c r="C26" s="876"/>
      <c r="D26" s="877"/>
      <c r="E26" s="878"/>
      <c r="F26" s="317"/>
      <c r="G26" s="318">
        <f>C24</f>
        <v>0</v>
      </c>
      <c r="H26" s="881"/>
      <c r="I26" s="888"/>
      <c r="J26" s="889"/>
      <c r="K26" s="889"/>
      <c r="L26" s="890"/>
      <c r="M26" s="897"/>
      <c r="N26" s="898"/>
      <c r="O26" s="899"/>
      <c r="P26" s="319" t="s">
        <v>659</v>
      </c>
      <c r="Q26" s="320"/>
      <c r="R26" s="320"/>
      <c r="S26" s="321"/>
      <c r="T26" s="322"/>
      <c r="U26" s="323" t="str">
        <f>IF(U24="","",VLOOKUP(U24,'シフト記号表（勤務時間帯）'!$D$6:$Z$47,23,FALSE))</f>
        <v/>
      </c>
      <c r="V26" s="324" t="str">
        <f>IF(V24="","",VLOOKUP(V24,'シフト記号表（勤務時間帯）'!$D$6:$Z$47,23,FALSE))</f>
        <v/>
      </c>
      <c r="W26" s="324" t="str">
        <f>IF(W24="","",VLOOKUP(W24,'シフト記号表（勤務時間帯）'!$D$6:$Z$47,23,FALSE))</f>
        <v/>
      </c>
      <c r="X26" s="324" t="str">
        <f>IF(X24="","",VLOOKUP(X24,'シフト記号表（勤務時間帯）'!$D$6:$Z$47,23,FALSE))</f>
        <v/>
      </c>
      <c r="Y26" s="324" t="str">
        <f>IF(Y24="","",VLOOKUP(Y24,'シフト記号表（勤務時間帯）'!$D$6:$Z$47,23,FALSE))</f>
        <v/>
      </c>
      <c r="Z26" s="324" t="str">
        <f>IF(Z24="","",VLOOKUP(Z24,'シフト記号表（勤務時間帯）'!$D$6:$Z$47,23,FALSE))</f>
        <v/>
      </c>
      <c r="AA26" s="325" t="str">
        <f>IF(AA24="","",VLOOKUP(AA24,'シフト記号表（勤務時間帯）'!$D$6:$Z$47,23,FALSE))</f>
        <v/>
      </c>
      <c r="AB26" s="323" t="str">
        <f>IF(AB24="","",VLOOKUP(AB24,'シフト記号表（勤務時間帯）'!$D$6:$Z$47,23,FALSE))</f>
        <v/>
      </c>
      <c r="AC26" s="324" t="str">
        <f>IF(AC24="","",VLOOKUP(AC24,'シフト記号表（勤務時間帯）'!$D$6:$Z$47,23,FALSE))</f>
        <v/>
      </c>
      <c r="AD26" s="324" t="str">
        <f>IF(AD24="","",VLOOKUP(AD24,'シフト記号表（勤務時間帯）'!$D$6:$Z$47,23,FALSE))</f>
        <v/>
      </c>
      <c r="AE26" s="324" t="str">
        <f>IF(AE24="","",VLOOKUP(AE24,'シフト記号表（勤務時間帯）'!$D$6:$Z$47,23,FALSE))</f>
        <v/>
      </c>
      <c r="AF26" s="324" t="str">
        <f>IF(AF24="","",VLOOKUP(AF24,'シフト記号表（勤務時間帯）'!$D$6:$Z$47,23,FALSE))</f>
        <v/>
      </c>
      <c r="AG26" s="324" t="str">
        <f>IF(AG24="","",VLOOKUP(AG24,'シフト記号表（勤務時間帯）'!$D$6:$Z$47,23,FALSE))</f>
        <v/>
      </c>
      <c r="AH26" s="325" t="str">
        <f>IF(AH24="","",VLOOKUP(AH24,'シフト記号表（勤務時間帯）'!$D$6:$Z$47,23,FALSE))</f>
        <v/>
      </c>
      <c r="AI26" s="323" t="str">
        <f>IF(AI24="","",VLOOKUP(AI24,'シフト記号表（勤務時間帯）'!$D$6:$Z$47,23,FALSE))</f>
        <v/>
      </c>
      <c r="AJ26" s="324" t="str">
        <f>IF(AJ24="","",VLOOKUP(AJ24,'シフト記号表（勤務時間帯）'!$D$6:$Z$47,23,FALSE))</f>
        <v/>
      </c>
      <c r="AK26" s="324" t="str">
        <f>IF(AK24="","",VLOOKUP(AK24,'シフト記号表（勤務時間帯）'!$D$6:$Z$47,23,FALSE))</f>
        <v/>
      </c>
      <c r="AL26" s="324" t="str">
        <f>IF(AL24="","",VLOOKUP(AL24,'シフト記号表（勤務時間帯）'!$D$6:$Z$47,23,FALSE))</f>
        <v/>
      </c>
      <c r="AM26" s="324" t="str">
        <f>IF(AM24="","",VLOOKUP(AM24,'シフト記号表（勤務時間帯）'!$D$6:$Z$47,23,FALSE))</f>
        <v/>
      </c>
      <c r="AN26" s="324" t="str">
        <f>IF(AN24="","",VLOOKUP(AN24,'シフト記号表（勤務時間帯）'!$D$6:$Z$47,23,FALSE))</f>
        <v/>
      </c>
      <c r="AO26" s="325" t="str">
        <f>IF(AO24="","",VLOOKUP(AO24,'シフト記号表（勤務時間帯）'!$D$6:$Z$47,23,FALSE))</f>
        <v/>
      </c>
      <c r="AP26" s="323" t="str">
        <f>IF(AP24="","",VLOOKUP(AP24,'シフト記号表（勤務時間帯）'!$D$6:$Z$47,23,FALSE))</f>
        <v/>
      </c>
      <c r="AQ26" s="324" t="str">
        <f>IF(AQ24="","",VLOOKUP(AQ24,'シフト記号表（勤務時間帯）'!$D$6:$Z$47,23,FALSE))</f>
        <v/>
      </c>
      <c r="AR26" s="324" t="str">
        <f>IF(AR24="","",VLOOKUP(AR24,'シフト記号表（勤務時間帯）'!$D$6:$Z$47,23,FALSE))</f>
        <v/>
      </c>
      <c r="AS26" s="324" t="str">
        <f>IF(AS24="","",VLOOKUP(AS24,'シフト記号表（勤務時間帯）'!$D$6:$Z$47,23,FALSE))</f>
        <v/>
      </c>
      <c r="AT26" s="324" t="str">
        <f>IF(AT24="","",VLOOKUP(AT24,'シフト記号表（勤務時間帯）'!$D$6:$Z$47,23,FALSE))</f>
        <v/>
      </c>
      <c r="AU26" s="324" t="str">
        <f>IF(AU24="","",VLOOKUP(AU24,'シフト記号表（勤務時間帯）'!$D$6:$Z$47,23,FALSE))</f>
        <v/>
      </c>
      <c r="AV26" s="325" t="str">
        <f>IF(AV24="","",VLOOKUP(AV24,'シフト記号表（勤務時間帯）'!$D$6:$Z$47,23,FALSE))</f>
        <v/>
      </c>
      <c r="AW26" s="323" t="str">
        <f>IF(AW24="","",VLOOKUP(AW24,'シフト記号表（勤務時間帯）'!$D$6:$Z$47,23,FALSE))</f>
        <v/>
      </c>
      <c r="AX26" s="324" t="str">
        <f>IF(AX24="","",VLOOKUP(AX24,'シフト記号表（勤務時間帯）'!$D$6:$Z$47,23,FALSE))</f>
        <v/>
      </c>
      <c r="AY26" s="324" t="str">
        <f>IF(AY24="","",VLOOKUP(AY24,'シフト記号表（勤務時間帯）'!$D$6:$Z$47,23,FALSE))</f>
        <v/>
      </c>
      <c r="AZ26" s="927">
        <f>IF($BC$3="４週",SUM(U26:AV26),IF($BC$3="暦月",SUM(U26:AY26),""))</f>
        <v>0</v>
      </c>
      <c r="BA26" s="928"/>
      <c r="BB26" s="929">
        <f>IF($BC$3="４週",AZ26/4,IF($BC$3="暦月",(AZ26/($BC$8/7)),""))</f>
        <v>0</v>
      </c>
      <c r="BC26" s="928"/>
      <c r="BD26" s="921"/>
      <c r="BE26" s="922"/>
      <c r="BF26" s="922"/>
      <c r="BG26" s="922"/>
      <c r="BH26" s="923"/>
    </row>
    <row r="27" spans="2:60" ht="20.25" customHeight="1" x14ac:dyDescent="0.15">
      <c r="B27" s="326"/>
      <c r="C27" s="870"/>
      <c r="D27" s="871"/>
      <c r="E27" s="872"/>
      <c r="F27" s="307"/>
      <c r="G27" s="308"/>
      <c r="H27" s="934"/>
      <c r="I27" s="882"/>
      <c r="J27" s="883"/>
      <c r="K27" s="883"/>
      <c r="L27" s="884"/>
      <c r="M27" s="891"/>
      <c r="N27" s="892"/>
      <c r="O27" s="893"/>
      <c r="P27" s="329" t="s">
        <v>649</v>
      </c>
      <c r="Q27" s="330"/>
      <c r="R27" s="330"/>
      <c r="S27" s="331"/>
      <c r="T27" s="332"/>
      <c r="U27" s="333"/>
      <c r="V27" s="334"/>
      <c r="W27" s="334"/>
      <c r="X27" s="334"/>
      <c r="Y27" s="334"/>
      <c r="Z27" s="334"/>
      <c r="AA27" s="335"/>
      <c r="AB27" s="333"/>
      <c r="AC27" s="334"/>
      <c r="AD27" s="334"/>
      <c r="AE27" s="334"/>
      <c r="AF27" s="334"/>
      <c r="AG27" s="334"/>
      <c r="AH27" s="335"/>
      <c r="AI27" s="333"/>
      <c r="AJ27" s="334"/>
      <c r="AK27" s="334"/>
      <c r="AL27" s="334"/>
      <c r="AM27" s="334"/>
      <c r="AN27" s="334"/>
      <c r="AO27" s="335"/>
      <c r="AP27" s="333"/>
      <c r="AQ27" s="334"/>
      <c r="AR27" s="334"/>
      <c r="AS27" s="334"/>
      <c r="AT27" s="334"/>
      <c r="AU27" s="334"/>
      <c r="AV27" s="335"/>
      <c r="AW27" s="333"/>
      <c r="AX27" s="334"/>
      <c r="AY27" s="334"/>
      <c r="AZ27" s="900"/>
      <c r="BA27" s="901"/>
      <c r="BB27" s="914"/>
      <c r="BC27" s="901"/>
      <c r="BD27" s="915"/>
      <c r="BE27" s="916"/>
      <c r="BF27" s="916"/>
      <c r="BG27" s="916"/>
      <c r="BH27" s="917"/>
    </row>
    <row r="28" spans="2:60" ht="20.25" customHeight="1" x14ac:dyDescent="0.15">
      <c r="B28" s="306">
        <f>B25+1</f>
        <v>3</v>
      </c>
      <c r="C28" s="873"/>
      <c r="D28" s="874"/>
      <c r="E28" s="875"/>
      <c r="F28" s="307">
        <f>C27</f>
        <v>0</v>
      </c>
      <c r="G28" s="308"/>
      <c r="H28" s="880"/>
      <c r="I28" s="885"/>
      <c r="J28" s="886"/>
      <c r="K28" s="886"/>
      <c r="L28" s="887"/>
      <c r="M28" s="894"/>
      <c r="N28" s="895"/>
      <c r="O28" s="896"/>
      <c r="P28" s="309" t="s">
        <v>658</v>
      </c>
      <c r="Q28" s="310"/>
      <c r="R28" s="310"/>
      <c r="S28" s="311"/>
      <c r="T28" s="312"/>
      <c r="U28" s="313" t="str">
        <f>IF(U27="","",VLOOKUP(U27,'シフト記号表（勤務時間帯）'!$D$6:$X$47,21,FALSE))</f>
        <v/>
      </c>
      <c r="V28" s="314" t="str">
        <f>IF(V27="","",VLOOKUP(V27,'シフト記号表（勤務時間帯）'!$D$6:$X$47,21,FALSE))</f>
        <v/>
      </c>
      <c r="W28" s="314" t="str">
        <f>IF(W27="","",VLOOKUP(W27,'シフト記号表（勤務時間帯）'!$D$6:$X$47,21,FALSE))</f>
        <v/>
      </c>
      <c r="X28" s="314" t="str">
        <f>IF(X27="","",VLOOKUP(X27,'シフト記号表（勤務時間帯）'!$D$6:$X$47,21,FALSE))</f>
        <v/>
      </c>
      <c r="Y28" s="314" t="str">
        <f>IF(Y27="","",VLOOKUP(Y27,'シフト記号表（勤務時間帯）'!$D$6:$X$47,21,FALSE))</f>
        <v/>
      </c>
      <c r="Z28" s="314" t="str">
        <f>IF(Z27="","",VLOOKUP(Z27,'シフト記号表（勤務時間帯）'!$D$6:$X$47,21,FALSE))</f>
        <v/>
      </c>
      <c r="AA28" s="315" t="str">
        <f>IF(AA27="","",VLOOKUP(AA27,'シフト記号表（勤務時間帯）'!$D$6:$X$47,21,FALSE))</f>
        <v/>
      </c>
      <c r="AB28" s="313" t="str">
        <f>IF(AB27="","",VLOOKUP(AB27,'シフト記号表（勤務時間帯）'!$D$6:$X$47,21,FALSE))</f>
        <v/>
      </c>
      <c r="AC28" s="314" t="str">
        <f>IF(AC27="","",VLOOKUP(AC27,'シフト記号表（勤務時間帯）'!$D$6:$X$47,21,FALSE))</f>
        <v/>
      </c>
      <c r="AD28" s="314" t="str">
        <f>IF(AD27="","",VLOOKUP(AD27,'シフト記号表（勤務時間帯）'!$D$6:$X$47,21,FALSE))</f>
        <v/>
      </c>
      <c r="AE28" s="314" t="str">
        <f>IF(AE27="","",VLOOKUP(AE27,'シフト記号表（勤務時間帯）'!$D$6:$X$47,21,FALSE))</f>
        <v/>
      </c>
      <c r="AF28" s="314" t="str">
        <f>IF(AF27="","",VLOOKUP(AF27,'シフト記号表（勤務時間帯）'!$D$6:$X$47,21,FALSE))</f>
        <v/>
      </c>
      <c r="AG28" s="314" t="str">
        <f>IF(AG27="","",VLOOKUP(AG27,'シフト記号表（勤務時間帯）'!$D$6:$X$47,21,FALSE))</f>
        <v/>
      </c>
      <c r="AH28" s="315" t="str">
        <f>IF(AH27="","",VLOOKUP(AH27,'シフト記号表（勤務時間帯）'!$D$6:$X$47,21,FALSE))</f>
        <v/>
      </c>
      <c r="AI28" s="313" t="str">
        <f>IF(AI27="","",VLOOKUP(AI27,'シフト記号表（勤務時間帯）'!$D$6:$X$47,21,FALSE))</f>
        <v/>
      </c>
      <c r="AJ28" s="314" t="str">
        <f>IF(AJ27="","",VLOOKUP(AJ27,'シフト記号表（勤務時間帯）'!$D$6:$X$47,21,FALSE))</f>
        <v/>
      </c>
      <c r="AK28" s="314" t="str">
        <f>IF(AK27="","",VLOOKUP(AK27,'シフト記号表（勤務時間帯）'!$D$6:$X$47,21,FALSE))</f>
        <v/>
      </c>
      <c r="AL28" s="314" t="str">
        <f>IF(AL27="","",VLOOKUP(AL27,'シフト記号表（勤務時間帯）'!$D$6:$X$47,21,FALSE))</f>
        <v/>
      </c>
      <c r="AM28" s="314" t="str">
        <f>IF(AM27="","",VLOOKUP(AM27,'シフト記号表（勤務時間帯）'!$D$6:$X$47,21,FALSE))</f>
        <v/>
      </c>
      <c r="AN28" s="314" t="str">
        <f>IF(AN27="","",VLOOKUP(AN27,'シフト記号表（勤務時間帯）'!$D$6:$X$47,21,FALSE))</f>
        <v/>
      </c>
      <c r="AO28" s="315" t="str">
        <f>IF(AO27="","",VLOOKUP(AO27,'シフト記号表（勤務時間帯）'!$D$6:$X$47,21,FALSE))</f>
        <v/>
      </c>
      <c r="AP28" s="313" t="str">
        <f>IF(AP27="","",VLOOKUP(AP27,'シフト記号表（勤務時間帯）'!$D$6:$X$47,21,FALSE))</f>
        <v/>
      </c>
      <c r="AQ28" s="314" t="str">
        <f>IF(AQ27="","",VLOOKUP(AQ27,'シフト記号表（勤務時間帯）'!$D$6:$X$47,21,FALSE))</f>
        <v/>
      </c>
      <c r="AR28" s="314" t="str">
        <f>IF(AR27="","",VLOOKUP(AR27,'シフト記号表（勤務時間帯）'!$D$6:$X$47,21,FALSE))</f>
        <v/>
      </c>
      <c r="AS28" s="314" t="str">
        <f>IF(AS27="","",VLOOKUP(AS27,'シフト記号表（勤務時間帯）'!$D$6:$X$47,21,FALSE))</f>
        <v/>
      </c>
      <c r="AT28" s="314" t="str">
        <f>IF(AT27="","",VLOOKUP(AT27,'シフト記号表（勤務時間帯）'!$D$6:$X$47,21,FALSE))</f>
        <v/>
      </c>
      <c r="AU28" s="314" t="str">
        <f>IF(AU27="","",VLOOKUP(AU27,'シフト記号表（勤務時間帯）'!$D$6:$X$47,21,FALSE))</f>
        <v/>
      </c>
      <c r="AV28" s="315" t="str">
        <f>IF(AV27="","",VLOOKUP(AV27,'シフト記号表（勤務時間帯）'!$D$6:$X$47,21,FALSE))</f>
        <v/>
      </c>
      <c r="AW28" s="313" t="str">
        <f>IF(AW27="","",VLOOKUP(AW27,'シフト記号表（勤務時間帯）'!$D$6:$X$47,21,FALSE))</f>
        <v/>
      </c>
      <c r="AX28" s="314" t="str">
        <f>IF(AX27="","",VLOOKUP(AX27,'シフト記号表（勤務時間帯）'!$D$6:$X$47,21,FALSE))</f>
        <v/>
      </c>
      <c r="AY28" s="314" t="str">
        <f>IF(AY27="","",VLOOKUP(AY27,'シフト記号表（勤務時間帯）'!$D$6:$X$47,21,FALSE))</f>
        <v/>
      </c>
      <c r="AZ28" s="924">
        <f>IF($BC$3="４週",SUM(U28:AV28),IF($BC$3="暦月",SUM(U28:AY28),""))</f>
        <v>0</v>
      </c>
      <c r="BA28" s="925"/>
      <c r="BB28" s="926">
        <f>IF($BC$3="４週",AZ28/4,IF($BC$3="暦月",(AZ28/($BC$8/7)),""))</f>
        <v>0</v>
      </c>
      <c r="BC28" s="925"/>
      <c r="BD28" s="918"/>
      <c r="BE28" s="919"/>
      <c r="BF28" s="919"/>
      <c r="BG28" s="919"/>
      <c r="BH28" s="920"/>
    </row>
    <row r="29" spans="2:60" ht="20.25" customHeight="1" x14ac:dyDescent="0.15">
      <c r="B29" s="316"/>
      <c r="C29" s="876"/>
      <c r="D29" s="877"/>
      <c r="E29" s="878"/>
      <c r="F29" s="317"/>
      <c r="G29" s="318">
        <f>C27</f>
        <v>0</v>
      </c>
      <c r="H29" s="881"/>
      <c r="I29" s="888"/>
      <c r="J29" s="889"/>
      <c r="K29" s="889"/>
      <c r="L29" s="890"/>
      <c r="M29" s="897"/>
      <c r="N29" s="898"/>
      <c r="O29" s="899"/>
      <c r="P29" s="319" t="s">
        <v>659</v>
      </c>
      <c r="Q29" s="336"/>
      <c r="R29" s="336"/>
      <c r="S29" s="337"/>
      <c r="T29" s="338"/>
      <c r="U29" s="323" t="str">
        <f>IF(U27="","",VLOOKUP(U27,'シフト記号表（勤務時間帯）'!$D$6:$Z$47,23,FALSE))</f>
        <v/>
      </c>
      <c r="V29" s="324" t="str">
        <f>IF(V27="","",VLOOKUP(V27,'シフト記号表（勤務時間帯）'!$D$6:$Z$47,23,FALSE))</f>
        <v/>
      </c>
      <c r="W29" s="324" t="str">
        <f>IF(W27="","",VLOOKUP(W27,'シフト記号表（勤務時間帯）'!$D$6:$Z$47,23,FALSE))</f>
        <v/>
      </c>
      <c r="X29" s="324" t="str">
        <f>IF(X27="","",VLOOKUP(X27,'シフト記号表（勤務時間帯）'!$D$6:$Z$47,23,FALSE))</f>
        <v/>
      </c>
      <c r="Y29" s="324" t="str">
        <f>IF(Y27="","",VLOOKUP(Y27,'シフト記号表（勤務時間帯）'!$D$6:$Z$47,23,FALSE))</f>
        <v/>
      </c>
      <c r="Z29" s="324" t="str">
        <f>IF(Z27="","",VLOOKUP(Z27,'シフト記号表（勤務時間帯）'!$D$6:$Z$47,23,FALSE))</f>
        <v/>
      </c>
      <c r="AA29" s="325" t="str">
        <f>IF(AA27="","",VLOOKUP(AA27,'シフト記号表（勤務時間帯）'!$D$6:$Z$47,23,FALSE))</f>
        <v/>
      </c>
      <c r="AB29" s="323" t="str">
        <f>IF(AB27="","",VLOOKUP(AB27,'シフト記号表（勤務時間帯）'!$D$6:$Z$47,23,FALSE))</f>
        <v/>
      </c>
      <c r="AC29" s="324" t="str">
        <f>IF(AC27="","",VLOOKUP(AC27,'シフト記号表（勤務時間帯）'!$D$6:$Z$47,23,FALSE))</f>
        <v/>
      </c>
      <c r="AD29" s="324" t="str">
        <f>IF(AD27="","",VLOOKUP(AD27,'シフト記号表（勤務時間帯）'!$D$6:$Z$47,23,FALSE))</f>
        <v/>
      </c>
      <c r="AE29" s="324" t="str">
        <f>IF(AE27="","",VLOOKUP(AE27,'シフト記号表（勤務時間帯）'!$D$6:$Z$47,23,FALSE))</f>
        <v/>
      </c>
      <c r="AF29" s="324" t="str">
        <f>IF(AF27="","",VLOOKUP(AF27,'シフト記号表（勤務時間帯）'!$D$6:$Z$47,23,FALSE))</f>
        <v/>
      </c>
      <c r="AG29" s="324" t="str">
        <f>IF(AG27="","",VLOOKUP(AG27,'シフト記号表（勤務時間帯）'!$D$6:$Z$47,23,FALSE))</f>
        <v/>
      </c>
      <c r="AH29" s="325" t="str">
        <f>IF(AH27="","",VLOOKUP(AH27,'シフト記号表（勤務時間帯）'!$D$6:$Z$47,23,FALSE))</f>
        <v/>
      </c>
      <c r="AI29" s="323" t="str">
        <f>IF(AI27="","",VLOOKUP(AI27,'シフト記号表（勤務時間帯）'!$D$6:$Z$47,23,FALSE))</f>
        <v/>
      </c>
      <c r="AJ29" s="324" t="str">
        <f>IF(AJ27="","",VLOOKUP(AJ27,'シフト記号表（勤務時間帯）'!$D$6:$Z$47,23,FALSE))</f>
        <v/>
      </c>
      <c r="AK29" s="324" t="str">
        <f>IF(AK27="","",VLOOKUP(AK27,'シフト記号表（勤務時間帯）'!$D$6:$Z$47,23,FALSE))</f>
        <v/>
      </c>
      <c r="AL29" s="324" t="str">
        <f>IF(AL27="","",VLOOKUP(AL27,'シフト記号表（勤務時間帯）'!$D$6:$Z$47,23,FALSE))</f>
        <v/>
      </c>
      <c r="AM29" s="324" t="str">
        <f>IF(AM27="","",VLOOKUP(AM27,'シフト記号表（勤務時間帯）'!$D$6:$Z$47,23,FALSE))</f>
        <v/>
      </c>
      <c r="AN29" s="324" t="str">
        <f>IF(AN27="","",VLOOKUP(AN27,'シフト記号表（勤務時間帯）'!$D$6:$Z$47,23,FALSE))</f>
        <v/>
      </c>
      <c r="AO29" s="325" t="str">
        <f>IF(AO27="","",VLOOKUP(AO27,'シフト記号表（勤務時間帯）'!$D$6:$Z$47,23,FALSE))</f>
        <v/>
      </c>
      <c r="AP29" s="323" t="str">
        <f>IF(AP27="","",VLOOKUP(AP27,'シフト記号表（勤務時間帯）'!$D$6:$Z$47,23,FALSE))</f>
        <v/>
      </c>
      <c r="AQ29" s="324" t="str">
        <f>IF(AQ27="","",VLOOKUP(AQ27,'シフト記号表（勤務時間帯）'!$D$6:$Z$47,23,FALSE))</f>
        <v/>
      </c>
      <c r="AR29" s="324" t="str">
        <f>IF(AR27="","",VLOOKUP(AR27,'シフト記号表（勤務時間帯）'!$D$6:$Z$47,23,FALSE))</f>
        <v/>
      </c>
      <c r="AS29" s="324" t="str">
        <f>IF(AS27="","",VLOOKUP(AS27,'シフト記号表（勤務時間帯）'!$D$6:$Z$47,23,FALSE))</f>
        <v/>
      </c>
      <c r="AT29" s="324" t="str">
        <f>IF(AT27="","",VLOOKUP(AT27,'シフト記号表（勤務時間帯）'!$D$6:$Z$47,23,FALSE))</f>
        <v/>
      </c>
      <c r="AU29" s="324" t="str">
        <f>IF(AU27="","",VLOOKUP(AU27,'シフト記号表（勤務時間帯）'!$D$6:$Z$47,23,FALSE))</f>
        <v/>
      </c>
      <c r="AV29" s="325" t="str">
        <f>IF(AV27="","",VLOOKUP(AV27,'シフト記号表（勤務時間帯）'!$D$6:$Z$47,23,FALSE))</f>
        <v/>
      </c>
      <c r="AW29" s="323" t="str">
        <f>IF(AW27="","",VLOOKUP(AW27,'シフト記号表（勤務時間帯）'!$D$6:$Z$47,23,FALSE))</f>
        <v/>
      </c>
      <c r="AX29" s="324" t="str">
        <f>IF(AX27="","",VLOOKUP(AX27,'シフト記号表（勤務時間帯）'!$D$6:$Z$47,23,FALSE))</f>
        <v/>
      </c>
      <c r="AY29" s="324" t="str">
        <f>IF(AY27="","",VLOOKUP(AY27,'シフト記号表（勤務時間帯）'!$D$6:$Z$47,23,FALSE))</f>
        <v/>
      </c>
      <c r="AZ29" s="927">
        <f>IF($BC$3="４週",SUM(U29:AV29),IF($BC$3="暦月",SUM(U29:AY29),""))</f>
        <v>0</v>
      </c>
      <c r="BA29" s="928"/>
      <c r="BB29" s="929">
        <f>IF($BC$3="４週",AZ29/4,IF($BC$3="暦月",(AZ29/($BC$8/7)),""))</f>
        <v>0</v>
      </c>
      <c r="BC29" s="928"/>
      <c r="BD29" s="921"/>
      <c r="BE29" s="922"/>
      <c r="BF29" s="922"/>
      <c r="BG29" s="922"/>
      <c r="BH29" s="923"/>
    </row>
    <row r="30" spans="2:60" ht="20.25" customHeight="1" x14ac:dyDescent="0.15">
      <c r="B30" s="326"/>
      <c r="C30" s="870"/>
      <c r="D30" s="871"/>
      <c r="E30" s="872"/>
      <c r="F30" s="307"/>
      <c r="G30" s="308"/>
      <c r="H30" s="934"/>
      <c r="I30" s="882"/>
      <c r="J30" s="883"/>
      <c r="K30" s="883"/>
      <c r="L30" s="884"/>
      <c r="M30" s="891"/>
      <c r="N30" s="892"/>
      <c r="O30" s="893"/>
      <c r="P30" s="329" t="s">
        <v>649</v>
      </c>
      <c r="Q30" s="330"/>
      <c r="R30" s="330"/>
      <c r="S30" s="331"/>
      <c r="T30" s="332"/>
      <c r="U30" s="333"/>
      <c r="V30" s="334"/>
      <c r="W30" s="334"/>
      <c r="X30" s="334"/>
      <c r="Y30" s="334"/>
      <c r="Z30" s="334"/>
      <c r="AA30" s="335"/>
      <c r="AB30" s="333"/>
      <c r="AC30" s="334"/>
      <c r="AD30" s="334"/>
      <c r="AE30" s="334"/>
      <c r="AF30" s="334"/>
      <c r="AG30" s="334"/>
      <c r="AH30" s="335"/>
      <c r="AI30" s="333"/>
      <c r="AJ30" s="334"/>
      <c r="AK30" s="334"/>
      <c r="AL30" s="334"/>
      <c r="AM30" s="334"/>
      <c r="AN30" s="334"/>
      <c r="AO30" s="335"/>
      <c r="AP30" s="333"/>
      <c r="AQ30" s="334"/>
      <c r="AR30" s="334"/>
      <c r="AS30" s="334"/>
      <c r="AT30" s="334"/>
      <c r="AU30" s="334"/>
      <c r="AV30" s="335"/>
      <c r="AW30" s="333"/>
      <c r="AX30" s="334"/>
      <c r="AY30" s="334"/>
      <c r="AZ30" s="900"/>
      <c r="BA30" s="901"/>
      <c r="BB30" s="914"/>
      <c r="BC30" s="901"/>
      <c r="BD30" s="915"/>
      <c r="BE30" s="916"/>
      <c r="BF30" s="916"/>
      <c r="BG30" s="916"/>
      <c r="BH30" s="917"/>
    </row>
    <row r="31" spans="2:60" ht="20.25" customHeight="1" x14ac:dyDescent="0.15">
      <c r="B31" s="306">
        <f>B28+1</f>
        <v>4</v>
      </c>
      <c r="C31" s="873"/>
      <c r="D31" s="874"/>
      <c r="E31" s="875"/>
      <c r="F31" s="307">
        <f>C30</f>
        <v>0</v>
      </c>
      <c r="G31" s="308"/>
      <c r="H31" s="880"/>
      <c r="I31" s="885"/>
      <c r="J31" s="886"/>
      <c r="K31" s="886"/>
      <c r="L31" s="887"/>
      <c r="M31" s="894"/>
      <c r="N31" s="895"/>
      <c r="O31" s="896"/>
      <c r="P31" s="309" t="s">
        <v>658</v>
      </c>
      <c r="Q31" s="310"/>
      <c r="R31" s="310"/>
      <c r="S31" s="311"/>
      <c r="T31" s="312"/>
      <c r="U31" s="313" t="str">
        <f>IF(U30="","",VLOOKUP(U30,'シフト記号表（勤務時間帯）'!$D$6:$X$47,21,FALSE))</f>
        <v/>
      </c>
      <c r="V31" s="314" t="str">
        <f>IF(V30="","",VLOOKUP(V30,'シフト記号表（勤務時間帯）'!$D$6:$X$47,21,FALSE))</f>
        <v/>
      </c>
      <c r="W31" s="314" t="str">
        <f>IF(W30="","",VLOOKUP(W30,'シフト記号表（勤務時間帯）'!$D$6:$X$47,21,FALSE))</f>
        <v/>
      </c>
      <c r="X31" s="314" t="str">
        <f>IF(X30="","",VLOOKUP(X30,'シフト記号表（勤務時間帯）'!$D$6:$X$47,21,FALSE))</f>
        <v/>
      </c>
      <c r="Y31" s="314" t="str">
        <f>IF(Y30="","",VLOOKUP(Y30,'シフト記号表（勤務時間帯）'!$D$6:$X$47,21,FALSE))</f>
        <v/>
      </c>
      <c r="Z31" s="314" t="str">
        <f>IF(Z30="","",VLOOKUP(Z30,'シフト記号表（勤務時間帯）'!$D$6:$X$47,21,FALSE))</f>
        <v/>
      </c>
      <c r="AA31" s="315" t="str">
        <f>IF(AA30="","",VLOOKUP(AA30,'シフト記号表（勤務時間帯）'!$D$6:$X$47,21,FALSE))</f>
        <v/>
      </c>
      <c r="AB31" s="313" t="str">
        <f>IF(AB30="","",VLOOKUP(AB30,'シフト記号表（勤務時間帯）'!$D$6:$X$47,21,FALSE))</f>
        <v/>
      </c>
      <c r="AC31" s="314" t="str">
        <f>IF(AC30="","",VLOOKUP(AC30,'シフト記号表（勤務時間帯）'!$D$6:$X$47,21,FALSE))</f>
        <v/>
      </c>
      <c r="AD31" s="314" t="str">
        <f>IF(AD30="","",VLOOKUP(AD30,'シフト記号表（勤務時間帯）'!$D$6:$X$47,21,FALSE))</f>
        <v/>
      </c>
      <c r="AE31" s="314" t="str">
        <f>IF(AE30="","",VLOOKUP(AE30,'シフト記号表（勤務時間帯）'!$D$6:$X$47,21,FALSE))</f>
        <v/>
      </c>
      <c r="AF31" s="314" t="str">
        <f>IF(AF30="","",VLOOKUP(AF30,'シフト記号表（勤務時間帯）'!$D$6:$X$47,21,FALSE))</f>
        <v/>
      </c>
      <c r="AG31" s="314" t="str">
        <f>IF(AG30="","",VLOOKUP(AG30,'シフト記号表（勤務時間帯）'!$D$6:$X$47,21,FALSE))</f>
        <v/>
      </c>
      <c r="AH31" s="315" t="str">
        <f>IF(AH30="","",VLOOKUP(AH30,'シフト記号表（勤務時間帯）'!$D$6:$X$47,21,FALSE))</f>
        <v/>
      </c>
      <c r="AI31" s="313" t="str">
        <f>IF(AI30="","",VLOOKUP(AI30,'シフト記号表（勤務時間帯）'!$D$6:$X$47,21,FALSE))</f>
        <v/>
      </c>
      <c r="AJ31" s="314" t="str">
        <f>IF(AJ30="","",VLOOKUP(AJ30,'シフト記号表（勤務時間帯）'!$D$6:$X$47,21,FALSE))</f>
        <v/>
      </c>
      <c r="AK31" s="314" t="str">
        <f>IF(AK30="","",VLOOKUP(AK30,'シフト記号表（勤務時間帯）'!$D$6:$X$47,21,FALSE))</f>
        <v/>
      </c>
      <c r="AL31" s="314" t="str">
        <f>IF(AL30="","",VLOOKUP(AL30,'シフト記号表（勤務時間帯）'!$D$6:$X$47,21,FALSE))</f>
        <v/>
      </c>
      <c r="AM31" s="314" t="str">
        <f>IF(AM30="","",VLOOKUP(AM30,'シフト記号表（勤務時間帯）'!$D$6:$X$47,21,FALSE))</f>
        <v/>
      </c>
      <c r="AN31" s="314" t="str">
        <f>IF(AN30="","",VLOOKUP(AN30,'シフト記号表（勤務時間帯）'!$D$6:$X$47,21,FALSE))</f>
        <v/>
      </c>
      <c r="AO31" s="315" t="str">
        <f>IF(AO30="","",VLOOKUP(AO30,'シフト記号表（勤務時間帯）'!$D$6:$X$47,21,FALSE))</f>
        <v/>
      </c>
      <c r="AP31" s="313" t="str">
        <f>IF(AP30="","",VLOOKUP(AP30,'シフト記号表（勤務時間帯）'!$D$6:$X$47,21,FALSE))</f>
        <v/>
      </c>
      <c r="AQ31" s="314" t="str">
        <f>IF(AQ30="","",VLOOKUP(AQ30,'シフト記号表（勤務時間帯）'!$D$6:$X$47,21,FALSE))</f>
        <v/>
      </c>
      <c r="AR31" s="314" t="str">
        <f>IF(AR30="","",VLOOKUP(AR30,'シフト記号表（勤務時間帯）'!$D$6:$X$47,21,FALSE))</f>
        <v/>
      </c>
      <c r="AS31" s="314" t="str">
        <f>IF(AS30="","",VLOOKUP(AS30,'シフト記号表（勤務時間帯）'!$D$6:$X$47,21,FALSE))</f>
        <v/>
      </c>
      <c r="AT31" s="314" t="str">
        <f>IF(AT30="","",VLOOKUP(AT30,'シフト記号表（勤務時間帯）'!$D$6:$X$47,21,FALSE))</f>
        <v/>
      </c>
      <c r="AU31" s="314" t="str">
        <f>IF(AU30="","",VLOOKUP(AU30,'シフト記号表（勤務時間帯）'!$D$6:$X$47,21,FALSE))</f>
        <v/>
      </c>
      <c r="AV31" s="315" t="str">
        <f>IF(AV30="","",VLOOKUP(AV30,'シフト記号表（勤務時間帯）'!$D$6:$X$47,21,FALSE))</f>
        <v/>
      </c>
      <c r="AW31" s="313" t="str">
        <f>IF(AW30="","",VLOOKUP(AW30,'シフト記号表（勤務時間帯）'!$D$6:$X$47,21,FALSE))</f>
        <v/>
      </c>
      <c r="AX31" s="314" t="str">
        <f>IF(AX30="","",VLOOKUP(AX30,'シフト記号表（勤務時間帯）'!$D$6:$X$47,21,FALSE))</f>
        <v/>
      </c>
      <c r="AY31" s="314" t="str">
        <f>IF(AY30="","",VLOOKUP(AY30,'シフト記号表（勤務時間帯）'!$D$6:$X$47,21,FALSE))</f>
        <v/>
      </c>
      <c r="AZ31" s="924">
        <f>IF($BC$3="４週",SUM(U31:AV31),IF($BC$3="暦月",SUM(U31:AY31),""))</f>
        <v>0</v>
      </c>
      <c r="BA31" s="925"/>
      <c r="BB31" s="926">
        <f>IF($BC$3="４週",AZ31/4,IF($BC$3="暦月",(AZ31/($BC$8/7)),""))</f>
        <v>0</v>
      </c>
      <c r="BC31" s="925"/>
      <c r="BD31" s="918"/>
      <c r="BE31" s="919"/>
      <c r="BF31" s="919"/>
      <c r="BG31" s="919"/>
      <c r="BH31" s="920"/>
    </row>
    <row r="32" spans="2:60" ht="20.25" customHeight="1" x14ac:dyDescent="0.15">
      <c r="B32" s="316"/>
      <c r="C32" s="876"/>
      <c r="D32" s="877"/>
      <c r="E32" s="878"/>
      <c r="F32" s="317"/>
      <c r="G32" s="318">
        <f>C30</f>
        <v>0</v>
      </c>
      <c r="H32" s="881"/>
      <c r="I32" s="888"/>
      <c r="J32" s="889"/>
      <c r="K32" s="889"/>
      <c r="L32" s="890"/>
      <c r="M32" s="897"/>
      <c r="N32" s="898"/>
      <c r="O32" s="899"/>
      <c r="P32" s="319" t="s">
        <v>659</v>
      </c>
      <c r="Q32" s="339"/>
      <c r="R32" s="339"/>
      <c r="S32" s="321"/>
      <c r="T32" s="322"/>
      <c r="U32" s="323" t="str">
        <f>IF(U30="","",VLOOKUP(U30,'シフト記号表（勤務時間帯）'!$D$6:$Z$47,23,FALSE))</f>
        <v/>
      </c>
      <c r="V32" s="324" t="str">
        <f>IF(V30="","",VLOOKUP(V30,'シフト記号表（勤務時間帯）'!$D$6:$Z$47,23,FALSE))</f>
        <v/>
      </c>
      <c r="W32" s="324" t="str">
        <f>IF(W30="","",VLOOKUP(W30,'シフト記号表（勤務時間帯）'!$D$6:$Z$47,23,FALSE))</f>
        <v/>
      </c>
      <c r="X32" s="324" t="str">
        <f>IF(X30="","",VLOOKUP(X30,'シフト記号表（勤務時間帯）'!$D$6:$Z$47,23,FALSE))</f>
        <v/>
      </c>
      <c r="Y32" s="324" t="str">
        <f>IF(Y30="","",VLOOKUP(Y30,'シフト記号表（勤務時間帯）'!$D$6:$Z$47,23,FALSE))</f>
        <v/>
      </c>
      <c r="Z32" s="324" t="str">
        <f>IF(Z30="","",VLOOKUP(Z30,'シフト記号表（勤務時間帯）'!$D$6:$Z$47,23,FALSE))</f>
        <v/>
      </c>
      <c r="AA32" s="325" t="str">
        <f>IF(AA30="","",VLOOKUP(AA30,'シフト記号表（勤務時間帯）'!$D$6:$Z$47,23,FALSE))</f>
        <v/>
      </c>
      <c r="AB32" s="323" t="str">
        <f>IF(AB30="","",VLOOKUP(AB30,'シフト記号表（勤務時間帯）'!$D$6:$Z$47,23,FALSE))</f>
        <v/>
      </c>
      <c r="AC32" s="324" t="str">
        <f>IF(AC30="","",VLOOKUP(AC30,'シフト記号表（勤務時間帯）'!$D$6:$Z$47,23,FALSE))</f>
        <v/>
      </c>
      <c r="AD32" s="324" t="str">
        <f>IF(AD30="","",VLOOKUP(AD30,'シフト記号表（勤務時間帯）'!$D$6:$Z$47,23,FALSE))</f>
        <v/>
      </c>
      <c r="AE32" s="324" t="str">
        <f>IF(AE30="","",VLOOKUP(AE30,'シフト記号表（勤務時間帯）'!$D$6:$Z$47,23,FALSE))</f>
        <v/>
      </c>
      <c r="AF32" s="324" t="str">
        <f>IF(AF30="","",VLOOKUP(AF30,'シフト記号表（勤務時間帯）'!$D$6:$Z$47,23,FALSE))</f>
        <v/>
      </c>
      <c r="AG32" s="324" t="str">
        <f>IF(AG30="","",VLOOKUP(AG30,'シフト記号表（勤務時間帯）'!$D$6:$Z$47,23,FALSE))</f>
        <v/>
      </c>
      <c r="AH32" s="325" t="str">
        <f>IF(AH30="","",VLOOKUP(AH30,'シフト記号表（勤務時間帯）'!$D$6:$Z$47,23,FALSE))</f>
        <v/>
      </c>
      <c r="AI32" s="323" t="str">
        <f>IF(AI30="","",VLOOKUP(AI30,'シフト記号表（勤務時間帯）'!$D$6:$Z$47,23,FALSE))</f>
        <v/>
      </c>
      <c r="AJ32" s="324" t="str">
        <f>IF(AJ30="","",VLOOKUP(AJ30,'シフト記号表（勤務時間帯）'!$D$6:$Z$47,23,FALSE))</f>
        <v/>
      </c>
      <c r="AK32" s="324" t="str">
        <f>IF(AK30="","",VLOOKUP(AK30,'シフト記号表（勤務時間帯）'!$D$6:$Z$47,23,FALSE))</f>
        <v/>
      </c>
      <c r="AL32" s="324" t="str">
        <f>IF(AL30="","",VLOOKUP(AL30,'シフト記号表（勤務時間帯）'!$D$6:$Z$47,23,FALSE))</f>
        <v/>
      </c>
      <c r="AM32" s="324" t="str">
        <f>IF(AM30="","",VLOOKUP(AM30,'シフト記号表（勤務時間帯）'!$D$6:$Z$47,23,FALSE))</f>
        <v/>
      </c>
      <c r="AN32" s="324" t="str">
        <f>IF(AN30="","",VLOOKUP(AN30,'シフト記号表（勤務時間帯）'!$D$6:$Z$47,23,FALSE))</f>
        <v/>
      </c>
      <c r="AO32" s="325" t="str">
        <f>IF(AO30="","",VLOOKUP(AO30,'シフト記号表（勤務時間帯）'!$D$6:$Z$47,23,FALSE))</f>
        <v/>
      </c>
      <c r="AP32" s="323" t="str">
        <f>IF(AP30="","",VLOOKUP(AP30,'シフト記号表（勤務時間帯）'!$D$6:$Z$47,23,FALSE))</f>
        <v/>
      </c>
      <c r="AQ32" s="324" t="str">
        <f>IF(AQ30="","",VLOOKUP(AQ30,'シフト記号表（勤務時間帯）'!$D$6:$Z$47,23,FALSE))</f>
        <v/>
      </c>
      <c r="AR32" s="324" t="str">
        <f>IF(AR30="","",VLOOKUP(AR30,'シフト記号表（勤務時間帯）'!$D$6:$Z$47,23,FALSE))</f>
        <v/>
      </c>
      <c r="AS32" s="324" t="str">
        <f>IF(AS30="","",VLOOKUP(AS30,'シフト記号表（勤務時間帯）'!$D$6:$Z$47,23,FALSE))</f>
        <v/>
      </c>
      <c r="AT32" s="324" t="str">
        <f>IF(AT30="","",VLOOKUP(AT30,'シフト記号表（勤務時間帯）'!$D$6:$Z$47,23,FALSE))</f>
        <v/>
      </c>
      <c r="AU32" s="324" t="str">
        <f>IF(AU30="","",VLOOKUP(AU30,'シフト記号表（勤務時間帯）'!$D$6:$Z$47,23,FALSE))</f>
        <v/>
      </c>
      <c r="AV32" s="325" t="str">
        <f>IF(AV30="","",VLOOKUP(AV30,'シフト記号表（勤務時間帯）'!$D$6:$Z$47,23,FALSE))</f>
        <v/>
      </c>
      <c r="AW32" s="323" t="str">
        <f>IF(AW30="","",VLOOKUP(AW30,'シフト記号表（勤務時間帯）'!$D$6:$Z$47,23,FALSE))</f>
        <v/>
      </c>
      <c r="AX32" s="324" t="str">
        <f>IF(AX30="","",VLOOKUP(AX30,'シフト記号表（勤務時間帯）'!$D$6:$Z$47,23,FALSE))</f>
        <v/>
      </c>
      <c r="AY32" s="324" t="str">
        <f>IF(AY30="","",VLOOKUP(AY30,'シフト記号表（勤務時間帯）'!$D$6:$Z$47,23,FALSE))</f>
        <v/>
      </c>
      <c r="AZ32" s="927">
        <f>IF($BC$3="４週",SUM(U32:AV32),IF($BC$3="暦月",SUM(U32:AY32),""))</f>
        <v>0</v>
      </c>
      <c r="BA32" s="928"/>
      <c r="BB32" s="929">
        <f>IF($BC$3="４週",AZ32/4,IF($BC$3="暦月",(AZ32/($BC$8/7)),""))</f>
        <v>0</v>
      </c>
      <c r="BC32" s="928"/>
      <c r="BD32" s="921"/>
      <c r="BE32" s="922"/>
      <c r="BF32" s="922"/>
      <c r="BG32" s="922"/>
      <c r="BH32" s="923"/>
    </row>
    <row r="33" spans="2:60" ht="20.25" customHeight="1" x14ac:dyDescent="0.15">
      <c r="B33" s="326"/>
      <c r="C33" s="870"/>
      <c r="D33" s="871"/>
      <c r="E33" s="872"/>
      <c r="F33" s="307"/>
      <c r="G33" s="308"/>
      <c r="H33" s="934"/>
      <c r="I33" s="882"/>
      <c r="J33" s="883"/>
      <c r="K33" s="883"/>
      <c r="L33" s="884"/>
      <c r="M33" s="891"/>
      <c r="N33" s="892"/>
      <c r="O33" s="893"/>
      <c r="P33" s="329" t="s">
        <v>649</v>
      </c>
      <c r="Q33" s="330"/>
      <c r="R33" s="330"/>
      <c r="S33" s="331"/>
      <c r="T33" s="332"/>
      <c r="U33" s="333"/>
      <c r="V33" s="334"/>
      <c r="W33" s="334"/>
      <c r="X33" s="334"/>
      <c r="Y33" s="334"/>
      <c r="Z33" s="334"/>
      <c r="AA33" s="335"/>
      <c r="AB33" s="333"/>
      <c r="AC33" s="334"/>
      <c r="AD33" s="334"/>
      <c r="AE33" s="334"/>
      <c r="AF33" s="334"/>
      <c r="AG33" s="334"/>
      <c r="AH33" s="335"/>
      <c r="AI33" s="333"/>
      <c r="AJ33" s="334"/>
      <c r="AK33" s="334"/>
      <c r="AL33" s="334"/>
      <c r="AM33" s="334"/>
      <c r="AN33" s="334"/>
      <c r="AO33" s="335"/>
      <c r="AP33" s="333"/>
      <c r="AQ33" s="334"/>
      <c r="AR33" s="334"/>
      <c r="AS33" s="334"/>
      <c r="AT33" s="334"/>
      <c r="AU33" s="334"/>
      <c r="AV33" s="335"/>
      <c r="AW33" s="333"/>
      <c r="AX33" s="334"/>
      <c r="AY33" s="334"/>
      <c r="AZ33" s="900"/>
      <c r="BA33" s="901"/>
      <c r="BB33" s="914"/>
      <c r="BC33" s="901"/>
      <c r="BD33" s="915"/>
      <c r="BE33" s="916"/>
      <c r="BF33" s="916"/>
      <c r="BG33" s="916"/>
      <c r="BH33" s="917"/>
    </row>
    <row r="34" spans="2:60" ht="20.25" customHeight="1" x14ac:dyDescent="0.15">
      <c r="B34" s="306">
        <f>B31+1</f>
        <v>5</v>
      </c>
      <c r="C34" s="873"/>
      <c r="D34" s="874"/>
      <c r="E34" s="875"/>
      <c r="F34" s="307">
        <f>C33</f>
        <v>0</v>
      </c>
      <c r="G34" s="308"/>
      <c r="H34" s="880"/>
      <c r="I34" s="885"/>
      <c r="J34" s="886"/>
      <c r="K34" s="886"/>
      <c r="L34" s="887"/>
      <c r="M34" s="894"/>
      <c r="N34" s="895"/>
      <c r="O34" s="896"/>
      <c r="P34" s="309" t="s">
        <v>658</v>
      </c>
      <c r="Q34" s="310"/>
      <c r="R34" s="310"/>
      <c r="S34" s="311"/>
      <c r="T34" s="312"/>
      <c r="U34" s="313" t="str">
        <f>IF(U33="","",VLOOKUP(U33,'シフト記号表（勤務時間帯）'!$D$6:$X$47,21,FALSE))</f>
        <v/>
      </c>
      <c r="V34" s="314" t="str">
        <f>IF(V33="","",VLOOKUP(V33,'シフト記号表（勤務時間帯）'!$D$6:$X$47,21,FALSE))</f>
        <v/>
      </c>
      <c r="W34" s="314" t="str">
        <f>IF(W33="","",VLOOKUP(W33,'シフト記号表（勤務時間帯）'!$D$6:$X$47,21,FALSE))</f>
        <v/>
      </c>
      <c r="X34" s="314" t="str">
        <f>IF(X33="","",VLOOKUP(X33,'シフト記号表（勤務時間帯）'!$D$6:$X$47,21,FALSE))</f>
        <v/>
      </c>
      <c r="Y34" s="314" t="str">
        <f>IF(Y33="","",VLOOKUP(Y33,'シフト記号表（勤務時間帯）'!$D$6:$X$47,21,FALSE))</f>
        <v/>
      </c>
      <c r="Z34" s="314" t="str">
        <f>IF(Z33="","",VLOOKUP(Z33,'シフト記号表（勤務時間帯）'!$D$6:$X$47,21,FALSE))</f>
        <v/>
      </c>
      <c r="AA34" s="315" t="str">
        <f>IF(AA33="","",VLOOKUP(AA33,'シフト記号表（勤務時間帯）'!$D$6:$X$47,21,FALSE))</f>
        <v/>
      </c>
      <c r="AB34" s="313" t="str">
        <f>IF(AB33="","",VLOOKUP(AB33,'シフト記号表（勤務時間帯）'!$D$6:$X$47,21,FALSE))</f>
        <v/>
      </c>
      <c r="AC34" s="314" t="str">
        <f>IF(AC33="","",VLOOKUP(AC33,'シフト記号表（勤務時間帯）'!$D$6:$X$47,21,FALSE))</f>
        <v/>
      </c>
      <c r="AD34" s="314" t="str">
        <f>IF(AD33="","",VLOOKUP(AD33,'シフト記号表（勤務時間帯）'!$D$6:$X$47,21,FALSE))</f>
        <v/>
      </c>
      <c r="AE34" s="314" t="str">
        <f>IF(AE33="","",VLOOKUP(AE33,'シフト記号表（勤務時間帯）'!$D$6:$X$47,21,FALSE))</f>
        <v/>
      </c>
      <c r="AF34" s="314" t="str">
        <f>IF(AF33="","",VLOOKUP(AF33,'シフト記号表（勤務時間帯）'!$D$6:$X$47,21,FALSE))</f>
        <v/>
      </c>
      <c r="AG34" s="314" t="str">
        <f>IF(AG33="","",VLOOKUP(AG33,'シフト記号表（勤務時間帯）'!$D$6:$X$47,21,FALSE))</f>
        <v/>
      </c>
      <c r="AH34" s="315" t="str">
        <f>IF(AH33="","",VLOOKUP(AH33,'シフト記号表（勤務時間帯）'!$D$6:$X$47,21,FALSE))</f>
        <v/>
      </c>
      <c r="AI34" s="313" t="str">
        <f>IF(AI33="","",VLOOKUP(AI33,'シフト記号表（勤務時間帯）'!$D$6:$X$47,21,FALSE))</f>
        <v/>
      </c>
      <c r="AJ34" s="314" t="str">
        <f>IF(AJ33="","",VLOOKUP(AJ33,'シフト記号表（勤務時間帯）'!$D$6:$X$47,21,FALSE))</f>
        <v/>
      </c>
      <c r="AK34" s="314" t="str">
        <f>IF(AK33="","",VLOOKUP(AK33,'シフト記号表（勤務時間帯）'!$D$6:$X$47,21,FALSE))</f>
        <v/>
      </c>
      <c r="AL34" s="314" t="str">
        <f>IF(AL33="","",VLOOKUP(AL33,'シフト記号表（勤務時間帯）'!$D$6:$X$47,21,FALSE))</f>
        <v/>
      </c>
      <c r="AM34" s="314" t="str">
        <f>IF(AM33="","",VLOOKUP(AM33,'シフト記号表（勤務時間帯）'!$D$6:$X$47,21,FALSE))</f>
        <v/>
      </c>
      <c r="AN34" s="314" t="str">
        <f>IF(AN33="","",VLOOKUP(AN33,'シフト記号表（勤務時間帯）'!$D$6:$X$47,21,FALSE))</f>
        <v/>
      </c>
      <c r="AO34" s="315" t="str">
        <f>IF(AO33="","",VLOOKUP(AO33,'シフト記号表（勤務時間帯）'!$D$6:$X$47,21,FALSE))</f>
        <v/>
      </c>
      <c r="AP34" s="313" t="str">
        <f>IF(AP33="","",VLOOKUP(AP33,'シフト記号表（勤務時間帯）'!$D$6:$X$47,21,FALSE))</f>
        <v/>
      </c>
      <c r="AQ34" s="314" t="str">
        <f>IF(AQ33="","",VLOOKUP(AQ33,'シフト記号表（勤務時間帯）'!$D$6:$X$47,21,FALSE))</f>
        <v/>
      </c>
      <c r="AR34" s="314" t="str">
        <f>IF(AR33="","",VLOOKUP(AR33,'シフト記号表（勤務時間帯）'!$D$6:$X$47,21,FALSE))</f>
        <v/>
      </c>
      <c r="AS34" s="314" t="str">
        <f>IF(AS33="","",VLOOKUP(AS33,'シフト記号表（勤務時間帯）'!$D$6:$X$47,21,FALSE))</f>
        <v/>
      </c>
      <c r="AT34" s="314" t="str">
        <f>IF(AT33="","",VLOOKUP(AT33,'シフト記号表（勤務時間帯）'!$D$6:$X$47,21,FALSE))</f>
        <v/>
      </c>
      <c r="AU34" s="314" t="str">
        <f>IF(AU33="","",VLOOKUP(AU33,'シフト記号表（勤務時間帯）'!$D$6:$X$47,21,FALSE))</f>
        <v/>
      </c>
      <c r="AV34" s="315" t="str">
        <f>IF(AV33="","",VLOOKUP(AV33,'シフト記号表（勤務時間帯）'!$D$6:$X$47,21,FALSE))</f>
        <v/>
      </c>
      <c r="AW34" s="313" t="str">
        <f>IF(AW33="","",VLOOKUP(AW33,'シフト記号表（勤務時間帯）'!$D$6:$X$47,21,FALSE))</f>
        <v/>
      </c>
      <c r="AX34" s="314" t="str">
        <f>IF(AX33="","",VLOOKUP(AX33,'シフト記号表（勤務時間帯）'!$D$6:$X$47,21,FALSE))</f>
        <v/>
      </c>
      <c r="AY34" s="314" t="str">
        <f>IF(AY33="","",VLOOKUP(AY33,'シフト記号表（勤務時間帯）'!$D$6:$X$47,21,FALSE))</f>
        <v/>
      </c>
      <c r="AZ34" s="924">
        <f>IF($BC$3="４週",SUM(U34:AV34),IF($BC$3="暦月",SUM(U34:AY34),""))</f>
        <v>0</v>
      </c>
      <c r="BA34" s="925"/>
      <c r="BB34" s="926">
        <f>IF($BC$3="４週",AZ34/4,IF($BC$3="暦月",(AZ34/($BC$8/7)),""))</f>
        <v>0</v>
      </c>
      <c r="BC34" s="925"/>
      <c r="BD34" s="918"/>
      <c r="BE34" s="919"/>
      <c r="BF34" s="919"/>
      <c r="BG34" s="919"/>
      <c r="BH34" s="920"/>
    </row>
    <row r="35" spans="2:60" ht="20.25" customHeight="1" x14ac:dyDescent="0.15">
      <c r="B35" s="316"/>
      <c r="C35" s="876"/>
      <c r="D35" s="877"/>
      <c r="E35" s="878"/>
      <c r="F35" s="317"/>
      <c r="G35" s="318">
        <f>C33</f>
        <v>0</v>
      </c>
      <c r="H35" s="881"/>
      <c r="I35" s="888"/>
      <c r="J35" s="889"/>
      <c r="K35" s="889"/>
      <c r="L35" s="890"/>
      <c r="M35" s="897"/>
      <c r="N35" s="898"/>
      <c r="O35" s="899"/>
      <c r="P35" s="319" t="s">
        <v>659</v>
      </c>
      <c r="Q35" s="320"/>
      <c r="R35" s="320"/>
      <c r="S35" s="340"/>
      <c r="T35" s="341"/>
      <c r="U35" s="323" t="str">
        <f>IF(U33="","",VLOOKUP(U33,'シフト記号表（勤務時間帯）'!$D$6:$Z$47,23,FALSE))</f>
        <v/>
      </c>
      <c r="V35" s="324" t="str">
        <f>IF(V33="","",VLOOKUP(V33,'シフト記号表（勤務時間帯）'!$D$6:$Z$47,23,FALSE))</f>
        <v/>
      </c>
      <c r="W35" s="324" t="str">
        <f>IF(W33="","",VLOOKUP(W33,'シフト記号表（勤務時間帯）'!$D$6:$Z$47,23,FALSE))</f>
        <v/>
      </c>
      <c r="X35" s="324" t="str">
        <f>IF(X33="","",VLOOKUP(X33,'シフト記号表（勤務時間帯）'!$D$6:$Z$47,23,FALSE))</f>
        <v/>
      </c>
      <c r="Y35" s="324" t="str">
        <f>IF(Y33="","",VLOOKUP(Y33,'シフト記号表（勤務時間帯）'!$D$6:$Z$47,23,FALSE))</f>
        <v/>
      </c>
      <c r="Z35" s="324" t="str">
        <f>IF(Z33="","",VLOOKUP(Z33,'シフト記号表（勤務時間帯）'!$D$6:$Z$47,23,FALSE))</f>
        <v/>
      </c>
      <c r="AA35" s="325" t="str">
        <f>IF(AA33="","",VLOOKUP(AA33,'シフト記号表（勤務時間帯）'!$D$6:$Z$47,23,FALSE))</f>
        <v/>
      </c>
      <c r="AB35" s="323" t="str">
        <f>IF(AB33="","",VLOOKUP(AB33,'シフト記号表（勤務時間帯）'!$D$6:$Z$47,23,FALSE))</f>
        <v/>
      </c>
      <c r="AC35" s="324" t="str">
        <f>IF(AC33="","",VLOOKUP(AC33,'シフト記号表（勤務時間帯）'!$D$6:$Z$47,23,FALSE))</f>
        <v/>
      </c>
      <c r="AD35" s="324" t="str">
        <f>IF(AD33="","",VLOOKUP(AD33,'シフト記号表（勤務時間帯）'!$D$6:$Z$47,23,FALSE))</f>
        <v/>
      </c>
      <c r="AE35" s="324" t="str">
        <f>IF(AE33="","",VLOOKUP(AE33,'シフト記号表（勤務時間帯）'!$D$6:$Z$47,23,FALSE))</f>
        <v/>
      </c>
      <c r="AF35" s="324" t="str">
        <f>IF(AF33="","",VLOOKUP(AF33,'シフト記号表（勤務時間帯）'!$D$6:$Z$47,23,FALSE))</f>
        <v/>
      </c>
      <c r="AG35" s="324" t="str">
        <f>IF(AG33="","",VLOOKUP(AG33,'シフト記号表（勤務時間帯）'!$D$6:$Z$47,23,FALSE))</f>
        <v/>
      </c>
      <c r="AH35" s="325" t="str">
        <f>IF(AH33="","",VLOOKUP(AH33,'シフト記号表（勤務時間帯）'!$D$6:$Z$47,23,FALSE))</f>
        <v/>
      </c>
      <c r="AI35" s="323" t="str">
        <f>IF(AI33="","",VLOOKUP(AI33,'シフト記号表（勤務時間帯）'!$D$6:$Z$47,23,FALSE))</f>
        <v/>
      </c>
      <c r="AJ35" s="324" t="str">
        <f>IF(AJ33="","",VLOOKUP(AJ33,'シフト記号表（勤務時間帯）'!$D$6:$Z$47,23,FALSE))</f>
        <v/>
      </c>
      <c r="AK35" s="324" t="str">
        <f>IF(AK33="","",VLOOKUP(AK33,'シフト記号表（勤務時間帯）'!$D$6:$Z$47,23,FALSE))</f>
        <v/>
      </c>
      <c r="AL35" s="324" t="str">
        <f>IF(AL33="","",VLOOKUP(AL33,'シフト記号表（勤務時間帯）'!$D$6:$Z$47,23,FALSE))</f>
        <v/>
      </c>
      <c r="AM35" s="324" t="str">
        <f>IF(AM33="","",VLOOKUP(AM33,'シフト記号表（勤務時間帯）'!$D$6:$Z$47,23,FALSE))</f>
        <v/>
      </c>
      <c r="AN35" s="324" t="str">
        <f>IF(AN33="","",VLOOKUP(AN33,'シフト記号表（勤務時間帯）'!$D$6:$Z$47,23,FALSE))</f>
        <v/>
      </c>
      <c r="AO35" s="325" t="str">
        <f>IF(AO33="","",VLOOKUP(AO33,'シフト記号表（勤務時間帯）'!$D$6:$Z$47,23,FALSE))</f>
        <v/>
      </c>
      <c r="AP35" s="323" t="str">
        <f>IF(AP33="","",VLOOKUP(AP33,'シフト記号表（勤務時間帯）'!$D$6:$Z$47,23,FALSE))</f>
        <v/>
      </c>
      <c r="AQ35" s="324" t="str">
        <f>IF(AQ33="","",VLOOKUP(AQ33,'シフト記号表（勤務時間帯）'!$D$6:$Z$47,23,FALSE))</f>
        <v/>
      </c>
      <c r="AR35" s="324" t="str">
        <f>IF(AR33="","",VLOOKUP(AR33,'シフト記号表（勤務時間帯）'!$D$6:$Z$47,23,FALSE))</f>
        <v/>
      </c>
      <c r="AS35" s="324" t="str">
        <f>IF(AS33="","",VLOOKUP(AS33,'シフト記号表（勤務時間帯）'!$D$6:$Z$47,23,FALSE))</f>
        <v/>
      </c>
      <c r="AT35" s="324" t="str">
        <f>IF(AT33="","",VLOOKUP(AT33,'シフト記号表（勤務時間帯）'!$D$6:$Z$47,23,FALSE))</f>
        <v/>
      </c>
      <c r="AU35" s="324" t="str">
        <f>IF(AU33="","",VLOOKUP(AU33,'シフト記号表（勤務時間帯）'!$D$6:$Z$47,23,FALSE))</f>
        <v/>
      </c>
      <c r="AV35" s="325" t="str">
        <f>IF(AV33="","",VLOOKUP(AV33,'シフト記号表（勤務時間帯）'!$D$6:$Z$47,23,FALSE))</f>
        <v/>
      </c>
      <c r="AW35" s="323" t="str">
        <f>IF(AW33="","",VLOOKUP(AW33,'シフト記号表（勤務時間帯）'!$D$6:$Z$47,23,FALSE))</f>
        <v/>
      </c>
      <c r="AX35" s="324" t="str">
        <f>IF(AX33="","",VLOOKUP(AX33,'シフト記号表（勤務時間帯）'!$D$6:$Z$47,23,FALSE))</f>
        <v/>
      </c>
      <c r="AY35" s="324" t="str">
        <f>IF(AY33="","",VLOOKUP(AY33,'シフト記号表（勤務時間帯）'!$D$6:$Z$47,23,FALSE))</f>
        <v/>
      </c>
      <c r="AZ35" s="927">
        <f>IF($BC$3="４週",SUM(U35:AV35),IF($BC$3="暦月",SUM(U35:AY35),""))</f>
        <v>0</v>
      </c>
      <c r="BA35" s="928"/>
      <c r="BB35" s="929">
        <f>IF($BC$3="４週",AZ35/4,IF($BC$3="暦月",(AZ35/($BC$8/7)),""))</f>
        <v>0</v>
      </c>
      <c r="BC35" s="928"/>
      <c r="BD35" s="921"/>
      <c r="BE35" s="922"/>
      <c r="BF35" s="922"/>
      <c r="BG35" s="922"/>
      <c r="BH35" s="923"/>
    </row>
    <row r="36" spans="2:60" ht="20.25" customHeight="1" x14ac:dyDescent="0.15">
      <c r="B36" s="326"/>
      <c r="C36" s="870"/>
      <c r="D36" s="871"/>
      <c r="E36" s="872"/>
      <c r="F36" s="307"/>
      <c r="G36" s="308"/>
      <c r="H36" s="934"/>
      <c r="I36" s="882"/>
      <c r="J36" s="883"/>
      <c r="K36" s="883"/>
      <c r="L36" s="884"/>
      <c r="M36" s="891"/>
      <c r="N36" s="892"/>
      <c r="O36" s="893"/>
      <c r="P36" s="329" t="s">
        <v>649</v>
      </c>
      <c r="Q36" s="336"/>
      <c r="R36" s="336"/>
      <c r="S36" s="337"/>
      <c r="T36" s="342"/>
      <c r="U36" s="333"/>
      <c r="V36" s="334"/>
      <c r="W36" s="334"/>
      <c r="X36" s="334"/>
      <c r="Y36" s="334"/>
      <c r="Z36" s="334"/>
      <c r="AA36" s="335"/>
      <c r="AB36" s="333"/>
      <c r="AC36" s="334"/>
      <c r="AD36" s="334"/>
      <c r="AE36" s="334"/>
      <c r="AF36" s="334"/>
      <c r="AG36" s="334"/>
      <c r="AH36" s="335"/>
      <c r="AI36" s="333"/>
      <c r="AJ36" s="334"/>
      <c r="AK36" s="334"/>
      <c r="AL36" s="334"/>
      <c r="AM36" s="334"/>
      <c r="AN36" s="334"/>
      <c r="AO36" s="335"/>
      <c r="AP36" s="333"/>
      <c r="AQ36" s="334"/>
      <c r="AR36" s="334"/>
      <c r="AS36" s="334"/>
      <c r="AT36" s="334"/>
      <c r="AU36" s="334"/>
      <c r="AV36" s="335"/>
      <c r="AW36" s="333"/>
      <c r="AX36" s="334"/>
      <c r="AY36" s="334"/>
      <c r="AZ36" s="900"/>
      <c r="BA36" s="901"/>
      <c r="BB36" s="914"/>
      <c r="BC36" s="901"/>
      <c r="BD36" s="915"/>
      <c r="BE36" s="916"/>
      <c r="BF36" s="916"/>
      <c r="BG36" s="916"/>
      <c r="BH36" s="917"/>
    </row>
    <row r="37" spans="2:60" ht="20.25" customHeight="1" x14ac:dyDescent="0.15">
      <c r="B37" s="306">
        <f>B34+1</f>
        <v>6</v>
      </c>
      <c r="C37" s="873"/>
      <c r="D37" s="874"/>
      <c r="E37" s="875"/>
      <c r="F37" s="307">
        <f>C36</f>
        <v>0</v>
      </c>
      <c r="G37" s="308"/>
      <c r="H37" s="880"/>
      <c r="I37" s="885"/>
      <c r="J37" s="886"/>
      <c r="K37" s="886"/>
      <c r="L37" s="887"/>
      <c r="M37" s="894"/>
      <c r="N37" s="895"/>
      <c r="O37" s="896"/>
      <c r="P37" s="309" t="s">
        <v>658</v>
      </c>
      <c r="Q37" s="310"/>
      <c r="R37" s="310"/>
      <c r="S37" s="311"/>
      <c r="T37" s="312"/>
      <c r="U37" s="313" t="str">
        <f>IF(U36="","",VLOOKUP(U36,'シフト記号表（勤務時間帯）'!$D$6:$X$47,21,FALSE))</f>
        <v/>
      </c>
      <c r="V37" s="314" t="str">
        <f>IF(V36="","",VLOOKUP(V36,'シフト記号表（勤務時間帯）'!$D$6:$X$47,21,FALSE))</f>
        <v/>
      </c>
      <c r="W37" s="314" t="str">
        <f>IF(W36="","",VLOOKUP(W36,'シフト記号表（勤務時間帯）'!$D$6:$X$47,21,FALSE))</f>
        <v/>
      </c>
      <c r="X37" s="314" t="str">
        <f>IF(X36="","",VLOOKUP(X36,'シフト記号表（勤務時間帯）'!$D$6:$X$47,21,FALSE))</f>
        <v/>
      </c>
      <c r="Y37" s="314" t="str">
        <f>IF(Y36="","",VLOOKUP(Y36,'シフト記号表（勤務時間帯）'!$D$6:$X$47,21,FALSE))</f>
        <v/>
      </c>
      <c r="Z37" s="314" t="str">
        <f>IF(Z36="","",VLOOKUP(Z36,'シフト記号表（勤務時間帯）'!$D$6:$X$47,21,FALSE))</f>
        <v/>
      </c>
      <c r="AA37" s="315" t="str">
        <f>IF(AA36="","",VLOOKUP(AA36,'シフト記号表（勤務時間帯）'!$D$6:$X$47,21,FALSE))</f>
        <v/>
      </c>
      <c r="AB37" s="313" t="str">
        <f>IF(AB36="","",VLOOKUP(AB36,'シフト記号表（勤務時間帯）'!$D$6:$X$47,21,FALSE))</f>
        <v/>
      </c>
      <c r="AC37" s="314" t="str">
        <f>IF(AC36="","",VLOOKUP(AC36,'シフト記号表（勤務時間帯）'!$D$6:$X$47,21,FALSE))</f>
        <v/>
      </c>
      <c r="AD37" s="314" t="str">
        <f>IF(AD36="","",VLOOKUP(AD36,'シフト記号表（勤務時間帯）'!$D$6:$X$47,21,FALSE))</f>
        <v/>
      </c>
      <c r="AE37" s="314" t="str">
        <f>IF(AE36="","",VLOOKUP(AE36,'シフト記号表（勤務時間帯）'!$D$6:$X$47,21,FALSE))</f>
        <v/>
      </c>
      <c r="AF37" s="314" t="str">
        <f>IF(AF36="","",VLOOKUP(AF36,'シフト記号表（勤務時間帯）'!$D$6:$X$47,21,FALSE))</f>
        <v/>
      </c>
      <c r="AG37" s="314" t="str">
        <f>IF(AG36="","",VLOOKUP(AG36,'シフト記号表（勤務時間帯）'!$D$6:$X$47,21,FALSE))</f>
        <v/>
      </c>
      <c r="AH37" s="315" t="str">
        <f>IF(AH36="","",VLOOKUP(AH36,'シフト記号表（勤務時間帯）'!$D$6:$X$47,21,FALSE))</f>
        <v/>
      </c>
      <c r="AI37" s="313" t="str">
        <f>IF(AI36="","",VLOOKUP(AI36,'シフト記号表（勤務時間帯）'!$D$6:$X$47,21,FALSE))</f>
        <v/>
      </c>
      <c r="AJ37" s="314" t="str">
        <f>IF(AJ36="","",VLOOKUP(AJ36,'シフト記号表（勤務時間帯）'!$D$6:$X$47,21,FALSE))</f>
        <v/>
      </c>
      <c r="AK37" s="314" t="str">
        <f>IF(AK36="","",VLOOKUP(AK36,'シフト記号表（勤務時間帯）'!$D$6:$X$47,21,FALSE))</f>
        <v/>
      </c>
      <c r="AL37" s="314" t="str">
        <f>IF(AL36="","",VLOOKUP(AL36,'シフト記号表（勤務時間帯）'!$D$6:$X$47,21,FALSE))</f>
        <v/>
      </c>
      <c r="AM37" s="314" t="str">
        <f>IF(AM36="","",VLOOKUP(AM36,'シフト記号表（勤務時間帯）'!$D$6:$X$47,21,FALSE))</f>
        <v/>
      </c>
      <c r="AN37" s="314" t="str">
        <f>IF(AN36="","",VLOOKUP(AN36,'シフト記号表（勤務時間帯）'!$D$6:$X$47,21,FALSE))</f>
        <v/>
      </c>
      <c r="AO37" s="315" t="str">
        <f>IF(AO36="","",VLOOKUP(AO36,'シフト記号表（勤務時間帯）'!$D$6:$X$47,21,FALSE))</f>
        <v/>
      </c>
      <c r="AP37" s="313" t="str">
        <f>IF(AP36="","",VLOOKUP(AP36,'シフト記号表（勤務時間帯）'!$D$6:$X$47,21,FALSE))</f>
        <v/>
      </c>
      <c r="AQ37" s="314" t="str">
        <f>IF(AQ36="","",VLOOKUP(AQ36,'シフト記号表（勤務時間帯）'!$D$6:$X$47,21,FALSE))</f>
        <v/>
      </c>
      <c r="AR37" s="314" t="str">
        <f>IF(AR36="","",VLOOKUP(AR36,'シフト記号表（勤務時間帯）'!$D$6:$X$47,21,FALSE))</f>
        <v/>
      </c>
      <c r="AS37" s="314" t="str">
        <f>IF(AS36="","",VLOOKUP(AS36,'シフト記号表（勤務時間帯）'!$D$6:$X$47,21,FALSE))</f>
        <v/>
      </c>
      <c r="AT37" s="314" t="str">
        <f>IF(AT36="","",VLOOKUP(AT36,'シフト記号表（勤務時間帯）'!$D$6:$X$47,21,FALSE))</f>
        <v/>
      </c>
      <c r="AU37" s="314" t="str">
        <f>IF(AU36="","",VLOOKUP(AU36,'シフト記号表（勤務時間帯）'!$D$6:$X$47,21,FALSE))</f>
        <v/>
      </c>
      <c r="AV37" s="315" t="str">
        <f>IF(AV36="","",VLOOKUP(AV36,'シフト記号表（勤務時間帯）'!$D$6:$X$47,21,FALSE))</f>
        <v/>
      </c>
      <c r="AW37" s="313" t="str">
        <f>IF(AW36="","",VLOOKUP(AW36,'シフト記号表（勤務時間帯）'!$D$6:$X$47,21,FALSE))</f>
        <v/>
      </c>
      <c r="AX37" s="314" t="str">
        <f>IF(AX36="","",VLOOKUP(AX36,'シフト記号表（勤務時間帯）'!$D$6:$X$47,21,FALSE))</f>
        <v/>
      </c>
      <c r="AY37" s="314" t="str">
        <f>IF(AY36="","",VLOOKUP(AY36,'シフト記号表（勤務時間帯）'!$D$6:$X$47,21,FALSE))</f>
        <v/>
      </c>
      <c r="AZ37" s="924">
        <f>IF($BC$3="４週",SUM(U37:AV37),IF($BC$3="暦月",SUM(U37:AY37),""))</f>
        <v>0</v>
      </c>
      <c r="BA37" s="925"/>
      <c r="BB37" s="926">
        <f>IF($BC$3="４週",AZ37/4,IF($BC$3="暦月",(AZ37/($BC$8/7)),""))</f>
        <v>0</v>
      </c>
      <c r="BC37" s="925"/>
      <c r="BD37" s="918"/>
      <c r="BE37" s="919"/>
      <c r="BF37" s="919"/>
      <c r="BG37" s="919"/>
      <c r="BH37" s="920"/>
    </row>
    <row r="38" spans="2:60" ht="20.25" customHeight="1" x14ac:dyDescent="0.15">
      <c r="B38" s="316"/>
      <c r="C38" s="876"/>
      <c r="D38" s="877"/>
      <c r="E38" s="878"/>
      <c r="F38" s="317"/>
      <c r="G38" s="318">
        <f>C36</f>
        <v>0</v>
      </c>
      <c r="H38" s="881"/>
      <c r="I38" s="888"/>
      <c r="J38" s="889"/>
      <c r="K38" s="889"/>
      <c r="L38" s="890"/>
      <c r="M38" s="897"/>
      <c r="N38" s="898"/>
      <c r="O38" s="899"/>
      <c r="P38" s="319" t="s">
        <v>659</v>
      </c>
      <c r="Q38" s="339"/>
      <c r="R38" s="339"/>
      <c r="S38" s="321"/>
      <c r="T38" s="322"/>
      <c r="U38" s="323" t="str">
        <f>IF(U36="","",VLOOKUP(U36,'シフト記号表（勤務時間帯）'!$D$6:$Z$47,23,FALSE))</f>
        <v/>
      </c>
      <c r="V38" s="324" t="str">
        <f>IF(V36="","",VLOOKUP(V36,'シフト記号表（勤務時間帯）'!$D$6:$Z$47,23,FALSE))</f>
        <v/>
      </c>
      <c r="W38" s="324" t="str">
        <f>IF(W36="","",VLOOKUP(W36,'シフト記号表（勤務時間帯）'!$D$6:$Z$47,23,FALSE))</f>
        <v/>
      </c>
      <c r="X38" s="324" t="str">
        <f>IF(X36="","",VLOOKUP(X36,'シフト記号表（勤務時間帯）'!$D$6:$Z$47,23,FALSE))</f>
        <v/>
      </c>
      <c r="Y38" s="324" t="str">
        <f>IF(Y36="","",VLOOKUP(Y36,'シフト記号表（勤務時間帯）'!$D$6:$Z$47,23,FALSE))</f>
        <v/>
      </c>
      <c r="Z38" s="324" t="str">
        <f>IF(Z36="","",VLOOKUP(Z36,'シフト記号表（勤務時間帯）'!$D$6:$Z$47,23,FALSE))</f>
        <v/>
      </c>
      <c r="AA38" s="325" t="str">
        <f>IF(AA36="","",VLOOKUP(AA36,'シフト記号表（勤務時間帯）'!$D$6:$Z$47,23,FALSE))</f>
        <v/>
      </c>
      <c r="AB38" s="323" t="str">
        <f>IF(AB36="","",VLOOKUP(AB36,'シフト記号表（勤務時間帯）'!$D$6:$Z$47,23,FALSE))</f>
        <v/>
      </c>
      <c r="AC38" s="324" t="str">
        <f>IF(AC36="","",VLOOKUP(AC36,'シフト記号表（勤務時間帯）'!$D$6:$Z$47,23,FALSE))</f>
        <v/>
      </c>
      <c r="AD38" s="324" t="str">
        <f>IF(AD36="","",VLOOKUP(AD36,'シフト記号表（勤務時間帯）'!$D$6:$Z$47,23,FALSE))</f>
        <v/>
      </c>
      <c r="AE38" s="324" t="str">
        <f>IF(AE36="","",VLOOKUP(AE36,'シフト記号表（勤務時間帯）'!$D$6:$Z$47,23,FALSE))</f>
        <v/>
      </c>
      <c r="AF38" s="324" t="str">
        <f>IF(AF36="","",VLOOKUP(AF36,'シフト記号表（勤務時間帯）'!$D$6:$Z$47,23,FALSE))</f>
        <v/>
      </c>
      <c r="AG38" s="324" t="str">
        <f>IF(AG36="","",VLOOKUP(AG36,'シフト記号表（勤務時間帯）'!$D$6:$Z$47,23,FALSE))</f>
        <v/>
      </c>
      <c r="AH38" s="325" t="str">
        <f>IF(AH36="","",VLOOKUP(AH36,'シフト記号表（勤務時間帯）'!$D$6:$Z$47,23,FALSE))</f>
        <v/>
      </c>
      <c r="AI38" s="323" t="str">
        <f>IF(AI36="","",VLOOKUP(AI36,'シフト記号表（勤務時間帯）'!$D$6:$Z$47,23,FALSE))</f>
        <v/>
      </c>
      <c r="AJ38" s="324" t="str">
        <f>IF(AJ36="","",VLOOKUP(AJ36,'シフト記号表（勤務時間帯）'!$D$6:$Z$47,23,FALSE))</f>
        <v/>
      </c>
      <c r="AK38" s="324" t="str">
        <f>IF(AK36="","",VLOOKUP(AK36,'シフト記号表（勤務時間帯）'!$D$6:$Z$47,23,FALSE))</f>
        <v/>
      </c>
      <c r="AL38" s="324" t="str">
        <f>IF(AL36="","",VLOOKUP(AL36,'シフト記号表（勤務時間帯）'!$D$6:$Z$47,23,FALSE))</f>
        <v/>
      </c>
      <c r="AM38" s="324" t="str">
        <f>IF(AM36="","",VLOOKUP(AM36,'シフト記号表（勤務時間帯）'!$D$6:$Z$47,23,FALSE))</f>
        <v/>
      </c>
      <c r="AN38" s="324" t="str">
        <f>IF(AN36="","",VLOOKUP(AN36,'シフト記号表（勤務時間帯）'!$D$6:$Z$47,23,FALSE))</f>
        <v/>
      </c>
      <c r="AO38" s="325" t="str">
        <f>IF(AO36="","",VLOOKUP(AO36,'シフト記号表（勤務時間帯）'!$D$6:$Z$47,23,FALSE))</f>
        <v/>
      </c>
      <c r="AP38" s="323" t="str">
        <f>IF(AP36="","",VLOOKUP(AP36,'シフト記号表（勤務時間帯）'!$D$6:$Z$47,23,FALSE))</f>
        <v/>
      </c>
      <c r="AQ38" s="324" t="str">
        <f>IF(AQ36="","",VLOOKUP(AQ36,'シフト記号表（勤務時間帯）'!$D$6:$Z$47,23,FALSE))</f>
        <v/>
      </c>
      <c r="AR38" s="324" t="str">
        <f>IF(AR36="","",VLOOKUP(AR36,'シフト記号表（勤務時間帯）'!$D$6:$Z$47,23,FALSE))</f>
        <v/>
      </c>
      <c r="AS38" s="324" t="str">
        <f>IF(AS36="","",VLOOKUP(AS36,'シフト記号表（勤務時間帯）'!$D$6:$Z$47,23,FALSE))</f>
        <v/>
      </c>
      <c r="AT38" s="324" t="str">
        <f>IF(AT36="","",VLOOKUP(AT36,'シフト記号表（勤務時間帯）'!$D$6:$Z$47,23,FALSE))</f>
        <v/>
      </c>
      <c r="AU38" s="324" t="str">
        <f>IF(AU36="","",VLOOKUP(AU36,'シフト記号表（勤務時間帯）'!$D$6:$Z$47,23,FALSE))</f>
        <v/>
      </c>
      <c r="AV38" s="325" t="str">
        <f>IF(AV36="","",VLOOKUP(AV36,'シフト記号表（勤務時間帯）'!$D$6:$Z$47,23,FALSE))</f>
        <v/>
      </c>
      <c r="AW38" s="323" t="str">
        <f>IF(AW36="","",VLOOKUP(AW36,'シフト記号表（勤務時間帯）'!$D$6:$Z$47,23,FALSE))</f>
        <v/>
      </c>
      <c r="AX38" s="324" t="str">
        <f>IF(AX36="","",VLOOKUP(AX36,'シフト記号表（勤務時間帯）'!$D$6:$Z$47,23,FALSE))</f>
        <v/>
      </c>
      <c r="AY38" s="324" t="str">
        <f>IF(AY36="","",VLOOKUP(AY36,'シフト記号表（勤務時間帯）'!$D$6:$Z$47,23,FALSE))</f>
        <v/>
      </c>
      <c r="AZ38" s="927">
        <f>IF($BC$3="４週",SUM(U38:AV38),IF($BC$3="暦月",SUM(U38:AY38),""))</f>
        <v>0</v>
      </c>
      <c r="BA38" s="928"/>
      <c r="BB38" s="929">
        <f>IF($BC$3="４週",AZ38/4,IF($BC$3="暦月",(AZ38/($BC$8/7)),""))</f>
        <v>0</v>
      </c>
      <c r="BC38" s="928"/>
      <c r="BD38" s="921"/>
      <c r="BE38" s="922"/>
      <c r="BF38" s="922"/>
      <c r="BG38" s="922"/>
      <c r="BH38" s="923"/>
    </row>
    <row r="39" spans="2:60" ht="20.25" customHeight="1" x14ac:dyDescent="0.15">
      <c r="B39" s="326"/>
      <c r="C39" s="870"/>
      <c r="D39" s="871"/>
      <c r="E39" s="872"/>
      <c r="F39" s="307"/>
      <c r="G39" s="308"/>
      <c r="H39" s="934"/>
      <c r="I39" s="882"/>
      <c r="J39" s="883"/>
      <c r="K39" s="883"/>
      <c r="L39" s="884"/>
      <c r="M39" s="891"/>
      <c r="N39" s="892"/>
      <c r="O39" s="893"/>
      <c r="P39" s="329" t="s">
        <v>649</v>
      </c>
      <c r="Q39" s="330"/>
      <c r="R39" s="330"/>
      <c r="S39" s="331"/>
      <c r="T39" s="332"/>
      <c r="U39" s="333"/>
      <c r="V39" s="334"/>
      <c r="W39" s="334"/>
      <c r="X39" s="334"/>
      <c r="Y39" s="334"/>
      <c r="Z39" s="334"/>
      <c r="AA39" s="335"/>
      <c r="AB39" s="333"/>
      <c r="AC39" s="334"/>
      <c r="AD39" s="334"/>
      <c r="AE39" s="334"/>
      <c r="AF39" s="334"/>
      <c r="AG39" s="334"/>
      <c r="AH39" s="335"/>
      <c r="AI39" s="333"/>
      <c r="AJ39" s="334"/>
      <c r="AK39" s="334"/>
      <c r="AL39" s="334"/>
      <c r="AM39" s="334"/>
      <c r="AN39" s="334"/>
      <c r="AO39" s="335"/>
      <c r="AP39" s="333"/>
      <c r="AQ39" s="334"/>
      <c r="AR39" s="334"/>
      <c r="AS39" s="334"/>
      <c r="AT39" s="334"/>
      <c r="AU39" s="334"/>
      <c r="AV39" s="335"/>
      <c r="AW39" s="333"/>
      <c r="AX39" s="334"/>
      <c r="AY39" s="334"/>
      <c r="AZ39" s="900"/>
      <c r="BA39" s="901"/>
      <c r="BB39" s="914"/>
      <c r="BC39" s="901"/>
      <c r="BD39" s="915"/>
      <c r="BE39" s="916"/>
      <c r="BF39" s="916"/>
      <c r="BG39" s="916"/>
      <c r="BH39" s="917"/>
    </row>
    <row r="40" spans="2:60" ht="20.25" customHeight="1" x14ac:dyDescent="0.15">
      <c r="B40" s="306">
        <f>B37+1</f>
        <v>7</v>
      </c>
      <c r="C40" s="873"/>
      <c r="D40" s="874"/>
      <c r="E40" s="875"/>
      <c r="F40" s="307">
        <f>C39</f>
        <v>0</v>
      </c>
      <c r="G40" s="308"/>
      <c r="H40" s="880"/>
      <c r="I40" s="885"/>
      <c r="J40" s="886"/>
      <c r="K40" s="886"/>
      <c r="L40" s="887"/>
      <c r="M40" s="894"/>
      <c r="N40" s="895"/>
      <c r="O40" s="896"/>
      <c r="P40" s="309" t="s">
        <v>658</v>
      </c>
      <c r="Q40" s="310"/>
      <c r="R40" s="310"/>
      <c r="S40" s="311"/>
      <c r="T40" s="312"/>
      <c r="U40" s="313" t="str">
        <f>IF(U39="","",VLOOKUP(U39,'シフト記号表（勤務時間帯）'!$D$6:$X$47,21,FALSE))</f>
        <v/>
      </c>
      <c r="V40" s="314" t="str">
        <f>IF(V39="","",VLOOKUP(V39,'シフト記号表（勤務時間帯）'!$D$6:$X$47,21,FALSE))</f>
        <v/>
      </c>
      <c r="W40" s="314" t="str">
        <f>IF(W39="","",VLOOKUP(W39,'シフト記号表（勤務時間帯）'!$D$6:$X$47,21,FALSE))</f>
        <v/>
      </c>
      <c r="X40" s="314" t="str">
        <f>IF(X39="","",VLOOKUP(X39,'シフト記号表（勤務時間帯）'!$D$6:$X$47,21,FALSE))</f>
        <v/>
      </c>
      <c r="Y40" s="314" t="str">
        <f>IF(Y39="","",VLOOKUP(Y39,'シフト記号表（勤務時間帯）'!$D$6:$X$47,21,FALSE))</f>
        <v/>
      </c>
      <c r="Z40" s="314" t="str">
        <f>IF(Z39="","",VLOOKUP(Z39,'シフト記号表（勤務時間帯）'!$D$6:$X$47,21,FALSE))</f>
        <v/>
      </c>
      <c r="AA40" s="315" t="str">
        <f>IF(AA39="","",VLOOKUP(AA39,'シフト記号表（勤務時間帯）'!$D$6:$X$47,21,FALSE))</f>
        <v/>
      </c>
      <c r="AB40" s="313" t="str">
        <f>IF(AB39="","",VLOOKUP(AB39,'シフト記号表（勤務時間帯）'!$D$6:$X$47,21,FALSE))</f>
        <v/>
      </c>
      <c r="AC40" s="314" t="str">
        <f>IF(AC39="","",VLOOKUP(AC39,'シフト記号表（勤務時間帯）'!$D$6:$X$47,21,FALSE))</f>
        <v/>
      </c>
      <c r="AD40" s="314" t="str">
        <f>IF(AD39="","",VLOOKUP(AD39,'シフト記号表（勤務時間帯）'!$D$6:$X$47,21,FALSE))</f>
        <v/>
      </c>
      <c r="AE40" s="314" t="str">
        <f>IF(AE39="","",VLOOKUP(AE39,'シフト記号表（勤務時間帯）'!$D$6:$X$47,21,FALSE))</f>
        <v/>
      </c>
      <c r="AF40" s="314" t="str">
        <f>IF(AF39="","",VLOOKUP(AF39,'シフト記号表（勤務時間帯）'!$D$6:$X$47,21,FALSE))</f>
        <v/>
      </c>
      <c r="AG40" s="314" t="str">
        <f>IF(AG39="","",VLOOKUP(AG39,'シフト記号表（勤務時間帯）'!$D$6:$X$47,21,FALSE))</f>
        <v/>
      </c>
      <c r="AH40" s="315" t="str">
        <f>IF(AH39="","",VLOOKUP(AH39,'シフト記号表（勤務時間帯）'!$D$6:$X$47,21,FALSE))</f>
        <v/>
      </c>
      <c r="AI40" s="313" t="str">
        <f>IF(AI39="","",VLOOKUP(AI39,'シフト記号表（勤務時間帯）'!$D$6:$X$47,21,FALSE))</f>
        <v/>
      </c>
      <c r="AJ40" s="314" t="str">
        <f>IF(AJ39="","",VLOOKUP(AJ39,'シフト記号表（勤務時間帯）'!$D$6:$X$47,21,FALSE))</f>
        <v/>
      </c>
      <c r="AK40" s="314" t="str">
        <f>IF(AK39="","",VLOOKUP(AK39,'シフト記号表（勤務時間帯）'!$D$6:$X$47,21,FALSE))</f>
        <v/>
      </c>
      <c r="AL40" s="314" t="str">
        <f>IF(AL39="","",VLOOKUP(AL39,'シフト記号表（勤務時間帯）'!$D$6:$X$47,21,FALSE))</f>
        <v/>
      </c>
      <c r="AM40" s="314" t="str">
        <f>IF(AM39="","",VLOOKUP(AM39,'シフト記号表（勤務時間帯）'!$D$6:$X$47,21,FALSE))</f>
        <v/>
      </c>
      <c r="AN40" s="314" t="str">
        <f>IF(AN39="","",VLOOKUP(AN39,'シフト記号表（勤務時間帯）'!$D$6:$X$47,21,FALSE))</f>
        <v/>
      </c>
      <c r="AO40" s="315" t="str">
        <f>IF(AO39="","",VLOOKUP(AO39,'シフト記号表（勤務時間帯）'!$D$6:$X$47,21,FALSE))</f>
        <v/>
      </c>
      <c r="AP40" s="313" t="str">
        <f>IF(AP39="","",VLOOKUP(AP39,'シフト記号表（勤務時間帯）'!$D$6:$X$47,21,FALSE))</f>
        <v/>
      </c>
      <c r="AQ40" s="314" t="str">
        <f>IF(AQ39="","",VLOOKUP(AQ39,'シフト記号表（勤務時間帯）'!$D$6:$X$47,21,FALSE))</f>
        <v/>
      </c>
      <c r="AR40" s="314" t="str">
        <f>IF(AR39="","",VLOOKUP(AR39,'シフト記号表（勤務時間帯）'!$D$6:$X$47,21,FALSE))</f>
        <v/>
      </c>
      <c r="AS40" s="314" t="str">
        <f>IF(AS39="","",VLOOKUP(AS39,'シフト記号表（勤務時間帯）'!$D$6:$X$47,21,FALSE))</f>
        <v/>
      </c>
      <c r="AT40" s="314" t="str">
        <f>IF(AT39="","",VLOOKUP(AT39,'シフト記号表（勤務時間帯）'!$D$6:$X$47,21,FALSE))</f>
        <v/>
      </c>
      <c r="AU40" s="314" t="str">
        <f>IF(AU39="","",VLOOKUP(AU39,'シフト記号表（勤務時間帯）'!$D$6:$X$47,21,FALSE))</f>
        <v/>
      </c>
      <c r="AV40" s="315" t="str">
        <f>IF(AV39="","",VLOOKUP(AV39,'シフト記号表（勤務時間帯）'!$D$6:$X$47,21,FALSE))</f>
        <v/>
      </c>
      <c r="AW40" s="313" t="str">
        <f>IF(AW39="","",VLOOKUP(AW39,'シフト記号表（勤務時間帯）'!$D$6:$X$47,21,FALSE))</f>
        <v/>
      </c>
      <c r="AX40" s="314" t="str">
        <f>IF(AX39="","",VLOOKUP(AX39,'シフト記号表（勤務時間帯）'!$D$6:$X$47,21,FALSE))</f>
        <v/>
      </c>
      <c r="AY40" s="314" t="str">
        <f>IF(AY39="","",VLOOKUP(AY39,'シフト記号表（勤務時間帯）'!$D$6:$X$47,21,FALSE))</f>
        <v/>
      </c>
      <c r="AZ40" s="924">
        <f>IF($BC$3="４週",SUM(U40:AV40),IF($BC$3="暦月",SUM(U40:AY40),""))</f>
        <v>0</v>
      </c>
      <c r="BA40" s="925"/>
      <c r="BB40" s="926">
        <f>IF($BC$3="４週",AZ40/4,IF($BC$3="暦月",(AZ40/($BC$8/7)),""))</f>
        <v>0</v>
      </c>
      <c r="BC40" s="925"/>
      <c r="BD40" s="918"/>
      <c r="BE40" s="919"/>
      <c r="BF40" s="919"/>
      <c r="BG40" s="919"/>
      <c r="BH40" s="920"/>
    </row>
    <row r="41" spans="2:60" ht="20.25" customHeight="1" x14ac:dyDescent="0.15">
      <c r="B41" s="316"/>
      <c r="C41" s="876"/>
      <c r="D41" s="877"/>
      <c r="E41" s="878"/>
      <c r="F41" s="317"/>
      <c r="G41" s="318">
        <f>C39</f>
        <v>0</v>
      </c>
      <c r="H41" s="881"/>
      <c r="I41" s="888"/>
      <c r="J41" s="889"/>
      <c r="K41" s="889"/>
      <c r="L41" s="890"/>
      <c r="M41" s="897"/>
      <c r="N41" s="898"/>
      <c r="O41" s="899"/>
      <c r="P41" s="319" t="s">
        <v>659</v>
      </c>
      <c r="Q41" s="336"/>
      <c r="R41" s="336"/>
      <c r="S41" s="337"/>
      <c r="T41" s="338"/>
      <c r="U41" s="323" t="str">
        <f>IF(U39="","",VLOOKUP(U39,'シフト記号表（勤務時間帯）'!$D$6:$Z$47,23,FALSE))</f>
        <v/>
      </c>
      <c r="V41" s="324" t="str">
        <f>IF(V39="","",VLOOKUP(V39,'シフト記号表（勤務時間帯）'!$D$6:$Z$47,23,FALSE))</f>
        <v/>
      </c>
      <c r="W41" s="324" t="str">
        <f>IF(W39="","",VLOOKUP(W39,'シフト記号表（勤務時間帯）'!$D$6:$Z$47,23,FALSE))</f>
        <v/>
      </c>
      <c r="X41" s="324" t="str">
        <f>IF(X39="","",VLOOKUP(X39,'シフト記号表（勤務時間帯）'!$D$6:$Z$47,23,FALSE))</f>
        <v/>
      </c>
      <c r="Y41" s="324" t="str">
        <f>IF(Y39="","",VLOOKUP(Y39,'シフト記号表（勤務時間帯）'!$D$6:$Z$47,23,FALSE))</f>
        <v/>
      </c>
      <c r="Z41" s="324" t="str">
        <f>IF(Z39="","",VLOOKUP(Z39,'シフト記号表（勤務時間帯）'!$D$6:$Z$47,23,FALSE))</f>
        <v/>
      </c>
      <c r="AA41" s="325" t="str">
        <f>IF(AA39="","",VLOOKUP(AA39,'シフト記号表（勤務時間帯）'!$D$6:$Z$47,23,FALSE))</f>
        <v/>
      </c>
      <c r="AB41" s="323" t="str">
        <f>IF(AB39="","",VLOOKUP(AB39,'シフト記号表（勤務時間帯）'!$D$6:$Z$47,23,FALSE))</f>
        <v/>
      </c>
      <c r="AC41" s="324" t="str">
        <f>IF(AC39="","",VLOOKUP(AC39,'シフト記号表（勤務時間帯）'!$D$6:$Z$47,23,FALSE))</f>
        <v/>
      </c>
      <c r="AD41" s="324" t="str">
        <f>IF(AD39="","",VLOOKUP(AD39,'シフト記号表（勤務時間帯）'!$D$6:$Z$47,23,FALSE))</f>
        <v/>
      </c>
      <c r="AE41" s="324" t="str">
        <f>IF(AE39="","",VLOOKUP(AE39,'シフト記号表（勤務時間帯）'!$D$6:$Z$47,23,FALSE))</f>
        <v/>
      </c>
      <c r="AF41" s="324" t="str">
        <f>IF(AF39="","",VLOOKUP(AF39,'シフト記号表（勤務時間帯）'!$D$6:$Z$47,23,FALSE))</f>
        <v/>
      </c>
      <c r="AG41" s="324" t="str">
        <f>IF(AG39="","",VLOOKUP(AG39,'シフト記号表（勤務時間帯）'!$D$6:$Z$47,23,FALSE))</f>
        <v/>
      </c>
      <c r="AH41" s="325" t="str">
        <f>IF(AH39="","",VLOOKUP(AH39,'シフト記号表（勤務時間帯）'!$D$6:$Z$47,23,FALSE))</f>
        <v/>
      </c>
      <c r="AI41" s="323" t="str">
        <f>IF(AI39="","",VLOOKUP(AI39,'シフト記号表（勤務時間帯）'!$D$6:$Z$47,23,FALSE))</f>
        <v/>
      </c>
      <c r="AJ41" s="324" t="str">
        <f>IF(AJ39="","",VLOOKUP(AJ39,'シフト記号表（勤務時間帯）'!$D$6:$Z$47,23,FALSE))</f>
        <v/>
      </c>
      <c r="AK41" s="324" t="str">
        <f>IF(AK39="","",VLOOKUP(AK39,'シフト記号表（勤務時間帯）'!$D$6:$Z$47,23,FALSE))</f>
        <v/>
      </c>
      <c r="AL41" s="324" t="str">
        <f>IF(AL39="","",VLOOKUP(AL39,'シフト記号表（勤務時間帯）'!$D$6:$Z$47,23,FALSE))</f>
        <v/>
      </c>
      <c r="AM41" s="324" t="str">
        <f>IF(AM39="","",VLOOKUP(AM39,'シフト記号表（勤務時間帯）'!$D$6:$Z$47,23,FALSE))</f>
        <v/>
      </c>
      <c r="AN41" s="324" t="str">
        <f>IF(AN39="","",VLOOKUP(AN39,'シフト記号表（勤務時間帯）'!$D$6:$Z$47,23,FALSE))</f>
        <v/>
      </c>
      <c r="AO41" s="325" t="str">
        <f>IF(AO39="","",VLOOKUP(AO39,'シフト記号表（勤務時間帯）'!$D$6:$Z$47,23,FALSE))</f>
        <v/>
      </c>
      <c r="AP41" s="323" t="str">
        <f>IF(AP39="","",VLOOKUP(AP39,'シフト記号表（勤務時間帯）'!$D$6:$Z$47,23,FALSE))</f>
        <v/>
      </c>
      <c r="AQ41" s="324" t="str">
        <f>IF(AQ39="","",VLOOKUP(AQ39,'シフト記号表（勤務時間帯）'!$D$6:$Z$47,23,FALSE))</f>
        <v/>
      </c>
      <c r="AR41" s="324" t="str">
        <f>IF(AR39="","",VLOOKUP(AR39,'シフト記号表（勤務時間帯）'!$D$6:$Z$47,23,FALSE))</f>
        <v/>
      </c>
      <c r="AS41" s="324" t="str">
        <f>IF(AS39="","",VLOOKUP(AS39,'シフト記号表（勤務時間帯）'!$D$6:$Z$47,23,FALSE))</f>
        <v/>
      </c>
      <c r="AT41" s="324" t="str">
        <f>IF(AT39="","",VLOOKUP(AT39,'シフト記号表（勤務時間帯）'!$D$6:$Z$47,23,FALSE))</f>
        <v/>
      </c>
      <c r="AU41" s="324" t="str">
        <f>IF(AU39="","",VLOOKUP(AU39,'シフト記号表（勤務時間帯）'!$D$6:$Z$47,23,FALSE))</f>
        <v/>
      </c>
      <c r="AV41" s="325" t="str">
        <f>IF(AV39="","",VLOOKUP(AV39,'シフト記号表（勤務時間帯）'!$D$6:$Z$47,23,FALSE))</f>
        <v/>
      </c>
      <c r="AW41" s="323" t="str">
        <f>IF(AW39="","",VLOOKUP(AW39,'シフト記号表（勤務時間帯）'!$D$6:$Z$47,23,FALSE))</f>
        <v/>
      </c>
      <c r="AX41" s="324" t="str">
        <f>IF(AX39="","",VLOOKUP(AX39,'シフト記号表（勤務時間帯）'!$D$6:$Z$47,23,FALSE))</f>
        <v/>
      </c>
      <c r="AY41" s="324" t="str">
        <f>IF(AY39="","",VLOOKUP(AY39,'シフト記号表（勤務時間帯）'!$D$6:$Z$47,23,FALSE))</f>
        <v/>
      </c>
      <c r="AZ41" s="927">
        <f>IF($BC$3="４週",SUM(U41:AV41),IF($BC$3="暦月",SUM(U41:AY41),""))</f>
        <v>0</v>
      </c>
      <c r="BA41" s="928"/>
      <c r="BB41" s="929">
        <f>IF($BC$3="４週",AZ41/4,IF($BC$3="暦月",(AZ41/($BC$8/7)),""))</f>
        <v>0</v>
      </c>
      <c r="BC41" s="928"/>
      <c r="BD41" s="921"/>
      <c r="BE41" s="922"/>
      <c r="BF41" s="922"/>
      <c r="BG41" s="922"/>
      <c r="BH41" s="923"/>
    </row>
    <row r="42" spans="2:60" ht="20.25" customHeight="1" x14ac:dyDescent="0.15">
      <c r="B42" s="326"/>
      <c r="C42" s="870"/>
      <c r="D42" s="871"/>
      <c r="E42" s="872"/>
      <c r="F42" s="307"/>
      <c r="G42" s="308"/>
      <c r="H42" s="934"/>
      <c r="I42" s="882"/>
      <c r="J42" s="883"/>
      <c r="K42" s="883"/>
      <c r="L42" s="884"/>
      <c r="M42" s="891"/>
      <c r="N42" s="892"/>
      <c r="O42" s="893"/>
      <c r="P42" s="329" t="s">
        <v>649</v>
      </c>
      <c r="Q42" s="330"/>
      <c r="R42" s="330"/>
      <c r="S42" s="331"/>
      <c r="T42" s="332"/>
      <c r="U42" s="333"/>
      <c r="V42" s="334"/>
      <c r="W42" s="334"/>
      <c r="X42" s="334"/>
      <c r="Y42" s="334"/>
      <c r="Z42" s="334"/>
      <c r="AA42" s="335"/>
      <c r="AB42" s="333"/>
      <c r="AC42" s="334"/>
      <c r="AD42" s="334"/>
      <c r="AE42" s="334"/>
      <c r="AF42" s="334"/>
      <c r="AG42" s="334"/>
      <c r="AH42" s="335"/>
      <c r="AI42" s="333"/>
      <c r="AJ42" s="334"/>
      <c r="AK42" s="334"/>
      <c r="AL42" s="334"/>
      <c r="AM42" s="334"/>
      <c r="AN42" s="334"/>
      <c r="AO42" s="335"/>
      <c r="AP42" s="333"/>
      <c r="AQ42" s="334"/>
      <c r="AR42" s="334"/>
      <c r="AS42" s="334"/>
      <c r="AT42" s="334"/>
      <c r="AU42" s="334"/>
      <c r="AV42" s="335"/>
      <c r="AW42" s="333"/>
      <c r="AX42" s="334"/>
      <c r="AY42" s="334"/>
      <c r="AZ42" s="900"/>
      <c r="BA42" s="901"/>
      <c r="BB42" s="914"/>
      <c r="BC42" s="901"/>
      <c r="BD42" s="915"/>
      <c r="BE42" s="916"/>
      <c r="BF42" s="916"/>
      <c r="BG42" s="916"/>
      <c r="BH42" s="917"/>
    </row>
    <row r="43" spans="2:60" ht="20.25" customHeight="1" x14ac:dyDescent="0.15">
      <c r="B43" s="306">
        <f>B40+1</f>
        <v>8</v>
      </c>
      <c r="C43" s="873"/>
      <c r="D43" s="874"/>
      <c r="E43" s="875"/>
      <c r="F43" s="307">
        <f>C42</f>
        <v>0</v>
      </c>
      <c r="G43" s="308"/>
      <c r="H43" s="880"/>
      <c r="I43" s="885"/>
      <c r="J43" s="886"/>
      <c r="K43" s="886"/>
      <c r="L43" s="887"/>
      <c r="M43" s="894"/>
      <c r="N43" s="895"/>
      <c r="O43" s="896"/>
      <c r="P43" s="309" t="s">
        <v>658</v>
      </c>
      <c r="Q43" s="310"/>
      <c r="R43" s="310"/>
      <c r="S43" s="311"/>
      <c r="T43" s="312"/>
      <c r="U43" s="313" t="str">
        <f>IF(U42="","",VLOOKUP(U42,'シフト記号表（勤務時間帯）'!$D$6:$X$47,21,FALSE))</f>
        <v/>
      </c>
      <c r="V43" s="314" t="str">
        <f>IF(V42="","",VLOOKUP(V42,'シフト記号表（勤務時間帯）'!$D$6:$X$47,21,FALSE))</f>
        <v/>
      </c>
      <c r="W43" s="314" t="str">
        <f>IF(W42="","",VLOOKUP(W42,'シフト記号表（勤務時間帯）'!$D$6:$X$47,21,FALSE))</f>
        <v/>
      </c>
      <c r="X43" s="314" t="str">
        <f>IF(X42="","",VLOOKUP(X42,'シフト記号表（勤務時間帯）'!$D$6:$X$47,21,FALSE))</f>
        <v/>
      </c>
      <c r="Y43" s="314" t="str">
        <f>IF(Y42="","",VLOOKUP(Y42,'シフト記号表（勤務時間帯）'!$D$6:$X$47,21,FALSE))</f>
        <v/>
      </c>
      <c r="Z43" s="314" t="str">
        <f>IF(Z42="","",VLOOKUP(Z42,'シフト記号表（勤務時間帯）'!$D$6:$X$47,21,FALSE))</f>
        <v/>
      </c>
      <c r="AA43" s="315" t="str">
        <f>IF(AA42="","",VLOOKUP(AA42,'シフト記号表（勤務時間帯）'!$D$6:$X$47,21,FALSE))</f>
        <v/>
      </c>
      <c r="AB43" s="313" t="str">
        <f>IF(AB42="","",VLOOKUP(AB42,'シフト記号表（勤務時間帯）'!$D$6:$X$47,21,FALSE))</f>
        <v/>
      </c>
      <c r="AC43" s="314" t="str">
        <f>IF(AC42="","",VLOOKUP(AC42,'シフト記号表（勤務時間帯）'!$D$6:$X$47,21,FALSE))</f>
        <v/>
      </c>
      <c r="AD43" s="314" t="str">
        <f>IF(AD42="","",VLOOKUP(AD42,'シフト記号表（勤務時間帯）'!$D$6:$X$47,21,FALSE))</f>
        <v/>
      </c>
      <c r="AE43" s="314" t="str">
        <f>IF(AE42="","",VLOOKUP(AE42,'シフト記号表（勤務時間帯）'!$D$6:$X$47,21,FALSE))</f>
        <v/>
      </c>
      <c r="AF43" s="314" t="str">
        <f>IF(AF42="","",VLOOKUP(AF42,'シフト記号表（勤務時間帯）'!$D$6:$X$47,21,FALSE))</f>
        <v/>
      </c>
      <c r="AG43" s="314" t="str">
        <f>IF(AG42="","",VLOOKUP(AG42,'シフト記号表（勤務時間帯）'!$D$6:$X$47,21,FALSE))</f>
        <v/>
      </c>
      <c r="AH43" s="315" t="str">
        <f>IF(AH42="","",VLOOKUP(AH42,'シフト記号表（勤務時間帯）'!$D$6:$X$47,21,FALSE))</f>
        <v/>
      </c>
      <c r="AI43" s="313" t="str">
        <f>IF(AI42="","",VLOOKUP(AI42,'シフト記号表（勤務時間帯）'!$D$6:$X$47,21,FALSE))</f>
        <v/>
      </c>
      <c r="AJ43" s="314" t="str">
        <f>IF(AJ42="","",VLOOKUP(AJ42,'シフト記号表（勤務時間帯）'!$D$6:$X$47,21,FALSE))</f>
        <v/>
      </c>
      <c r="AK43" s="314" t="str">
        <f>IF(AK42="","",VLOOKUP(AK42,'シフト記号表（勤務時間帯）'!$D$6:$X$47,21,FALSE))</f>
        <v/>
      </c>
      <c r="AL43" s="314" t="str">
        <f>IF(AL42="","",VLOOKUP(AL42,'シフト記号表（勤務時間帯）'!$D$6:$X$47,21,FALSE))</f>
        <v/>
      </c>
      <c r="AM43" s="314" t="str">
        <f>IF(AM42="","",VLOOKUP(AM42,'シフト記号表（勤務時間帯）'!$D$6:$X$47,21,FALSE))</f>
        <v/>
      </c>
      <c r="AN43" s="314" t="str">
        <f>IF(AN42="","",VLOOKUP(AN42,'シフト記号表（勤務時間帯）'!$D$6:$X$47,21,FALSE))</f>
        <v/>
      </c>
      <c r="AO43" s="315" t="str">
        <f>IF(AO42="","",VLOOKUP(AO42,'シフト記号表（勤務時間帯）'!$D$6:$X$47,21,FALSE))</f>
        <v/>
      </c>
      <c r="AP43" s="313" t="str">
        <f>IF(AP42="","",VLOOKUP(AP42,'シフト記号表（勤務時間帯）'!$D$6:$X$47,21,FALSE))</f>
        <v/>
      </c>
      <c r="AQ43" s="314" t="str">
        <f>IF(AQ42="","",VLOOKUP(AQ42,'シフト記号表（勤務時間帯）'!$D$6:$X$47,21,FALSE))</f>
        <v/>
      </c>
      <c r="AR43" s="314" t="str">
        <f>IF(AR42="","",VLOOKUP(AR42,'シフト記号表（勤務時間帯）'!$D$6:$X$47,21,FALSE))</f>
        <v/>
      </c>
      <c r="AS43" s="314" t="str">
        <f>IF(AS42="","",VLOOKUP(AS42,'シフト記号表（勤務時間帯）'!$D$6:$X$47,21,FALSE))</f>
        <v/>
      </c>
      <c r="AT43" s="314" t="str">
        <f>IF(AT42="","",VLOOKUP(AT42,'シフト記号表（勤務時間帯）'!$D$6:$X$47,21,FALSE))</f>
        <v/>
      </c>
      <c r="AU43" s="314" t="str">
        <f>IF(AU42="","",VLOOKUP(AU42,'シフト記号表（勤務時間帯）'!$D$6:$X$47,21,FALSE))</f>
        <v/>
      </c>
      <c r="AV43" s="315" t="str">
        <f>IF(AV42="","",VLOOKUP(AV42,'シフト記号表（勤務時間帯）'!$D$6:$X$47,21,FALSE))</f>
        <v/>
      </c>
      <c r="AW43" s="313" t="str">
        <f>IF(AW42="","",VLOOKUP(AW42,'シフト記号表（勤務時間帯）'!$D$6:$X$47,21,FALSE))</f>
        <v/>
      </c>
      <c r="AX43" s="314" t="str">
        <f>IF(AX42="","",VLOOKUP(AX42,'シフト記号表（勤務時間帯）'!$D$6:$X$47,21,FALSE))</f>
        <v/>
      </c>
      <c r="AY43" s="314" t="str">
        <f>IF(AY42="","",VLOOKUP(AY42,'シフト記号表（勤務時間帯）'!$D$6:$X$47,21,FALSE))</f>
        <v/>
      </c>
      <c r="AZ43" s="924">
        <f>IF($BC$3="４週",SUM(U43:AV43),IF($BC$3="暦月",SUM(U43:AY43),""))</f>
        <v>0</v>
      </c>
      <c r="BA43" s="925"/>
      <c r="BB43" s="926">
        <f>IF($BC$3="４週",AZ43/4,IF($BC$3="暦月",(AZ43/($BC$8/7)),""))</f>
        <v>0</v>
      </c>
      <c r="BC43" s="925"/>
      <c r="BD43" s="918"/>
      <c r="BE43" s="919"/>
      <c r="BF43" s="919"/>
      <c r="BG43" s="919"/>
      <c r="BH43" s="920"/>
    </row>
    <row r="44" spans="2:60" ht="20.25" customHeight="1" x14ac:dyDescent="0.15">
      <c r="B44" s="316"/>
      <c r="C44" s="876"/>
      <c r="D44" s="877"/>
      <c r="E44" s="878"/>
      <c r="F44" s="317"/>
      <c r="G44" s="318">
        <f>C42</f>
        <v>0</v>
      </c>
      <c r="H44" s="881"/>
      <c r="I44" s="888"/>
      <c r="J44" s="889"/>
      <c r="K44" s="889"/>
      <c r="L44" s="890"/>
      <c r="M44" s="897"/>
      <c r="N44" s="898"/>
      <c r="O44" s="899"/>
      <c r="P44" s="319" t="s">
        <v>659</v>
      </c>
      <c r="Q44" s="339"/>
      <c r="R44" s="339"/>
      <c r="S44" s="321"/>
      <c r="T44" s="322"/>
      <c r="U44" s="323" t="str">
        <f>IF(U42="","",VLOOKUP(U42,'シフト記号表（勤務時間帯）'!$D$6:$Z$47,23,FALSE))</f>
        <v/>
      </c>
      <c r="V44" s="324" t="str">
        <f>IF(V42="","",VLOOKUP(V42,'シフト記号表（勤務時間帯）'!$D$6:$Z$47,23,FALSE))</f>
        <v/>
      </c>
      <c r="W44" s="324" t="str">
        <f>IF(W42="","",VLOOKUP(W42,'シフト記号表（勤務時間帯）'!$D$6:$Z$47,23,FALSE))</f>
        <v/>
      </c>
      <c r="X44" s="324" t="str">
        <f>IF(X42="","",VLOOKUP(X42,'シフト記号表（勤務時間帯）'!$D$6:$Z$47,23,FALSE))</f>
        <v/>
      </c>
      <c r="Y44" s="324" t="str">
        <f>IF(Y42="","",VLOOKUP(Y42,'シフト記号表（勤務時間帯）'!$D$6:$Z$47,23,FALSE))</f>
        <v/>
      </c>
      <c r="Z44" s="324" t="str">
        <f>IF(Z42="","",VLOOKUP(Z42,'シフト記号表（勤務時間帯）'!$D$6:$Z$47,23,FALSE))</f>
        <v/>
      </c>
      <c r="AA44" s="325" t="str">
        <f>IF(AA42="","",VLOOKUP(AA42,'シフト記号表（勤務時間帯）'!$D$6:$Z$47,23,FALSE))</f>
        <v/>
      </c>
      <c r="AB44" s="323" t="str">
        <f>IF(AB42="","",VLOOKUP(AB42,'シフト記号表（勤務時間帯）'!$D$6:$Z$47,23,FALSE))</f>
        <v/>
      </c>
      <c r="AC44" s="324" t="str">
        <f>IF(AC42="","",VLOOKUP(AC42,'シフト記号表（勤務時間帯）'!$D$6:$Z$47,23,FALSE))</f>
        <v/>
      </c>
      <c r="AD44" s="324" t="str">
        <f>IF(AD42="","",VLOOKUP(AD42,'シフト記号表（勤務時間帯）'!$D$6:$Z$47,23,FALSE))</f>
        <v/>
      </c>
      <c r="AE44" s="324" t="str">
        <f>IF(AE42="","",VLOOKUP(AE42,'シフト記号表（勤務時間帯）'!$D$6:$Z$47,23,FALSE))</f>
        <v/>
      </c>
      <c r="AF44" s="324" t="str">
        <f>IF(AF42="","",VLOOKUP(AF42,'シフト記号表（勤務時間帯）'!$D$6:$Z$47,23,FALSE))</f>
        <v/>
      </c>
      <c r="AG44" s="324" t="str">
        <f>IF(AG42="","",VLOOKUP(AG42,'シフト記号表（勤務時間帯）'!$D$6:$Z$47,23,FALSE))</f>
        <v/>
      </c>
      <c r="AH44" s="325" t="str">
        <f>IF(AH42="","",VLOOKUP(AH42,'シフト記号表（勤務時間帯）'!$D$6:$Z$47,23,FALSE))</f>
        <v/>
      </c>
      <c r="AI44" s="323" t="str">
        <f>IF(AI42="","",VLOOKUP(AI42,'シフト記号表（勤務時間帯）'!$D$6:$Z$47,23,FALSE))</f>
        <v/>
      </c>
      <c r="AJ44" s="324" t="str">
        <f>IF(AJ42="","",VLOOKUP(AJ42,'シフト記号表（勤務時間帯）'!$D$6:$Z$47,23,FALSE))</f>
        <v/>
      </c>
      <c r="AK44" s="324" t="str">
        <f>IF(AK42="","",VLOOKUP(AK42,'シフト記号表（勤務時間帯）'!$D$6:$Z$47,23,FALSE))</f>
        <v/>
      </c>
      <c r="AL44" s="324" t="str">
        <f>IF(AL42="","",VLOOKUP(AL42,'シフト記号表（勤務時間帯）'!$D$6:$Z$47,23,FALSE))</f>
        <v/>
      </c>
      <c r="AM44" s="324" t="str">
        <f>IF(AM42="","",VLOOKUP(AM42,'シフト記号表（勤務時間帯）'!$D$6:$Z$47,23,FALSE))</f>
        <v/>
      </c>
      <c r="AN44" s="324" t="str">
        <f>IF(AN42="","",VLOOKUP(AN42,'シフト記号表（勤務時間帯）'!$D$6:$Z$47,23,FALSE))</f>
        <v/>
      </c>
      <c r="AO44" s="325" t="str">
        <f>IF(AO42="","",VLOOKUP(AO42,'シフト記号表（勤務時間帯）'!$D$6:$Z$47,23,FALSE))</f>
        <v/>
      </c>
      <c r="AP44" s="323" t="str">
        <f>IF(AP42="","",VLOOKUP(AP42,'シフト記号表（勤務時間帯）'!$D$6:$Z$47,23,FALSE))</f>
        <v/>
      </c>
      <c r="AQ44" s="324" t="str">
        <f>IF(AQ42="","",VLOOKUP(AQ42,'シフト記号表（勤務時間帯）'!$D$6:$Z$47,23,FALSE))</f>
        <v/>
      </c>
      <c r="AR44" s="324" t="str">
        <f>IF(AR42="","",VLOOKUP(AR42,'シフト記号表（勤務時間帯）'!$D$6:$Z$47,23,FALSE))</f>
        <v/>
      </c>
      <c r="AS44" s="324" t="str">
        <f>IF(AS42="","",VLOOKUP(AS42,'シフト記号表（勤務時間帯）'!$D$6:$Z$47,23,FALSE))</f>
        <v/>
      </c>
      <c r="AT44" s="324" t="str">
        <f>IF(AT42="","",VLOOKUP(AT42,'シフト記号表（勤務時間帯）'!$D$6:$Z$47,23,FALSE))</f>
        <v/>
      </c>
      <c r="AU44" s="324" t="str">
        <f>IF(AU42="","",VLOOKUP(AU42,'シフト記号表（勤務時間帯）'!$D$6:$Z$47,23,FALSE))</f>
        <v/>
      </c>
      <c r="AV44" s="325" t="str">
        <f>IF(AV42="","",VLOOKUP(AV42,'シフト記号表（勤務時間帯）'!$D$6:$Z$47,23,FALSE))</f>
        <v/>
      </c>
      <c r="AW44" s="323" t="str">
        <f>IF(AW42="","",VLOOKUP(AW42,'シフト記号表（勤務時間帯）'!$D$6:$Z$47,23,FALSE))</f>
        <v/>
      </c>
      <c r="AX44" s="324" t="str">
        <f>IF(AX42="","",VLOOKUP(AX42,'シフト記号表（勤務時間帯）'!$D$6:$Z$47,23,FALSE))</f>
        <v/>
      </c>
      <c r="AY44" s="324" t="str">
        <f>IF(AY42="","",VLOOKUP(AY42,'シフト記号表（勤務時間帯）'!$D$6:$Z$47,23,FALSE))</f>
        <v/>
      </c>
      <c r="AZ44" s="927">
        <f>IF($BC$3="４週",SUM(U44:AV44),IF($BC$3="暦月",SUM(U44:AY44),""))</f>
        <v>0</v>
      </c>
      <c r="BA44" s="928"/>
      <c r="BB44" s="929">
        <f>IF($BC$3="４週",AZ44/4,IF($BC$3="暦月",(AZ44/($BC$8/7)),""))</f>
        <v>0</v>
      </c>
      <c r="BC44" s="928"/>
      <c r="BD44" s="921"/>
      <c r="BE44" s="922"/>
      <c r="BF44" s="922"/>
      <c r="BG44" s="922"/>
      <c r="BH44" s="923"/>
    </row>
    <row r="45" spans="2:60" ht="20.25" customHeight="1" x14ac:dyDescent="0.15">
      <c r="B45" s="326"/>
      <c r="C45" s="870"/>
      <c r="D45" s="871"/>
      <c r="E45" s="872"/>
      <c r="F45" s="307"/>
      <c r="G45" s="308"/>
      <c r="H45" s="934"/>
      <c r="I45" s="882"/>
      <c r="J45" s="883"/>
      <c r="K45" s="883"/>
      <c r="L45" s="884"/>
      <c r="M45" s="891"/>
      <c r="N45" s="892"/>
      <c r="O45" s="893"/>
      <c r="P45" s="329" t="s">
        <v>649</v>
      </c>
      <c r="Q45" s="330"/>
      <c r="R45" s="330"/>
      <c r="S45" s="331"/>
      <c r="T45" s="332"/>
      <c r="U45" s="333"/>
      <c r="V45" s="334"/>
      <c r="W45" s="334"/>
      <c r="X45" s="334"/>
      <c r="Y45" s="334"/>
      <c r="Z45" s="334"/>
      <c r="AA45" s="335"/>
      <c r="AB45" s="333"/>
      <c r="AC45" s="334"/>
      <c r="AD45" s="334"/>
      <c r="AE45" s="334"/>
      <c r="AF45" s="334"/>
      <c r="AG45" s="334"/>
      <c r="AH45" s="335"/>
      <c r="AI45" s="333"/>
      <c r="AJ45" s="334"/>
      <c r="AK45" s="334"/>
      <c r="AL45" s="334"/>
      <c r="AM45" s="334"/>
      <c r="AN45" s="334"/>
      <c r="AO45" s="335"/>
      <c r="AP45" s="333"/>
      <c r="AQ45" s="334"/>
      <c r="AR45" s="334"/>
      <c r="AS45" s="334"/>
      <c r="AT45" s="334"/>
      <c r="AU45" s="334"/>
      <c r="AV45" s="335"/>
      <c r="AW45" s="333"/>
      <c r="AX45" s="334"/>
      <c r="AY45" s="334"/>
      <c r="AZ45" s="900"/>
      <c r="BA45" s="901"/>
      <c r="BB45" s="914"/>
      <c r="BC45" s="901"/>
      <c r="BD45" s="915"/>
      <c r="BE45" s="916"/>
      <c r="BF45" s="916"/>
      <c r="BG45" s="916"/>
      <c r="BH45" s="917"/>
    </row>
    <row r="46" spans="2:60" ht="20.25" customHeight="1" x14ac:dyDescent="0.15">
      <c r="B46" s="306">
        <f>B43+1</f>
        <v>9</v>
      </c>
      <c r="C46" s="873"/>
      <c r="D46" s="874"/>
      <c r="E46" s="875"/>
      <c r="F46" s="307">
        <f>C45</f>
        <v>0</v>
      </c>
      <c r="G46" s="308"/>
      <c r="H46" s="880"/>
      <c r="I46" s="885"/>
      <c r="J46" s="886"/>
      <c r="K46" s="886"/>
      <c r="L46" s="887"/>
      <c r="M46" s="894"/>
      <c r="N46" s="895"/>
      <c r="O46" s="896"/>
      <c r="P46" s="309" t="s">
        <v>658</v>
      </c>
      <c r="Q46" s="310"/>
      <c r="R46" s="310"/>
      <c r="S46" s="311"/>
      <c r="T46" s="312"/>
      <c r="U46" s="313" t="str">
        <f>IF(U45="","",VLOOKUP(U45,'シフト記号表（勤務時間帯）'!$D$6:$X$47,21,FALSE))</f>
        <v/>
      </c>
      <c r="V46" s="314" t="str">
        <f>IF(V45="","",VLOOKUP(V45,'シフト記号表（勤務時間帯）'!$D$6:$X$47,21,FALSE))</f>
        <v/>
      </c>
      <c r="W46" s="314" t="str">
        <f>IF(W45="","",VLOOKUP(W45,'シフト記号表（勤務時間帯）'!$D$6:$X$47,21,FALSE))</f>
        <v/>
      </c>
      <c r="X46" s="314" t="str">
        <f>IF(X45="","",VLOOKUP(X45,'シフト記号表（勤務時間帯）'!$D$6:$X$47,21,FALSE))</f>
        <v/>
      </c>
      <c r="Y46" s="314" t="str">
        <f>IF(Y45="","",VLOOKUP(Y45,'シフト記号表（勤務時間帯）'!$D$6:$X$47,21,FALSE))</f>
        <v/>
      </c>
      <c r="Z46" s="314" t="str">
        <f>IF(Z45="","",VLOOKUP(Z45,'シフト記号表（勤務時間帯）'!$D$6:$X$47,21,FALSE))</f>
        <v/>
      </c>
      <c r="AA46" s="315" t="str">
        <f>IF(AA45="","",VLOOKUP(AA45,'シフト記号表（勤務時間帯）'!$D$6:$X$47,21,FALSE))</f>
        <v/>
      </c>
      <c r="AB46" s="313" t="str">
        <f>IF(AB45="","",VLOOKUP(AB45,'シフト記号表（勤務時間帯）'!$D$6:$X$47,21,FALSE))</f>
        <v/>
      </c>
      <c r="AC46" s="314" t="str">
        <f>IF(AC45="","",VLOOKUP(AC45,'シフト記号表（勤務時間帯）'!$D$6:$X$47,21,FALSE))</f>
        <v/>
      </c>
      <c r="AD46" s="314" t="str">
        <f>IF(AD45="","",VLOOKUP(AD45,'シフト記号表（勤務時間帯）'!$D$6:$X$47,21,FALSE))</f>
        <v/>
      </c>
      <c r="AE46" s="314" t="str">
        <f>IF(AE45="","",VLOOKUP(AE45,'シフト記号表（勤務時間帯）'!$D$6:$X$47,21,FALSE))</f>
        <v/>
      </c>
      <c r="AF46" s="314" t="str">
        <f>IF(AF45="","",VLOOKUP(AF45,'シフト記号表（勤務時間帯）'!$D$6:$X$47,21,FALSE))</f>
        <v/>
      </c>
      <c r="AG46" s="314" t="str">
        <f>IF(AG45="","",VLOOKUP(AG45,'シフト記号表（勤務時間帯）'!$D$6:$X$47,21,FALSE))</f>
        <v/>
      </c>
      <c r="AH46" s="315" t="str">
        <f>IF(AH45="","",VLOOKUP(AH45,'シフト記号表（勤務時間帯）'!$D$6:$X$47,21,FALSE))</f>
        <v/>
      </c>
      <c r="AI46" s="313" t="str">
        <f>IF(AI45="","",VLOOKUP(AI45,'シフト記号表（勤務時間帯）'!$D$6:$X$47,21,FALSE))</f>
        <v/>
      </c>
      <c r="AJ46" s="314" t="str">
        <f>IF(AJ45="","",VLOOKUP(AJ45,'シフト記号表（勤務時間帯）'!$D$6:$X$47,21,FALSE))</f>
        <v/>
      </c>
      <c r="AK46" s="314" t="str">
        <f>IF(AK45="","",VLOOKUP(AK45,'シフト記号表（勤務時間帯）'!$D$6:$X$47,21,FALSE))</f>
        <v/>
      </c>
      <c r="AL46" s="314" t="str">
        <f>IF(AL45="","",VLOOKUP(AL45,'シフト記号表（勤務時間帯）'!$D$6:$X$47,21,FALSE))</f>
        <v/>
      </c>
      <c r="AM46" s="314" t="str">
        <f>IF(AM45="","",VLOOKUP(AM45,'シフト記号表（勤務時間帯）'!$D$6:$X$47,21,FALSE))</f>
        <v/>
      </c>
      <c r="AN46" s="314" t="str">
        <f>IF(AN45="","",VLOOKUP(AN45,'シフト記号表（勤務時間帯）'!$D$6:$X$47,21,FALSE))</f>
        <v/>
      </c>
      <c r="AO46" s="315" t="str">
        <f>IF(AO45="","",VLOOKUP(AO45,'シフト記号表（勤務時間帯）'!$D$6:$X$47,21,FALSE))</f>
        <v/>
      </c>
      <c r="AP46" s="313" t="str">
        <f>IF(AP45="","",VLOOKUP(AP45,'シフト記号表（勤務時間帯）'!$D$6:$X$47,21,FALSE))</f>
        <v/>
      </c>
      <c r="AQ46" s="314" t="str">
        <f>IF(AQ45="","",VLOOKUP(AQ45,'シフト記号表（勤務時間帯）'!$D$6:$X$47,21,FALSE))</f>
        <v/>
      </c>
      <c r="AR46" s="314" t="str">
        <f>IF(AR45="","",VLOOKUP(AR45,'シフト記号表（勤務時間帯）'!$D$6:$X$47,21,FALSE))</f>
        <v/>
      </c>
      <c r="AS46" s="314" t="str">
        <f>IF(AS45="","",VLOOKUP(AS45,'シフト記号表（勤務時間帯）'!$D$6:$X$47,21,FALSE))</f>
        <v/>
      </c>
      <c r="AT46" s="314" t="str">
        <f>IF(AT45="","",VLOOKUP(AT45,'シフト記号表（勤務時間帯）'!$D$6:$X$47,21,FALSE))</f>
        <v/>
      </c>
      <c r="AU46" s="314" t="str">
        <f>IF(AU45="","",VLOOKUP(AU45,'シフト記号表（勤務時間帯）'!$D$6:$X$47,21,FALSE))</f>
        <v/>
      </c>
      <c r="AV46" s="315" t="str">
        <f>IF(AV45="","",VLOOKUP(AV45,'シフト記号表（勤務時間帯）'!$D$6:$X$47,21,FALSE))</f>
        <v/>
      </c>
      <c r="AW46" s="313" t="str">
        <f>IF(AW45="","",VLOOKUP(AW45,'シフト記号表（勤務時間帯）'!$D$6:$X$47,21,FALSE))</f>
        <v/>
      </c>
      <c r="AX46" s="314" t="str">
        <f>IF(AX45="","",VLOOKUP(AX45,'シフト記号表（勤務時間帯）'!$D$6:$X$47,21,FALSE))</f>
        <v/>
      </c>
      <c r="AY46" s="314" t="str">
        <f>IF(AY45="","",VLOOKUP(AY45,'シフト記号表（勤務時間帯）'!$D$6:$X$47,21,FALSE))</f>
        <v/>
      </c>
      <c r="AZ46" s="924">
        <f>IF($BC$3="４週",SUM(U46:AV46),IF($BC$3="暦月",SUM(U46:AY46),""))</f>
        <v>0</v>
      </c>
      <c r="BA46" s="925"/>
      <c r="BB46" s="926">
        <f>IF($BC$3="４週",AZ46/4,IF($BC$3="暦月",(AZ46/($BC$8/7)),""))</f>
        <v>0</v>
      </c>
      <c r="BC46" s="925"/>
      <c r="BD46" s="918"/>
      <c r="BE46" s="919"/>
      <c r="BF46" s="919"/>
      <c r="BG46" s="919"/>
      <c r="BH46" s="920"/>
    </row>
    <row r="47" spans="2:60" ht="20.25" customHeight="1" x14ac:dyDescent="0.15">
      <c r="B47" s="316"/>
      <c r="C47" s="876"/>
      <c r="D47" s="877"/>
      <c r="E47" s="878"/>
      <c r="F47" s="317"/>
      <c r="G47" s="318">
        <f>C45</f>
        <v>0</v>
      </c>
      <c r="H47" s="881"/>
      <c r="I47" s="888"/>
      <c r="J47" s="889"/>
      <c r="K47" s="889"/>
      <c r="L47" s="890"/>
      <c r="M47" s="897"/>
      <c r="N47" s="898"/>
      <c r="O47" s="899"/>
      <c r="P47" s="319" t="s">
        <v>659</v>
      </c>
      <c r="Q47" s="320"/>
      <c r="R47" s="320"/>
      <c r="S47" s="340"/>
      <c r="T47" s="341"/>
      <c r="U47" s="323" t="str">
        <f>IF(U45="","",VLOOKUP(U45,'シフト記号表（勤務時間帯）'!$D$6:$Z$47,23,FALSE))</f>
        <v/>
      </c>
      <c r="V47" s="324" t="str">
        <f>IF(V45="","",VLOOKUP(V45,'シフト記号表（勤務時間帯）'!$D$6:$Z$47,23,FALSE))</f>
        <v/>
      </c>
      <c r="W47" s="324" t="str">
        <f>IF(W45="","",VLOOKUP(W45,'シフト記号表（勤務時間帯）'!$D$6:$Z$47,23,FALSE))</f>
        <v/>
      </c>
      <c r="X47" s="324" t="str">
        <f>IF(X45="","",VLOOKUP(X45,'シフト記号表（勤務時間帯）'!$D$6:$Z$47,23,FALSE))</f>
        <v/>
      </c>
      <c r="Y47" s="324" t="str">
        <f>IF(Y45="","",VLOOKUP(Y45,'シフト記号表（勤務時間帯）'!$D$6:$Z$47,23,FALSE))</f>
        <v/>
      </c>
      <c r="Z47" s="324" t="str">
        <f>IF(Z45="","",VLOOKUP(Z45,'シフト記号表（勤務時間帯）'!$D$6:$Z$47,23,FALSE))</f>
        <v/>
      </c>
      <c r="AA47" s="325" t="str">
        <f>IF(AA45="","",VLOOKUP(AA45,'シフト記号表（勤務時間帯）'!$D$6:$Z$47,23,FALSE))</f>
        <v/>
      </c>
      <c r="AB47" s="323" t="str">
        <f>IF(AB45="","",VLOOKUP(AB45,'シフト記号表（勤務時間帯）'!$D$6:$Z$47,23,FALSE))</f>
        <v/>
      </c>
      <c r="AC47" s="324" t="str">
        <f>IF(AC45="","",VLOOKUP(AC45,'シフト記号表（勤務時間帯）'!$D$6:$Z$47,23,FALSE))</f>
        <v/>
      </c>
      <c r="AD47" s="324" t="str">
        <f>IF(AD45="","",VLOOKUP(AD45,'シフト記号表（勤務時間帯）'!$D$6:$Z$47,23,FALSE))</f>
        <v/>
      </c>
      <c r="AE47" s="324" t="str">
        <f>IF(AE45="","",VLOOKUP(AE45,'シフト記号表（勤務時間帯）'!$D$6:$Z$47,23,FALSE))</f>
        <v/>
      </c>
      <c r="AF47" s="324" t="str">
        <f>IF(AF45="","",VLOOKUP(AF45,'シフト記号表（勤務時間帯）'!$D$6:$Z$47,23,FALSE))</f>
        <v/>
      </c>
      <c r="AG47" s="324" t="str">
        <f>IF(AG45="","",VLOOKUP(AG45,'シフト記号表（勤務時間帯）'!$D$6:$Z$47,23,FALSE))</f>
        <v/>
      </c>
      <c r="AH47" s="325" t="str">
        <f>IF(AH45="","",VLOOKUP(AH45,'シフト記号表（勤務時間帯）'!$D$6:$Z$47,23,FALSE))</f>
        <v/>
      </c>
      <c r="AI47" s="323" t="str">
        <f>IF(AI45="","",VLOOKUP(AI45,'シフト記号表（勤務時間帯）'!$D$6:$Z$47,23,FALSE))</f>
        <v/>
      </c>
      <c r="AJ47" s="324" t="str">
        <f>IF(AJ45="","",VLOOKUP(AJ45,'シフト記号表（勤務時間帯）'!$D$6:$Z$47,23,FALSE))</f>
        <v/>
      </c>
      <c r="AK47" s="324" t="str">
        <f>IF(AK45="","",VLOOKUP(AK45,'シフト記号表（勤務時間帯）'!$D$6:$Z$47,23,FALSE))</f>
        <v/>
      </c>
      <c r="AL47" s="324" t="str">
        <f>IF(AL45="","",VLOOKUP(AL45,'シフト記号表（勤務時間帯）'!$D$6:$Z$47,23,FALSE))</f>
        <v/>
      </c>
      <c r="AM47" s="324" t="str">
        <f>IF(AM45="","",VLOOKUP(AM45,'シフト記号表（勤務時間帯）'!$D$6:$Z$47,23,FALSE))</f>
        <v/>
      </c>
      <c r="AN47" s="324" t="str">
        <f>IF(AN45="","",VLOOKUP(AN45,'シフト記号表（勤務時間帯）'!$D$6:$Z$47,23,FALSE))</f>
        <v/>
      </c>
      <c r="AO47" s="325" t="str">
        <f>IF(AO45="","",VLOOKUP(AO45,'シフト記号表（勤務時間帯）'!$D$6:$Z$47,23,FALSE))</f>
        <v/>
      </c>
      <c r="AP47" s="323" t="str">
        <f>IF(AP45="","",VLOOKUP(AP45,'シフト記号表（勤務時間帯）'!$D$6:$Z$47,23,FALSE))</f>
        <v/>
      </c>
      <c r="AQ47" s="324" t="str">
        <f>IF(AQ45="","",VLOOKUP(AQ45,'シフト記号表（勤務時間帯）'!$D$6:$Z$47,23,FALSE))</f>
        <v/>
      </c>
      <c r="AR47" s="324" t="str">
        <f>IF(AR45="","",VLOOKUP(AR45,'シフト記号表（勤務時間帯）'!$D$6:$Z$47,23,FALSE))</f>
        <v/>
      </c>
      <c r="AS47" s="324" t="str">
        <f>IF(AS45="","",VLOOKUP(AS45,'シフト記号表（勤務時間帯）'!$D$6:$Z$47,23,FALSE))</f>
        <v/>
      </c>
      <c r="AT47" s="324" t="str">
        <f>IF(AT45="","",VLOOKUP(AT45,'シフト記号表（勤務時間帯）'!$D$6:$Z$47,23,FALSE))</f>
        <v/>
      </c>
      <c r="AU47" s="324" t="str">
        <f>IF(AU45="","",VLOOKUP(AU45,'シフト記号表（勤務時間帯）'!$D$6:$Z$47,23,FALSE))</f>
        <v/>
      </c>
      <c r="AV47" s="325" t="str">
        <f>IF(AV45="","",VLOOKUP(AV45,'シフト記号表（勤務時間帯）'!$D$6:$Z$47,23,FALSE))</f>
        <v/>
      </c>
      <c r="AW47" s="323" t="str">
        <f>IF(AW45="","",VLOOKUP(AW45,'シフト記号表（勤務時間帯）'!$D$6:$Z$47,23,FALSE))</f>
        <v/>
      </c>
      <c r="AX47" s="324" t="str">
        <f>IF(AX45="","",VLOOKUP(AX45,'シフト記号表（勤務時間帯）'!$D$6:$Z$47,23,FALSE))</f>
        <v/>
      </c>
      <c r="AY47" s="324" t="str">
        <f>IF(AY45="","",VLOOKUP(AY45,'シフト記号表（勤務時間帯）'!$D$6:$Z$47,23,FALSE))</f>
        <v/>
      </c>
      <c r="AZ47" s="927">
        <f>IF($BC$3="４週",SUM(U47:AV47),IF($BC$3="暦月",SUM(U47:AY47),""))</f>
        <v>0</v>
      </c>
      <c r="BA47" s="928"/>
      <c r="BB47" s="929">
        <f>IF($BC$3="４週",AZ47/4,IF($BC$3="暦月",(AZ47/($BC$8/7)),""))</f>
        <v>0</v>
      </c>
      <c r="BC47" s="928"/>
      <c r="BD47" s="921"/>
      <c r="BE47" s="922"/>
      <c r="BF47" s="922"/>
      <c r="BG47" s="922"/>
      <c r="BH47" s="923"/>
    </row>
    <row r="48" spans="2:60" ht="20.25" customHeight="1" x14ac:dyDescent="0.15">
      <c r="B48" s="326"/>
      <c r="C48" s="870"/>
      <c r="D48" s="871"/>
      <c r="E48" s="872"/>
      <c r="F48" s="307"/>
      <c r="G48" s="308"/>
      <c r="H48" s="934"/>
      <c r="I48" s="882"/>
      <c r="J48" s="883"/>
      <c r="K48" s="883"/>
      <c r="L48" s="884"/>
      <c r="M48" s="891"/>
      <c r="N48" s="892"/>
      <c r="O48" s="893"/>
      <c r="P48" s="329" t="s">
        <v>649</v>
      </c>
      <c r="Q48" s="336"/>
      <c r="R48" s="336"/>
      <c r="S48" s="337"/>
      <c r="T48" s="342"/>
      <c r="U48" s="333"/>
      <c r="V48" s="334"/>
      <c r="W48" s="334"/>
      <c r="X48" s="334"/>
      <c r="Y48" s="334"/>
      <c r="Z48" s="334"/>
      <c r="AA48" s="335"/>
      <c r="AB48" s="333"/>
      <c r="AC48" s="334"/>
      <c r="AD48" s="334"/>
      <c r="AE48" s="334"/>
      <c r="AF48" s="334"/>
      <c r="AG48" s="334"/>
      <c r="AH48" s="335"/>
      <c r="AI48" s="333"/>
      <c r="AJ48" s="334"/>
      <c r="AK48" s="334"/>
      <c r="AL48" s="334"/>
      <c r="AM48" s="334"/>
      <c r="AN48" s="334"/>
      <c r="AO48" s="335"/>
      <c r="AP48" s="333"/>
      <c r="AQ48" s="334"/>
      <c r="AR48" s="334"/>
      <c r="AS48" s="334"/>
      <c r="AT48" s="334"/>
      <c r="AU48" s="334"/>
      <c r="AV48" s="335"/>
      <c r="AW48" s="333"/>
      <c r="AX48" s="334"/>
      <c r="AY48" s="334"/>
      <c r="AZ48" s="900"/>
      <c r="BA48" s="901"/>
      <c r="BB48" s="914"/>
      <c r="BC48" s="901"/>
      <c r="BD48" s="915"/>
      <c r="BE48" s="916"/>
      <c r="BF48" s="916"/>
      <c r="BG48" s="916"/>
      <c r="BH48" s="917"/>
    </row>
    <row r="49" spans="2:60" ht="20.25" customHeight="1" x14ac:dyDescent="0.15">
      <c r="B49" s="306">
        <f>B46+1</f>
        <v>10</v>
      </c>
      <c r="C49" s="873"/>
      <c r="D49" s="874"/>
      <c r="E49" s="875"/>
      <c r="F49" s="307">
        <f>C48</f>
        <v>0</v>
      </c>
      <c r="G49" s="308"/>
      <c r="H49" s="880"/>
      <c r="I49" s="885"/>
      <c r="J49" s="886"/>
      <c r="K49" s="886"/>
      <c r="L49" s="887"/>
      <c r="M49" s="894"/>
      <c r="N49" s="895"/>
      <c r="O49" s="896"/>
      <c r="P49" s="309" t="s">
        <v>658</v>
      </c>
      <c r="Q49" s="310"/>
      <c r="R49" s="310"/>
      <c r="S49" s="311"/>
      <c r="T49" s="312"/>
      <c r="U49" s="313" t="str">
        <f>IF(U48="","",VLOOKUP(U48,'シフト記号表（勤務時間帯）'!$D$6:$X$47,21,FALSE))</f>
        <v/>
      </c>
      <c r="V49" s="314" t="str">
        <f>IF(V48="","",VLOOKUP(V48,'シフト記号表（勤務時間帯）'!$D$6:$X$47,21,FALSE))</f>
        <v/>
      </c>
      <c r="W49" s="314" t="str">
        <f>IF(W48="","",VLOOKUP(W48,'シフト記号表（勤務時間帯）'!$D$6:$X$47,21,FALSE))</f>
        <v/>
      </c>
      <c r="X49" s="314" t="str">
        <f>IF(X48="","",VLOOKUP(X48,'シフト記号表（勤務時間帯）'!$D$6:$X$47,21,FALSE))</f>
        <v/>
      </c>
      <c r="Y49" s="314" t="str">
        <f>IF(Y48="","",VLOOKUP(Y48,'シフト記号表（勤務時間帯）'!$D$6:$X$47,21,FALSE))</f>
        <v/>
      </c>
      <c r="Z49" s="314" t="str">
        <f>IF(Z48="","",VLOOKUP(Z48,'シフト記号表（勤務時間帯）'!$D$6:$X$47,21,FALSE))</f>
        <v/>
      </c>
      <c r="AA49" s="315" t="str">
        <f>IF(AA48="","",VLOOKUP(AA48,'シフト記号表（勤務時間帯）'!$D$6:$X$47,21,FALSE))</f>
        <v/>
      </c>
      <c r="AB49" s="313" t="str">
        <f>IF(AB48="","",VLOOKUP(AB48,'シフト記号表（勤務時間帯）'!$D$6:$X$47,21,FALSE))</f>
        <v/>
      </c>
      <c r="AC49" s="314" t="str">
        <f>IF(AC48="","",VLOOKUP(AC48,'シフト記号表（勤務時間帯）'!$D$6:$X$47,21,FALSE))</f>
        <v/>
      </c>
      <c r="AD49" s="314" t="str">
        <f>IF(AD48="","",VLOOKUP(AD48,'シフト記号表（勤務時間帯）'!$D$6:$X$47,21,FALSE))</f>
        <v/>
      </c>
      <c r="AE49" s="314" t="str">
        <f>IF(AE48="","",VLOOKUP(AE48,'シフト記号表（勤務時間帯）'!$D$6:$X$47,21,FALSE))</f>
        <v/>
      </c>
      <c r="AF49" s="314" t="str">
        <f>IF(AF48="","",VLOOKUP(AF48,'シフト記号表（勤務時間帯）'!$D$6:$X$47,21,FALSE))</f>
        <v/>
      </c>
      <c r="AG49" s="314" t="str">
        <f>IF(AG48="","",VLOOKUP(AG48,'シフト記号表（勤務時間帯）'!$D$6:$X$47,21,FALSE))</f>
        <v/>
      </c>
      <c r="AH49" s="315" t="str">
        <f>IF(AH48="","",VLOOKUP(AH48,'シフト記号表（勤務時間帯）'!$D$6:$X$47,21,FALSE))</f>
        <v/>
      </c>
      <c r="AI49" s="313" t="str">
        <f>IF(AI48="","",VLOOKUP(AI48,'シフト記号表（勤務時間帯）'!$D$6:$X$47,21,FALSE))</f>
        <v/>
      </c>
      <c r="AJ49" s="314" t="str">
        <f>IF(AJ48="","",VLOOKUP(AJ48,'シフト記号表（勤務時間帯）'!$D$6:$X$47,21,FALSE))</f>
        <v/>
      </c>
      <c r="AK49" s="314" t="str">
        <f>IF(AK48="","",VLOOKUP(AK48,'シフト記号表（勤務時間帯）'!$D$6:$X$47,21,FALSE))</f>
        <v/>
      </c>
      <c r="AL49" s="314" t="str">
        <f>IF(AL48="","",VLOOKUP(AL48,'シフト記号表（勤務時間帯）'!$D$6:$X$47,21,FALSE))</f>
        <v/>
      </c>
      <c r="AM49" s="314" t="str">
        <f>IF(AM48="","",VLOOKUP(AM48,'シフト記号表（勤務時間帯）'!$D$6:$X$47,21,FALSE))</f>
        <v/>
      </c>
      <c r="AN49" s="314" t="str">
        <f>IF(AN48="","",VLOOKUP(AN48,'シフト記号表（勤務時間帯）'!$D$6:$X$47,21,FALSE))</f>
        <v/>
      </c>
      <c r="AO49" s="315" t="str">
        <f>IF(AO48="","",VLOOKUP(AO48,'シフト記号表（勤務時間帯）'!$D$6:$X$47,21,FALSE))</f>
        <v/>
      </c>
      <c r="AP49" s="313" t="str">
        <f>IF(AP48="","",VLOOKUP(AP48,'シフト記号表（勤務時間帯）'!$D$6:$X$47,21,FALSE))</f>
        <v/>
      </c>
      <c r="AQ49" s="314" t="str">
        <f>IF(AQ48="","",VLOOKUP(AQ48,'シフト記号表（勤務時間帯）'!$D$6:$X$47,21,FALSE))</f>
        <v/>
      </c>
      <c r="AR49" s="314" t="str">
        <f>IF(AR48="","",VLOOKUP(AR48,'シフト記号表（勤務時間帯）'!$D$6:$X$47,21,FALSE))</f>
        <v/>
      </c>
      <c r="AS49" s="314" t="str">
        <f>IF(AS48="","",VLOOKUP(AS48,'シフト記号表（勤務時間帯）'!$D$6:$X$47,21,FALSE))</f>
        <v/>
      </c>
      <c r="AT49" s="314" t="str">
        <f>IF(AT48="","",VLOOKUP(AT48,'シフト記号表（勤務時間帯）'!$D$6:$X$47,21,FALSE))</f>
        <v/>
      </c>
      <c r="AU49" s="314" t="str">
        <f>IF(AU48="","",VLOOKUP(AU48,'シフト記号表（勤務時間帯）'!$D$6:$X$47,21,FALSE))</f>
        <v/>
      </c>
      <c r="AV49" s="315" t="str">
        <f>IF(AV48="","",VLOOKUP(AV48,'シフト記号表（勤務時間帯）'!$D$6:$X$47,21,FALSE))</f>
        <v/>
      </c>
      <c r="AW49" s="313" t="str">
        <f>IF(AW48="","",VLOOKUP(AW48,'シフト記号表（勤務時間帯）'!$D$6:$X$47,21,FALSE))</f>
        <v/>
      </c>
      <c r="AX49" s="314" t="str">
        <f>IF(AX48="","",VLOOKUP(AX48,'シフト記号表（勤務時間帯）'!$D$6:$X$47,21,FALSE))</f>
        <v/>
      </c>
      <c r="AY49" s="314" t="str">
        <f>IF(AY48="","",VLOOKUP(AY48,'シフト記号表（勤務時間帯）'!$D$6:$X$47,21,FALSE))</f>
        <v/>
      </c>
      <c r="AZ49" s="924">
        <f>IF($BC$3="４週",SUM(U49:AV49),IF($BC$3="暦月",SUM(U49:AY49),""))</f>
        <v>0</v>
      </c>
      <c r="BA49" s="925"/>
      <c r="BB49" s="926">
        <f>IF($BC$3="４週",AZ49/4,IF($BC$3="暦月",(AZ49/($BC$8/7)),""))</f>
        <v>0</v>
      </c>
      <c r="BC49" s="925"/>
      <c r="BD49" s="918"/>
      <c r="BE49" s="919"/>
      <c r="BF49" s="919"/>
      <c r="BG49" s="919"/>
      <c r="BH49" s="920"/>
    </row>
    <row r="50" spans="2:60" ht="20.25" customHeight="1" x14ac:dyDescent="0.15">
      <c r="B50" s="316"/>
      <c r="C50" s="876"/>
      <c r="D50" s="877"/>
      <c r="E50" s="878"/>
      <c r="F50" s="317"/>
      <c r="G50" s="318">
        <f>C48</f>
        <v>0</v>
      </c>
      <c r="H50" s="881"/>
      <c r="I50" s="888"/>
      <c r="J50" s="889"/>
      <c r="K50" s="889"/>
      <c r="L50" s="890"/>
      <c r="M50" s="897"/>
      <c r="N50" s="898"/>
      <c r="O50" s="899"/>
      <c r="P50" s="343" t="s">
        <v>659</v>
      </c>
      <c r="Q50" s="344"/>
      <c r="R50" s="344"/>
      <c r="S50" s="345"/>
      <c r="T50" s="346"/>
      <c r="U50" s="323" t="str">
        <f>IF(U48="","",VLOOKUP(U48,'シフト記号表（勤務時間帯）'!$D$6:$Z$47,23,FALSE))</f>
        <v/>
      </c>
      <c r="V50" s="324" t="str">
        <f>IF(V48="","",VLOOKUP(V48,'シフト記号表（勤務時間帯）'!$D$6:$Z$47,23,FALSE))</f>
        <v/>
      </c>
      <c r="W50" s="324" t="str">
        <f>IF(W48="","",VLOOKUP(W48,'シフト記号表（勤務時間帯）'!$D$6:$Z$47,23,FALSE))</f>
        <v/>
      </c>
      <c r="X50" s="324" t="str">
        <f>IF(X48="","",VLOOKUP(X48,'シフト記号表（勤務時間帯）'!$D$6:$Z$47,23,FALSE))</f>
        <v/>
      </c>
      <c r="Y50" s="324" t="str">
        <f>IF(Y48="","",VLOOKUP(Y48,'シフト記号表（勤務時間帯）'!$D$6:$Z$47,23,FALSE))</f>
        <v/>
      </c>
      <c r="Z50" s="324" t="str">
        <f>IF(Z48="","",VLOOKUP(Z48,'シフト記号表（勤務時間帯）'!$D$6:$Z$47,23,FALSE))</f>
        <v/>
      </c>
      <c r="AA50" s="325" t="str">
        <f>IF(AA48="","",VLOOKUP(AA48,'シフト記号表（勤務時間帯）'!$D$6:$Z$47,23,FALSE))</f>
        <v/>
      </c>
      <c r="AB50" s="323" t="str">
        <f>IF(AB48="","",VLOOKUP(AB48,'シフト記号表（勤務時間帯）'!$D$6:$Z$47,23,FALSE))</f>
        <v/>
      </c>
      <c r="AC50" s="324" t="str">
        <f>IF(AC48="","",VLOOKUP(AC48,'シフト記号表（勤務時間帯）'!$D$6:$Z$47,23,FALSE))</f>
        <v/>
      </c>
      <c r="AD50" s="324" t="str">
        <f>IF(AD48="","",VLOOKUP(AD48,'シフト記号表（勤務時間帯）'!$D$6:$Z$47,23,FALSE))</f>
        <v/>
      </c>
      <c r="AE50" s="324" t="str">
        <f>IF(AE48="","",VLOOKUP(AE48,'シフト記号表（勤務時間帯）'!$D$6:$Z$47,23,FALSE))</f>
        <v/>
      </c>
      <c r="AF50" s="324" t="str">
        <f>IF(AF48="","",VLOOKUP(AF48,'シフト記号表（勤務時間帯）'!$D$6:$Z$47,23,FALSE))</f>
        <v/>
      </c>
      <c r="AG50" s="324" t="str">
        <f>IF(AG48="","",VLOOKUP(AG48,'シフト記号表（勤務時間帯）'!$D$6:$Z$47,23,FALSE))</f>
        <v/>
      </c>
      <c r="AH50" s="325" t="str">
        <f>IF(AH48="","",VLOOKUP(AH48,'シフト記号表（勤務時間帯）'!$D$6:$Z$47,23,FALSE))</f>
        <v/>
      </c>
      <c r="AI50" s="323" t="str">
        <f>IF(AI48="","",VLOOKUP(AI48,'シフト記号表（勤務時間帯）'!$D$6:$Z$47,23,FALSE))</f>
        <v/>
      </c>
      <c r="AJ50" s="324" t="str">
        <f>IF(AJ48="","",VLOOKUP(AJ48,'シフト記号表（勤務時間帯）'!$D$6:$Z$47,23,FALSE))</f>
        <v/>
      </c>
      <c r="AK50" s="324" t="str">
        <f>IF(AK48="","",VLOOKUP(AK48,'シフト記号表（勤務時間帯）'!$D$6:$Z$47,23,FALSE))</f>
        <v/>
      </c>
      <c r="AL50" s="324" t="str">
        <f>IF(AL48="","",VLOOKUP(AL48,'シフト記号表（勤務時間帯）'!$D$6:$Z$47,23,FALSE))</f>
        <v/>
      </c>
      <c r="AM50" s="324" t="str">
        <f>IF(AM48="","",VLOOKUP(AM48,'シフト記号表（勤務時間帯）'!$D$6:$Z$47,23,FALSE))</f>
        <v/>
      </c>
      <c r="AN50" s="324" t="str">
        <f>IF(AN48="","",VLOOKUP(AN48,'シフト記号表（勤務時間帯）'!$D$6:$Z$47,23,FALSE))</f>
        <v/>
      </c>
      <c r="AO50" s="325" t="str">
        <f>IF(AO48="","",VLOOKUP(AO48,'シフト記号表（勤務時間帯）'!$D$6:$Z$47,23,FALSE))</f>
        <v/>
      </c>
      <c r="AP50" s="323" t="str">
        <f>IF(AP48="","",VLOOKUP(AP48,'シフト記号表（勤務時間帯）'!$D$6:$Z$47,23,FALSE))</f>
        <v/>
      </c>
      <c r="AQ50" s="324" t="str">
        <f>IF(AQ48="","",VLOOKUP(AQ48,'シフト記号表（勤務時間帯）'!$D$6:$Z$47,23,FALSE))</f>
        <v/>
      </c>
      <c r="AR50" s="324" t="str">
        <f>IF(AR48="","",VLOOKUP(AR48,'シフト記号表（勤務時間帯）'!$D$6:$Z$47,23,FALSE))</f>
        <v/>
      </c>
      <c r="AS50" s="324" t="str">
        <f>IF(AS48="","",VLOOKUP(AS48,'シフト記号表（勤務時間帯）'!$D$6:$Z$47,23,FALSE))</f>
        <v/>
      </c>
      <c r="AT50" s="324" t="str">
        <f>IF(AT48="","",VLOOKUP(AT48,'シフト記号表（勤務時間帯）'!$D$6:$Z$47,23,FALSE))</f>
        <v/>
      </c>
      <c r="AU50" s="324" t="str">
        <f>IF(AU48="","",VLOOKUP(AU48,'シフト記号表（勤務時間帯）'!$D$6:$Z$47,23,FALSE))</f>
        <v/>
      </c>
      <c r="AV50" s="325" t="str">
        <f>IF(AV48="","",VLOOKUP(AV48,'シフト記号表（勤務時間帯）'!$D$6:$Z$47,23,FALSE))</f>
        <v/>
      </c>
      <c r="AW50" s="323" t="str">
        <f>IF(AW48="","",VLOOKUP(AW48,'シフト記号表（勤務時間帯）'!$D$6:$Z$47,23,FALSE))</f>
        <v/>
      </c>
      <c r="AX50" s="324" t="str">
        <f>IF(AX48="","",VLOOKUP(AX48,'シフト記号表（勤務時間帯）'!$D$6:$Z$47,23,FALSE))</f>
        <v/>
      </c>
      <c r="AY50" s="324" t="str">
        <f>IF(AY48="","",VLOOKUP(AY48,'シフト記号表（勤務時間帯）'!$D$6:$Z$47,23,FALSE))</f>
        <v/>
      </c>
      <c r="AZ50" s="927">
        <f>IF($BC$3="４週",SUM(U50:AV50),IF($BC$3="暦月",SUM(U50:AY50),""))</f>
        <v>0</v>
      </c>
      <c r="BA50" s="928"/>
      <c r="BB50" s="929">
        <f>IF($BC$3="４週",AZ50/4,IF($BC$3="暦月",(AZ50/($BC$8/7)),""))</f>
        <v>0</v>
      </c>
      <c r="BC50" s="928"/>
      <c r="BD50" s="921"/>
      <c r="BE50" s="922"/>
      <c r="BF50" s="922"/>
      <c r="BG50" s="922"/>
      <c r="BH50" s="923"/>
    </row>
    <row r="51" spans="2:60" ht="20.25" customHeight="1" x14ac:dyDescent="0.15">
      <c r="B51" s="326"/>
      <c r="C51" s="870"/>
      <c r="D51" s="871"/>
      <c r="E51" s="872"/>
      <c r="F51" s="307"/>
      <c r="G51" s="308"/>
      <c r="H51" s="934"/>
      <c r="I51" s="882"/>
      <c r="J51" s="883"/>
      <c r="K51" s="883"/>
      <c r="L51" s="884"/>
      <c r="M51" s="891"/>
      <c r="N51" s="892"/>
      <c r="O51" s="893"/>
      <c r="P51" s="329" t="s">
        <v>649</v>
      </c>
      <c r="Q51" s="336"/>
      <c r="R51" s="336"/>
      <c r="S51" s="337"/>
      <c r="T51" s="342"/>
      <c r="U51" s="333"/>
      <c r="V51" s="334"/>
      <c r="W51" s="334"/>
      <c r="X51" s="334"/>
      <c r="Y51" s="334"/>
      <c r="Z51" s="334"/>
      <c r="AA51" s="335"/>
      <c r="AB51" s="333"/>
      <c r="AC51" s="334"/>
      <c r="AD51" s="334"/>
      <c r="AE51" s="334"/>
      <c r="AF51" s="334"/>
      <c r="AG51" s="334"/>
      <c r="AH51" s="335"/>
      <c r="AI51" s="333"/>
      <c r="AJ51" s="334"/>
      <c r="AK51" s="334"/>
      <c r="AL51" s="334"/>
      <c r="AM51" s="334"/>
      <c r="AN51" s="334"/>
      <c r="AO51" s="335"/>
      <c r="AP51" s="333"/>
      <c r="AQ51" s="334"/>
      <c r="AR51" s="334"/>
      <c r="AS51" s="334"/>
      <c r="AT51" s="334"/>
      <c r="AU51" s="334"/>
      <c r="AV51" s="335"/>
      <c r="AW51" s="333"/>
      <c r="AX51" s="334"/>
      <c r="AY51" s="334"/>
      <c r="AZ51" s="900"/>
      <c r="BA51" s="901"/>
      <c r="BB51" s="914"/>
      <c r="BC51" s="901"/>
      <c r="BD51" s="915"/>
      <c r="BE51" s="916"/>
      <c r="BF51" s="916"/>
      <c r="BG51" s="916"/>
      <c r="BH51" s="917"/>
    </row>
    <row r="52" spans="2:60" ht="20.25" customHeight="1" x14ac:dyDescent="0.15">
      <c r="B52" s="306">
        <f>B49+1</f>
        <v>11</v>
      </c>
      <c r="C52" s="873"/>
      <c r="D52" s="874"/>
      <c r="E52" s="875"/>
      <c r="F52" s="307">
        <f>C51</f>
        <v>0</v>
      </c>
      <c r="G52" s="308"/>
      <c r="H52" s="880"/>
      <c r="I52" s="885"/>
      <c r="J52" s="886"/>
      <c r="K52" s="886"/>
      <c r="L52" s="887"/>
      <c r="M52" s="894"/>
      <c r="N52" s="895"/>
      <c r="O52" s="896"/>
      <c r="P52" s="309" t="s">
        <v>658</v>
      </c>
      <c r="Q52" s="310"/>
      <c r="R52" s="310"/>
      <c r="S52" s="311"/>
      <c r="T52" s="312"/>
      <c r="U52" s="313" t="str">
        <f>IF(U51="","",VLOOKUP(U51,'シフト記号表（勤務時間帯）'!$D$6:$X$47,21,FALSE))</f>
        <v/>
      </c>
      <c r="V52" s="314" t="str">
        <f>IF(V51="","",VLOOKUP(V51,'シフト記号表（勤務時間帯）'!$D$6:$X$47,21,FALSE))</f>
        <v/>
      </c>
      <c r="W52" s="314" t="str">
        <f>IF(W51="","",VLOOKUP(W51,'シフト記号表（勤務時間帯）'!$D$6:$X$47,21,FALSE))</f>
        <v/>
      </c>
      <c r="X52" s="314" t="str">
        <f>IF(X51="","",VLOOKUP(X51,'シフト記号表（勤務時間帯）'!$D$6:$X$47,21,FALSE))</f>
        <v/>
      </c>
      <c r="Y52" s="314" t="str">
        <f>IF(Y51="","",VLOOKUP(Y51,'シフト記号表（勤務時間帯）'!$D$6:$X$47,21,FALSE))</f>
        <v/>
      </c>
      <c r="Z52" s="314" t="str">
        <f>IF(Z51="","",VLOOKUP(Z51,'シフト記号表（勤務時間帯）'!$D$6:$X$47,21,FALSE))</f>
        <v/>
      </c>
      <c r="AA52" s="315" t="str">
        <f>IF(AA51="","",VLOOKUP(AA51,'シフト記号表（勤務時間帯）'!$D$6:$X$47,21,FALSE))</f>
        <v/>
      </c>
      <c r="AB52" s="313" t="str">
        <f>IF(AB51="","",VLOOKUP(AB51,'シフト記号表（勤務時間帯）'!$D$6:$X$47,21,FALSE))</f>
        <v/>
      </c>
      <c r="AC52" s="314" t="str">
        <f>IF(AC51="","",VLOOKUP(AC51,'シフト記号表（勤務時間帯）'!$D$6:$X$47,21,FALSE))</f>
        <v/>
      </c>
      <c r="AD52" s="314" t="str">
        <f>IF(AD51="","",VLOOKUP(AD51,'シフト記号表（勤務時間帯）'!$D$6:$X$47,21,FALSE))</f>
        <v/>
      </c>
      <c r="AE52" s="314" t="str">
        <f>IF(AE51="","",VLOOKUP(AE51,'シフト記号表（勤務時間帯）'!$D$6:$X$47,21,FALSE))</f>
        <v/>
      </c>
      <c r="AF52" s="314" t="str">
        <f>IF(AF51="","",VLOOKUP(AF51,'シフト記号表（勤務時間帯）'!$D$6:$X$47,21,FALSE))</f>
        <v/>
      </c>
      <c r="AG52" s="314" t="str">
        <f>IF(AG51="","",VLOOKUP(AG51,'シフト記号表（勤務時間帯）'!$D$6:$X$47,21,FALSE))</f>
        <v/>
      </c>
      <c r="AH52" s="315" t="str">
        <f>IF(AH51="","",VLOOKUP(AH51,'シフト記号表（勤務時間帯）'!$D$6:$X$47,21,FALSE))</f>
        <v/>
      </c>
      <c r="AI52" s="313" t="str">
        <f>IF(AI51="","",VLOOKUP(AI51,'シフト記号表（勤務時間帯）'!$D$6:$X$47,21,FALSE))</f>
        <v/>
      </c>
      <c r="AJ52" s="314" t="str">
        <f>IF(AJ51="","",VLOOKUP(AJ51,'シフト記号表（勤務時間帯）'!$D$6:$X$47,21,FALSE))</f>
        <v/>
      </c>
      <c r="AK52" s="314" t="str">
        <f>IF(AK51="","",VLOOKUP(AK51,'シフト記号表（勤務時間帯）'!$D$6:$X$47,21,FALSE))</f>
        <v/>
      </c>
      <c r="AL52" s="314" t="str">
        <f>IF(AL51="","",VLOOKUP(AL51,'シフト記号表（勤務時間帯）'!$D$6:$X$47,21,FALSE))</f>
        <v/>
      </c>
      <c r="AM52" s="314" t="str">
        <f>IF(AM51="","",VLOOKUP(AM51,'シフト記号表（勤務時間帯）'!$D$6:$X$47,21,FALSE))</f>
        <v/>
      </c>
      <c r="AN52" s="314" t="str">
        <f>IF(AN51="","",VLOOKUP(AN51,'シフト記号表（勤務時間帯）'!$D$6:$X$47,21,FALSE))</f>
        <v/>
      </c>
      <c r="AO52" s="315" t="str">
        <f>IF(AO51="","",VLOOKUP(AO51,'シフト記号表（勤務時間帯）'!$D$6:$X$47,21,FALSE))</f>
        <v/>
      </c>
      <c r="AP52" s="313" t="str">
        <f>IF(AP51="","",VLOOKUP(AP51,'シフト記号表（勤務時間帯）'!$D$6:$X$47,21,FALSE))</f>
        <v/>
      </c>
      <c r="AQ52" s="314" t="str">
        <f>IF(AQ51="","",VLOOKUP(AQ51,'シフト記号表（勤務時間帯）'!$D$6:$X$47,21,FALSE))</f>
        <v/>
      </c>
      <c r="AR52" s="314" t="str">
        <f>IF(AR51="","",VLOOKUP(AR51,'シフト記号表（勤務時間帯）'!$D$6:$X$47,21,FALSE))</f>
        <v/>
      </c>
      <c r="AS52" s="314" t="str">
        <f>IF(AS51="","",VLOOKUP(AS51,'シフト記号表（勤務時間帯）'!$D$6:$X$47,21,FALSE))</f>
        <v/>
      </c>
      <c r="AT52" s="314" t="str">
        <f>IF(AT51="","",VLOOKUP(AT51,'シフト記号表（勤務時間帯）'!$D$6:$X$47,21,FALSE))</f>
        <v/>
      </c>
      <c r="AU52" s="314" t="str">
        <f>IF(AU51="","",VLOOKUP(AU51,'シフト記号表（勤務時間帯）'!$D$6:$X$47,21,FALSE))</f>
        <v/>
      </c>
      <c r="AV52" s="315" t="str">
        <f>IF(AV51="","",VLOOKUP(AV51,'シフト記号表（勤務時間帯）'!$D$6:$X$47,21,FALSE))</f>
        <v/>
      </c>
      <c r="AW52" s="313" t="str">
        <f>IF(AW51="","",VLOOKUP(AW51,'シフト記号表（勤務時間帯）'!$D$6:$X$47,21,FALSE))</f>
        <v/>
      </c>
      <c r="AX52" s="314" t="str">
        <f>IF(AX51="","",VLOOKUP(AX51,'シフト記号表（勤務時間帯）'!$D$6:$X$47,21,FALSE))</f>
        <v/>
      </c>
      <c r="AY52" s="314" t="str">
        <f>IF(AY51="","",VLOOKUP(AY51,'シフト記号表（勤務時間帯）'!$D$6:$X$47,21,FALSE))</f>
        <v/>
      </c>
      <c r="AZ52" s="924">
        <f>IF($BC$3="４週",SUM(U52:AV52),IF($BC$3="暦月",SUM(U52:AY52),""))</f>
        <v>0</v>
      </c>
      <c r="BA52" s="925"/>
      <c r="BB52" s="926">
        <f>IF($BC$3="４週",AZ52/4,IF($BC$3="暦月",(AZ52/($BC$8/7)),""))</f>
        <v>0</v>
      </c>
      <c r="BC52" s="925"/>
      <c r="BD52" s="918"/>
      <c r="BE52" s="919"/>
      <c r="BF52" s="919"/>
      <c r="BG52" s="919"/>
      <c r="BH52" s="920"/>
    </row>
    <row r="53" spans="2:60" ht="20.25" customHeight="1" x14ac:dyDescent="0.15">
      <c r="B53" s="316"/>
      <c r="C53" s="876"/>
      <c r="D53" s="877"/>
      <c r="E53" s="878"/>
      <c r="F53" s="317"/>
      <c r="G53" s="318">
        <f>C51</f>
        <v>0</v>
      </c>
      <c r="H53" s="881"/>
      <c r="I53" s="888"/>
      <c r="J53" s="889"/>
      <c r="K53" s="889"/>
      <c r="L53" s="890"/>
      <c r="M53" s="897"/>
      <c r="N53" s="898"/>
      <c r="O53" s="899"/>
      <c r="P53" s="343" t="s">
        <v>659</v>
      </c>
      <c r="Q53" s="344"/>
      <c r="R53" s="344"/>
      <c r="S53" s="345"/>
      <c r="T53" s="346"/>
      <c r="U53" s="323" t="str">
        <f>IF(U51="","",VLOOKUP(U51,'シフト記号表（勤務時間帯）'!$D$6:$Z$47,23,FALSE))</f>
        <v/>
      </c>
      <c r="V53" s="324" t="str">
        <f>IF(V51="","",VLOOKUP(V51,'シフト記号表（勤務時間帯）'!$D$6:$Z$47,23,FALSE))</f>
        <v/>
      </c>
      <c r="W53" s="324" t="str">
        <f>IF(W51="","",VLOOKUP(W51,'シフト記号表（勤務時間帯）'!$D$6:$Z$47,23,FALSE))</f>
        <v/>
      </c>
      <c r="X53" s="324" t="str">
        <f>IF(X51="","",VLOOKUP(X51,'シフト記号表（勤務時間帯）'!$D$6:$Z$47,23,FALSE))</f>
        <v/>
      </c>
      <c r="Y53" s="324" t="str">
        <f>IF(Y51="","",VLOOKUP(Y51,'シフト記号表（勤務時間帯）'!$D$6:$Z$47,23,FALSE))</f>
        <v/>
      </c>
      <c r="Z53" s="324" t="str">
        <f>IF(Z51="","",VLOOKUP(Z51,'シフト記号表（勤務時間帯）'!$D$6:$Z$47,23,FALSE))</f>
        <v/>
      </c>
      <c r="AA53" s="325" t="str">
        <f>IF(AA51="","",VLOOKUP(AA51,'シフト記号表（勤務時間帯）'!$D$6:$Z$47,23,FALSE))</f>
        <v/>
      </c>
      <c r="AB53" s="323" t="str">
        <f>IF(AB51="","",VLOOKUP(AB51,'シフト記号表（勤務時間帯）'!$D$6:$Z$47,23,FALSE))</f>
        <v/>
      </c>
      <c r="AC53" s="324" t="str">
        <f>IF(AC51="","",VLOOKUP(AC51,'シフト記号表（勤務時間帯）'!$D$6:$Z$47,23,FALSE))</f>
        <v/>
      </c>
      <c r="AD53" s="324" t="str">
        <f>IF(AD51="","",VLOOKUP(AD51,'シフト記号表（勤務時間帯）'!$D$6:$Z$47,23,FALSE))</f>
        <v/>
      </c>
      <c r="AE53" s="324" t="str">
        <f>IF(AE51="","",VLOOKUP(AE51,'シフト記号表（勤務時間帯）'!$D$6:$Z$47,23,FALSE))</f>
        <v/>
      </c>
      <c r="AF53" s="324" t="str">
        <f>IF(AF51="","",VLOOKUP(AF51,'シフト記号表（勤務時間帯）'!$D$6:$Z$47,23,FALSE))</f>
        <v/>
      </c>
      <c r="AG53" s="324" t="str">
        <f>IF(AG51="","",VLOOKUP(AG51,'シフト記号表（勤務時間帯）'!$D$6:$Z$47,23,FALSE))</f>
        <v/>
      </c>
      <c r="AH53" s="325" t="str">
        <f>IF(AH51="","",VLOOKUP(AH51,'シフト記号表（勤務時間帯）'!$D$6:$Z$47,23,FALSE))</f>
        <v/>
      </c>
      <c r="AI53" s="323" t="str">
        <f>IF(AI51="","",VLOOKUP(AI51,'シフト記号表（勤務時間帯）'!$D$6:$Z$47,23,FALSE))</f>
        <v/>
      </c>
      <c r="AJ53" s="324" t="str">
        <f>IF(AJ51="","",VLOOKUP(AJ51,'シフト記号表（勤務時間帯）'!$D$6:$Z$47,23,FALSE))</f>
        <v/>
      </c>
      <c r="AK53" s="324" t="str">
        <f>IF(AK51="","",VLOOKUP(AK51,'シフト記号表（勤務時間帯）'!$D$6:$Z$47,23,FALSE))</f>
        <v/>
      </c>
      <c r="AL53" s="324" t="str">
        <f>IF(AL51="","",VLOOKUP(AL51,'シフト記号表（勤務時間帯）'!$D$6:$Z$47,23,FALSE))</f>
        <v/>
      </c>
      <c r="AM53" s="324" t="str">
        <f>IF(AM51="","",VLOOKUP(AM51,'シフト記号表（勤務時間帯）'!$D$6:$Z$47,23,FALSE))</f>
        <v/>
      </c>
      <c r="AN53" s="324" t="str">
        <f>IF(AN51="","",VLOOKUP(AN51,'シフト記号表（勤務時間帯）'!$D$6:$Z$47,23,FALSE))</f>
        <v/>
      </c>
      <c r="AO53" s="325" t="str">
        <f>IF(AO51="","",VLOOKUP(AO51,'シフト記号表（勤務時間帯）'!$D$6:$Z$47,23,FALSE))</f>
        <v/>
      </c>
      <c r="AP53" s="323" t="str">
        <f>IF(AP51="","",VLOOKUP(AP51,'シフト記号表（勤務時間帯）'!$D$6:$Z$47,23,FALSE))</f>
        <v/>
      </c>
      <c r="AQ53" s="324" t="str">
        <f>IF(AQ51="","",VLOOKUP(AQ51,'シフト記号表（勤務時間帯）'!$D$6:$Z$47,23,FALSE))</f>
        <v/>
      </c>
      <c r="AR53" s="324" t="str">
        <f>IF(AR51="","",VLOOKUP(AR51,'シフト記号表（勤務時間帯）'!$D$6:$Z$47,23,FALSE))</f>
        <v/>
      </c>
      <c r="AS53" s="324" t="str">
        <f>IF(AS51="","",VLOOKUP(AS51,'シフト記号表（勤務時間帯）'!$D$6:$Z$47,23,FALSE))</f>
        <v/>
      </c>
      <c r="AT53" s="324" t="str">
        <f>IF(AT51="","",VLOOKUP(AT51,'シフト記号表（勤務時間帯）'!$D$6:$Z$47,23,FALSE))</f>
        <v/>
      </c>
      <c r="AU53" s="324" t="str">
        <f>IF(AU51="","",VLOOKUP(AU51,'シフト記号表（勤務時間帯）'!$D$6:$Z$47,23,FALSE))</f>
        <v/>
      </c>
      <c r="AV53" s="325" t="str">
        <f>IF(AV51="","",VLOOKUP(AV51,'シフト記号表（勤務時間帯）'!$D$6:$Z$47,23,FALSE))</f>
        <v/>
      </c>
      <c r="AW53" s="323" t="str">
        <f>IF(AW51="","",VLOOKUP(AW51,'シフト記号表（勤務時間帯）'!$D$6:$Z$47,23,FALSE))</f>
        <v/>
      </c>
      <c r="AX53" s="324" t="str">
        <f>IF(AX51="","",VLOOKUP(AX51,'シフト記号表（勤務時間帯）'!$D$6:$Z$47,23,FALSE))</f>
        <v/>
      </c>
      <c r="AY53" s="324" t="str">
        <f>IF(AY51="","",VLOOKUP(AY51,'シフト記号表（勤務時間帯）'!$D$6:$Z$47,23,FALSE))</f>
        <v/>
      </c>
      <c r="AZ53" s="927">
        <f>IF($BC$3="４週",SUM(U53:AV53),IF($BC$3="暦月",SUM(U53:AY53),""))</f>
        <v>0</v>
      </c>
      <c r="BA53" s="928"/>
      <c r="BB53" s="929">
        <f>IF($BC$3="４週",AZ53/4,IF($BC$3="暦月",(AZ53/($BC$8/7)),""))</f>
        <v>0</v>
      </c>
      <c r="BC53" s="928"/>
      <c r="BD53" s="921"/>
      <c r="BE53" s="922"/>
      <c r="BF53" s="922"/>
      <c r="BG53" s="922"/>
      <c r="BH53" s="923"/>
    </row>
    <row r="54" spans="2:60" ht="20.25" customHeight="1" x14ac:dyDescent="0.15">
      <c r="B54" s="326"/>
      <c r="C54" s="870"/>
      <c r="D54" s="871"/>
      <c r="E54" s="872"/>
      <c r="F54" s="307"/>
      <c r="G54" s="308"/>
      <c r="H54" s="934"/>
      <c r="I54" s="882"/>
      <c r="J54" s="883"/>
      <c r="K54" s="883"/>
      <c r="L54" s="884"/>
      <c r="M54" s="891"/>
      <c r="N54" s="892"/>
      <c r="O54" s="893"/>
      <c r="P54" s="329" t="s">
        <v>649</v>
      </c>
      <c r="Q54" s="336"/>
      <c r="R54" s="336"/>
      <c r="S54" s="337"/>
      <c r="T54" s="342"/>
      <c r="U54" s="333"/>
      <c r="V54" s="334"/>
      <c r="W54" s="334"/>
      <c r="X54" s="334"/>
      <c r="Y54" s="334"/>
      <c r="Z54" s="334"/>
      <c r="AA54" s="335"/>
      <c r="AB54" s="333"/>
      <c r="AC54" s="334"/>
      <c r="AD54" s="334"/>
      <c r="AE54" s="334"/>
      <c r="AF54" s="334"/>
      <c r="AG54" s="334"/>
      <c r="AH54" s="335"/>
      <c r="AI54" s="333"/>
      <c r="AJ54" s="334"/>
      <c r="AK54" s="334"/>
      <c r="AL54" s="334"/>
      <c r="AM54" s="334"/>
      <c r="AN54" s="334"/>
      <c r="AO54" s="335"/>
      <c r="AP54" s="333"/>
      <c r="AQ54" s="334"/>
      <c r="AR54" s="334"/>
      <c r="AS54" s="334"/>
      <c r="AT54" s="334"/>
      <c r="AU54" s="334"/>
      <c r="AV54" s="335"/>
      <c r="AW54" s="333"/>
      <c r="AX54" s="334"/>
      <c r="AY54" s="334"/>
      <c r="AZ54" s="900"/>
      <c r="BA54" s="901"/>
      <c r="BB54" s="914"/>
      <c r="BC54" s="901"/>
      <c r="BD54" s="915"/>
      <c r="BE54" s="916"/>
      <c r="BF54" s="916"/>
      <c r="BG54" s="916"/>
      <c r="BH54" s="917"/>
    </row>
    <row r="55" spans="2:60" ht="20.25" customHeight="1" x14ac:dyDescent="0.15">
      <c r="B55" s="306">
        <f>B52+1</f>
        <v>12</v>
      </c>
      <c r="C55" s="873"/>
      <c r="D55" s="874"/>
      <c r="E55" s="875"/>
      <c r="F55" s="307">
        <f>C54</f>
        <v>0</v>
      </c>
      <c r="G55" s="308"/>
      <c r="H55" s="880"/>
      <c r="I55" s="885"/>
      <c r="J55" s="886"/>
      <c r="K55" s="886"/>
      <c r="L55" s="887"/>
      <c r="M55" s="894"/>
      <c r="N55" s="895"/>
      <c r="O55" s="896"/>
      <c r="P55" s="309" t="s">
        <v>658</v>
      </c>
      <c r="Q55" s="310"/>
      <c r="R55" s="310"/>
      <c r="S55" s="311"/>
      <c r="T55" s="312"/>
      <c r="U55" s="313" t="str">
        <f>IF(U54="","",VLOOKUP(U54,'シフト記号表（勤務時間帯）'!$D$6:$X$47,21,FALSE))</f>
        <v/>
      </c>
      <c r="V55" s="314" t="str">
        <f>IF(V54="","",VLOOKUP(V54,'シフト記号表（勤務時間帯）'!$D$6:$X$47,21,FALSE))</f>
        <v/>
      </c>
      <c r="W55" s="314" t="str">
        <f>IF(W54="","",VLOOKUP(W54,'シフト記号表（勤務時間帯）'!$D$6:$X$47,21,FALSE))</f>
        <v/>
      </c>
      <c r="X55" s="314" t="str">
        <f>IF(X54="","",VLOOKUP(X54,'シフト記号表（勤務時間帯）'!$D$6:$X$47,21,FALSE))</f>
        <v/>
      </c>
      <c r="Y55" s="314" t="str">
        <f>IF(Y54="","",VLOOKUP(Y54,'シフト記号表（勤務時間帯）'!$D$6:$X$47,21,FALSE))</f>
        <v/>
      </c>
      <c r="Z55" s="314" t="str">
        <f>IF(Z54="","",VLOOKUP(Z54,'シフト記号表（勤務時間帯）'!$D$6:$X$47,21,FALSE))</f>
        <v/>
      </c>
      <c r="AA55" s="315" t="str">
        <f>IF(AA54="","",VLOOKUP(AA54,'シフト記号表（勤務時間帯）'!$D$6:$X$47,21,FALSE))</f>
        <v/>
      </c>
      <c r="AB55" s="313" t="str">
        <f>IF(AB54="","",VLOOKUP(AB54,'シフト記号表（勤務時間帯）'!$D$6:$X$47,21,FALSE))</f>
        <v/>
      </c>
      <c r="AC55" s="314" t="str">
        <f>IF(AC54="","",VLOOKUP(AC54,'シフト記号表（勤務時間帯）'!$D$6:$X$47,21,FALSE))</f>
        <v/>
      </c>
      <c r="AD55" s="314" t="str">
        <f>IF(AD54="","",VLOOKUP(AD54,'シフト記号表（勤務時間帯）'!$D$6:$X$47,21,FALSE))</f>
        <v/>
      </c>
      <c r="AE55" s="314" t="str">
        <f>IF(AE54="","",VLOOKUP(AE54,'シフト記号表（勤務時間帯）'!$D$6:$X$47,21,FALSE))</f>
        <v/>
      </c>
      <c r="AF55" s="314" t="str">
        <f>IF(AF54="","",VLOOKUP(AF54,'シフト記号表（勤務時間帯）'!$D$6:$X$47,21,FALSE))</f>
        <v/>
      </c>
      <c r="AG55" s="314" t="str">
        <f>IF(AG54="","",VLOOKUP(AG54,'シフト記号表（勤務時間帯）'!$D$6:$X$47,21,FALSE))</f>
        <v/>
      </c>
      <c r="AH55" s="315" t="str">
        <f>IF(AH54="","",VLOOKUP(AH54,'シフト記号表（勤務時間帯）'!$D$6:$X$47,21,FALSE))</f>
        <v/>
      </c>
      <c r="AI55" s="313" t="str">
        <f>IF(AI54="","",VLOOKUP(AI54,'シフト記号表（勤務時間帯）'!$D$6:$X$47,21,FALSE))</f>
        <v/>
      </c>
      <c r="AJ55" s="314" t="str">
        <f>IF(AJ54="","",VLOOKUP(AJ54,'シフト記号表（勤務時間帯）'!$D$6:$X$47,21,FALSE))</f>
        <v/>
      </c>
      <c r="AK55" s="314" t="str">
        <f>IF(AK54="","",VLOOKUP(AK54,'シフト記号表（勤務時間帯）'!$D$6:$X$47,21,FALSE))</f>
        <v/>
      </c>
      <c r="AL55" s="314" t="str">
        <f>IF(AL54="","",VLOOKUP(AL54,'シフト記号表（勤務時間帯）'!$D$6:$X$47,21,FALSE))</f>
        <v/>
      </c>
      <c r="AM55" s="314" t="str">
        <f>IF(AM54="","",VLOOKUP(AM54,'シフト記号表（勤務時間帯）'!$D$6:$X$47,21,FALSE))</f>
        <v/>
      </c>
      <c r="AN55" s="314" t="str">
        <f>IF(AN54="","",VLOOKUP(AN54,'シフト記号表（勤務時間帯）'!$D$6:$X$47,21,FALSE))</f>
        <v/>
      </c>
      <c r="AO55" s="315" t="str">
        <f>IF(AO54="","",VLOOKUP(AO54,'シフト記号表（勤務時間帯）'!$D$6:$X$47,21,FALSE))</f>
        <v/>
      </c>
      <c r="AP55" s="313" t="str">
        <f>IF(AP54="","",VLOOKUP(AP54,'シフト記号表（勤務時間帯）'!$D$6:$X$47,21,FALSE))</f>
        <v/>
      </c>
      <c r="AQ55" s="314" t="str">
        <f>IF(AQ54="","",VLOOKUP(AQ54,'シフト記号表（勤務時間帯）'!$D$6:$X$47,21,FALSE))</f>
        <v/>
      </c>
      <c r="AR55" s="314" t="str">
        <f>IF(AR54="","",VLOOKUP(AR54,'シフト記号表（勤務時間帯）'!$D$6:$X$47,21,FALSE))</f>
        <v/>
      </c>
      <c r="AS55" s="314" t="str">
        <f>IF(AS54="","",VLOOKUP(AS54,'シフト記号表（勤務時間帯）'!$D$6:$X$47,21,FALSE))</f>
        <v/>
      </c>
      <c r="AT55" s="314" t="str">
        <f>IF(AT54="","",VLOOKUP(AT54,'シフト記号表（勤務時間帯）'!$D$6:$X$47,21,FALSE))</f>
        <v/>
      </c>
      <c r="AU55" s="314" t="str">
        <f>IF(AU54="","",VLOOKUP(AU54,'シフト記号表（勤務時間帯）'!$D$6:$X$47,21,FALSE))</f>
        <v/>
      </c>
      <c r="AV55" s="315" t="str">
        <f>IF(AV54="","",VLOOKUP(AV54,'シフト記号表（勤務時間帯）'!$D$6:$X$47,21,FALSE))</f>
        <v/>
      </c>
      <c r="AW55" s="313" t="str">
        <f>IF(AW54="","",VLOOKUP(AW54,'シフト記号表（勤務時間帯）'!$D$6:$X$47,21,FALSE))</f>
        <v/>
      </c>
      <c r="AX55" s="314" t="str">
        <f>IF(AX54="","",VLOOKUP(AX54,'シフト記号表（勤務時間帯）'!$D$6:$X$47,21,FALSE))</f>
        <v/>
      </c>
      <c r="AY55" s="314" t="str">
        <f>IF(AY54="","",VLOOKUP(AY54,'シフト記号表（勤務時間帯）'!$D$6:$X$47,21,FALSE))</f>
        <v/>
      </c>
      <c r="AZ55" s="924">
        <f>IF($BC$3="４週",SUM(U55:AV55),IF($BC$3="暦月",SUM(U55:AY55),""))</f>
        <v>0</v>
      </c>
      <c r="BA55" s="925"/>
      <c r="BB55" s="926">
        <f>IF($BC$3="４週",AZ55/4,IF($BC$3="暦月",(AZ55/($BC$8/7)),""))</f>
        <v>0</v>
      </c>
      <c r="BC55" s="925"/>
      <c r="BD55" s="918"/>
      <c r="BE55" s="919"/>
      <c r="BF55" s="919"/>
      <c r="BG55" s="919"/>
      <c r="BH55" s="920"/>
    </row>
    <row r="56" spans="2:60" ht="20.25" customHeight="1" x14ac:dyDescent="0.15">
      <c r="B56" s="316"/>
      <c r="C56" s="876"/>
      <c r="D56" s="877"/>
      <c r="E56" s="878"/>
      <c r="F56" s="317"/>
      <c r="G56" s="318">
        <f>C54</f>
        <v>0</v>
      </c>
      <c r="H56" s="881"/>
      <c r="I56" s="888"/>
      <c r="J56" s="889"/>
      <c r="K56" s="889"/>
      <c r="L56" s="890"/>
      <c r="M56" s="897"/>
      <c r="N56" s="898"/>
      <c r="O56" s="899"/>
      <c r="P56" s="343" t="s">
        <v>659</v>
      </c>
      <c r="Q56" s="344"/>
      <c r="R56" s="344"/>
      <c r="S56" s="345"/>
      <c r="T56" s="346"/>
      <c r="U56" s="323" t="str">
        <f>IF(U54="","",VLOOKUP(U54,'シフト記号表（勤務時間帯）'!$D$6:$Z$47,23,FALSE))</f>
        <v/>
      </c>
      <c r="V56" s="324" t="str">
        <f>IF(V54="","",VLOOKUP(V54,'シフト記号表（勤務時間帯）'!$D$6:$Z$47,23,FALSE))</f>
        <v/>
      </c>
      <c r="W56" s="324" t="str">
        <f>IF(W54="","",VLOOKUP(W54,'シフト記号表（勤務時間帯）'!$D$6:$Z$47,23,FALSE))</f>
        <v/>
      </c>
      <c r="X56" s="324" t="str">
        <f>IF(X54="","",VLOOKUP(X54,'シフト記号表（勤務時間帯）'!$D$6:$Z$47,23,FALSE))</f>
        <v/>
      </c>
      <c r="Y56" s="324" t="str">
        <f>IF(Y54="","",VLOOKUP(Y54,'シフト記号表（勤務時間帯）'!$D$6:$Z$47,23,FALSE))</f>
        <v/>
      </c>
      <c r="Z56" s="324" t="str">
        <f>IF(Z54="","",VLOOKUP(Z54,'シフト記号表（勤務時間帯）'!$D$6:$Z$47,23,FALSE))</f>
        <v/>
      </c>
      <c r="AA56" s="325" t="str">
        <f>IF(AA54="","",VLOOKUP(AA54,'シフト記号表（勤務時間帯）'!$D$6:$Z$47,23,FALSE))</f>
        <v/>
      </c>
      <c r="AB56" s="323" t="str">
        <f>IF(AB54="","",VLOOKUP(AB54,'シフト記号表（勤務時間帯）'!$D$6:$Z$47,23,FALSE))</f>
        <v/>
      </c>
      <c r="AC56" s="324" t="str">
        <f>IF(AC54="","",VLOOKUP(AC54,'シフト記号表（勤務時間帯）'!$D$6:$Z$47,23,FALSE))</f>
        <v/>
      </c>
      <c r="AD56" s="324" t="str">
        <f>IF(AD54="","",VLOOKUP(AD54,'シフト記号表（勤務時間帯）'!$D$6:$Z$47,23,FALSE))</f>
        <v/>
      </c>
      <c r="AE56" s="324" t="str">
        <f>IF(AE54="","",VLOOKUP(AE54,'シフト記号表（勤務時間帯）'!$D$6:$Z$47,23,FALSE))</f>
        <v/>
      </c>
      <c r="AF56" s="324" t="str">
        <f>IF(AF54="","",VLOOKUP(AF54,'シフト記号表（勤務時間帯）'!$D$6:$Z$47,23,FALSE))</f>
        <v/>
      </c>
      <c r="AG56" s="324" t="str">
        <f>IF(AG54="","",VLOOKUP(AG54,'シフト記号表（勤務時間帯）'!$D$6:$Z$47,23,FALSE))</f>
        <v/>
      </c>
      <c r="AH56" s="325" t="str">
        <f>IF(AH54="","",VLOOKUP(AH54,'シフト記号表（勤務時間帯）'!$D$6:$Z$47,23,FALSE))</f>
        <v/>
      </c>
      <c r="AI56" s="323" t="str">
        <f>IF(AI54="","",VLOOKUP(AI54,'シフト記号表（勤務時間帯）'!$D$6:$Z$47,23,FALSE))</f>
        <v/>
      </c>
      <c r="AJ56" s="324" t="str">
        <f>IF(AJ54="","",VLOOKUP(AJ54,'シフト記号表（勤務時間帯）'!$D$6:$Z$47,23,FALSE))</f>
        <v/>
      </c>
      <c r="AK56" s="324" t="str">
        <f>IF(AK54="","",VLOOKUP(AK54,'シフト記号表（勤務時間帯）'!$D$6:$Z$47,23,FALSE))</f>
        <v/>
      </c>
      <c r="AL56" s="324" t="str">
        <f>IF(AL54="","",VLOOKUP(AL54,'シフト記号表（勤務時間帯）'!$D$6:$Z$47,23,FALSE))</f>
        <v/>
      </c>
      <c r="AM56" s="324" t="str">
        <f>IF(AM54="","",VLOOKUP(AM54,'シフト記号表（勤務時間帯）'!$D$6:$Z$47,23,FALSE))</f>
        <v/>
      </c>
      <c r="AN56" s="324" t="str">
        <f>IF(AN54="","",VLOOKUP(AN54,'シフト記号表（勤務時間帯）'!$D$6:$Z$47,23,FALSE))</f>
        <v/>
      </c>
      <c r="AO56" s="325" t="str">
        <f>IF(AO54="","",VLOOKUP(AO54,'シフト記号表（勤務時間帯）'!$D$6:$Z$47,23,FALSE))</f>
        <v/>
      </c>
      <c r="AP56" s="323" t="str">
        <f>IF(AP54="","",VLOOKUP(AP54,'シフト記号表（勤務時間帯）'!$D$6:$Z$47,23,FALSE))</f>
        <v/>
      </c>
      <c r="AQ56" s="324" t="str">
        <f>IF(AQ54="","",VLOOKUP(AQ54,'シフト記号表（勤務時間帯）'!$D$6:$Z$47,23,FALSE))</f>
        <v/>
      </c>
      <c r="AR56" s="324" t="str">
        <f>IF(AR54="","",VLOOKUP(AR54,'シフト記号表（勤務時間帯）'!$D$6:$Z$47,23,FALSE))</f>
        <v/>
      </c>
      <c r="AS56" s="324" t="str">
        <f>IF(AS54="","",VLOOKUP(AS54,'シフト記号表（勤務時間帯）'!$D$6:$Z$47,23,FALSE))</f>
        <v/>
      </c>
      <c r="AT56" s="324" t="str">
        <f>IF(AT54="","",VLOOKUP(AT54,'シフト記号表（勤務時間帯）'!$D$6:$Z$47,23,FALSE))</f>
        <v/>
      </c>
      <c r="AU56" s="324" t="str">
        <f>IF(AU54="","",VLOOKUP(AU54,'シフト記号表（勤務時間帯）'!$D$6:$Z$47,23,FALSE))</f>
        <v/>
      </c>
      <c r="AV56" s="325" t="str">
        <f>IF(AV54="","",VLOOKUP(AV54,'シフト記号表（勤務時間帯）'!$D$6:$Z$47,23,FALSE))</f>
        <v/>
      </c>
      <c r="AW56" s="323" t="str">
        <f>IF(AW54="","",VLOOKUP(AW54,'シフト記号表（勤務時間帯）'!$D$6:$Z$47,23,FALSE))</f>
        <v/>
      </c>
      <c r="AX56" s="324" t="str">
        <f>IF(AX54="","",VLOOKUP(AX54,'シフト記号表（勤務時間帯）'!$D$6:$Z$47,23,FALSE))</f>
        <v/>
      </c>
      <c r="AY56" s="324" t="str">
        <f>IF(AY54="","",VLOOKUP(AY54,'シフト記号表（勤務時間帯）'!$D$6:$Z$47,23,FALSE))</f>
        <v/>
      </c>
      <c r="AZ56" s="927">
        <f>IF($BC$3="４週",SUM(U56:AV56),IF($BC$3="暦月",SUM(U56:AY56),""))</f>
        <v>0</v>
      </c>
      <c r="BA56" s="928"/>
      <c r="BB56" s="929">
        <f>IF($BC$3="４週",AZ56/4,IF($BC$3="暦月",(AZ56/($BC$8/7)),""))</f>
        <v>0</v>
      </c>
      <c r="BC56" s="928"/>
      <c r="BD56" s="921"/>
      <c r="BE56" s="922"/>
      <c r="BF56" s="922"/>
      <c r="BG56" s="922"/>
      <c r="BH56" s="923"/>
    </row>
    <row r="57" spans="2:60" ht="20.25" customHeight="1" x14ac:dyDescent="0.15">
      <c r="B57" s="326"/>
      <c r="C57" s="870"/>
      <c r="D57" s="871"/>
      <c r="E57" s="872"/>
      <c r="F57" s="307"/>
      <c r="G57" s="308"/>
      <c r="H57" s="934"/>
      <c r="I57" s="882"/>
      <c r="J57" s="883"/>
      <c r="K57" s="883"/>
      <c r="L57" s="884"/>
      <c r="M57" s="891"/>
      <c r="N57" s="892"/>
      <c r="O57" s="893"/>
      <c r="P57" s="329" t="s">
        <v>649</v>
      </c>
      <c r="Q57" s="336"/>
      <c r="R57" s="336"/>
      <c r="S57" s="337"/>
      <c r="T57" s="342"/>
      <c r="U57" s="333"/>
      <c r="V57" s="334"/>
      <c r="W57" s="334"/>
      <c r="X57" s="334"/>
      <c r="Y57" s="334"/>
      <c r="Z57" s="334"/>
      <c r="AA57" s="335"/>
      <c r="AB57" s="333"/>
      <c r="AC57" s="334"/>
      <c r="AD57" s="334"/>
      <c r="AE57" s="334"/>
      <c r="AF57" s="334"/>
      <c r="AG57" s="334"/>
      <c r="AH57" s="335"/>
      <c r="AI57" s="333"/>
      <c r="AJ57" s="334"/>
      <c r="AK57" s="334"/>
      <c r="AL57" s="334"/>
      <c r="AM57" s="334"/>
      <c r="AN57" s="334"/>
      <c r="AO57" s="335"/>
      <c r="AP57" s="333"/>
      <c r="AQ57" s="334"/>
      <c r="AR57" s="334"/>
      <c r="AS57" s="334"/>
      <c r="AT57" s="334"/>
      <c r="AU57" s="334"/>
      <c r="AV57" s="335"/>
      <c r="AW57" s="333"/>
      <c r="AX57" s="334"/>
      <c r="AY57" s="334"/>
      <c r="AZ57" s="900"/>
      <c r="BA57" s="901"/>
      <c r="BB57" s="914"/>
      <c r="BC57" s="901"/>
      <c r="BD57" s="915"/>
      <c r="BE57" s="916"/>
      <c r="BF57" s="916"/>
      <c r="BG57" s="916"/>
      <c r="BH57" s="917"/>
    </row>
    <row r="58" spans="2:60" ht="20.25" customHeight="1" x14ac:dyDescent="0.15">
      <c r="B58" s="306">
        <f>B55+1</f>
        <v>13</v>
      </c>
      <c r="C58" s="873"/>
      <c r="D58" s="874"/>
      <c r="E58" s="875"/>
      <c r="F58" s="307">
        <f>C57</f>
        <v>0</v>
      </c>
      <c r="G58" s="308"/>
      <c r="H58" s="880"/>
      <c r="I58" s="885"/>
      <c r="J58" s="886"/>
      <c r="K58" s="886"/>
      <c r="L58" s="887"/>
      <c r="M58" s="894"/>
      <c r="N58" s="895"/>
      <c r="O58" s="896"/>
      <c r="P58" s="309" t="s">
        <v>658</v>
      </c>
      <c r="Q58" s="310"/>
      <c r="R58" s="310"/>
      <c r="S58" s="311"/>
      <c r="T58" s="312"/>
      <c r="U58" s="313" t="str">
        <f>IF(U57="","",VLOOKUP(U57,'シフト記号表（勤務時間帯）'!$D$6:$X$47,21,FALSE))</f>
        <v/>
      </c>
      <c r="V58" s="314" t="str">
        <f>IF(V57="","",VLOOKUP(V57,'シフト記号表（勤務時間帯）'!$D$6:$X$47,21,FALSE))</f>
        <v/>
      </c>
      <c r="W58" s="314" t="str">
        <f>IF(W57="","",VLOOKUP(W57,'シフト記号表（勤務時間帯）'!$D$6:$X$47,21,FALSE))</f>
        <v/>
      </c>
      <c r="X58" s="314" t="str">
        <f>IF(X57="","",VLOOKUP(X57,'シフト記号表（勤務時間帯）'!$D$6:$X$47,21,FALSE))</f>
        <v/>
      </c>
      <c r="Y58" s="314" t="str">
        <f>IF(Y57="","",VLOOKUP(Y57,'シフト記号表（勤務時間帯）'!$D$6:$X$47,21,FALSE))</f>
        <v/>
      </c>
      <c r="Z58" s="314" t="str">
        <f>IF(Z57="","",VLOOKUP(Z57,'シフト記号表（勤務時間帯）'!$D$6:$X$47,21,FALSE))</f>
        <v/>
      </c>
      <c r="AA58" s="315" t="str">
        <f>IF(AA57="","",VLOOKUP(AA57,'シフト記号表（勤務時間帯）'!$D$6:$X$47,21,FALSE))</f>
        <v/>
      </c>
      <c r="AB58" s="313" t="str">
        <f>IF(AB57="","",VLOOKUP(AB57,'シフト記号表（勤務時間帯）'!$D$6:$X$47,21,FALSE))</f>
        <v/>
      </c>
      <c r="AC58" s="314" t="str">
        <f>IF(AC57="","",VLOOKUP(AC57,'シフト記号表（勤務時間帯）'!$D$6:$X$47,21,FALSE))</f>
        <v/>
      </c>
      <c r="AD58" s="314" t="str">
        <f>IF(AD57="","",VLOOKUP(AD57,'シフト記号表（勤務時間帯）'!$D$6:$X$47,21,FALSE))</f>
        <v/>
      </c>
      <c r="AE58" s="314" t="str">
        <f>IF(AE57="","",VLOOKUP(AE57,'シフト記号表（勤務時間帯）'!$D$6:$X$47,21,FALSE))</f>
        <v/>
      </c>
      <c r="AF58" s="314" t="str">
        <f>IF(AF57="","",VLOOKUP(AF57,'シフト記号表（勤務時間帯）'!$D$6:$X$47,21,FALSE))</f>
        <v/>
      </c>
      <c r="AG58" s="314" t="str">
        <f>IF(AG57="","",VLOOKUP(AG57,'シフト記号表（勤務時間帯）'!$D$6:$X$47,21,FALSE))</f>
        <v/>
      </c>
      <c r="AH58" s="315" t="str">
        <f>IF(AH57="","",VLOOKUP(AH57,'シフト記号表（勤務時間帯）'!$D$6:$X$47,21,FALSE))</f>
        <v/>
      </c>
      <c r="AI58" s="313" t="str">
        <f>IF(AI57="","",VLOOKUP(AI57,'シフト記号表（勤務時間帯）'!$D$6:$X$47,21,FALSE))</f>
        <v/>
      </c>
      <c r="AJ58" s="314" t="str">
        <f>IF(AJ57="","",VLOOKUP(AJ57,'シフト記号表（勤務時間帯）'!$D$6:$X$47,21,FALSE))</f>
        <v/>
      </c>
      <c r="AK58" s="314" t="str">
        <f>IF(AK57="","",VLOOKUP(AK57,'シフト記号表（勤務時間帯）'!$D$6:$X$47,21,FALSE))</f>
        <v/>
      </c>
      <c r="AL58" s="314" t="str">
        <f>IF(AL57="","",VLOOKUP(AL57,'シフト記号表（勤務時間帯）'!$D$6:$X$47,21,FALSE))</f>
        <v/>
      </c>
      <c r="AM58" s="314" t="str">
        <f>IF(AM57="","",VLOOKUP(AM57,'シフト記号表（勤務時間帯）'!$D$6:$X$47,21,FALSE))</f>
        <v/>
      </c>
      <c r="AN58" s="314" t="str">
        <f>IF(AN57="","",VLOOKUP(AN57,'シフト記号表（勤務時間帯）'!$D$6:$X$47,21,FALSE))</f>
        <v/>
      </c>
      <c r="AO58" s="315" t="str">
        <f>IF(AO57="","",VLOOKUP(AO57,'シフト記号表（勤務時間帯）'!$D$6:$X$47,21,FALSE))</f>
        <v/>
      </c>
      <c r="AP58" s="313" t="str">
        <f>IF(AP57="","",VLOOKUP(AP57,'シフト記号表（勤務時間帯）'!$D$6:$X$47,21,FALSE))</f>
        <v/>
      </c>
      <c r="AQ58" s="314" t="str">
        <f>IF(AQ57="","",VLOOKUP(AQ57,'シフト記号表（勤務時間帯）'!$D$6:$X$47,21,FALSE))</f>
        <v/>
      </c>
      <c r="AR58" s="314" t="str">
        <f>IF(AR57="","",VLOOKUP(AR57,'シフト記号表（勤務時間帯）'!$D$6:$X$47,21,FALSE))</f>
        <v/>
      </c>
      <c r="AS58" s="314" t="str">
        <f>IF(AS57="","",VLOOKUP(AS57,'シフト記号表（勤務時間帯）'!$D$6:$X$47,21,FALSE))</f>
        <v/>
      </c>
      <c r="AT58" s="314" t="str">
        <f>IF(AT57="","",VLOOKUP(AT57,'シフト記号表（勤務時間帯）'!$D$6:$X$47,21,FALSE))</f>
        <v/>
      </c>
      <c r="AU58" s="314" t="str">
        <f>IF(AU57="","",VLOOKUP(AU57,'シフト記号表（勤務時間帯）'!$D$6:$X$47,21,FALSE))</f>
        <v/>
      </c>
      <c r="AV58" s="315" t="str">
        <f>IF(AV57="","",VLOOKUP(AV57,'シフト記号表（勤務時間帯）'!$D$6:$X$47,21,FALSE))</f>
        <v/>
      </c>
      <c r="AW58" s="313" t="str">
        <f>IF(AW57="","",VLOOKUP(AW57,'シフト記号表（勤務時間帯）'!$D$6:$X$47,21,FALSE))</f>
        <v/>
      </c>
      <c r="AX58" s="314" t="str">
        <f>IF(AX57="","",VLOOKUP(AX57,'シフト記号表（勤務時間帯）'!$D$6:$X$47,21,FALSE))</f>
        <v/>
      </c>
      <c r="AY58" s="314" t="str">
        <f>IF(AY57="","",VLOOKUP(AY57,'シフト記号表（勤務時間帯）'!$D$6:$X$47,21,FALSE))</f>
        <v/>
      </c>
      <c r="AZ58" s="924">
        <f>IF($BC$3="４週",SUM(U58:AV58),IF($BC$3="暦月",SUM(U58:AY58),""))</f>
        <v>0</v>
      </c>
      <c r="BA58" s="925"/>
      <c r="BB58" s="926">
        <f>IF($BC$3="４週",AZ58/4,IF($BC$3="暦月",(AZ58/($BC$8/7)),""))</f>
        <v>0</v>
      </c>
      <c r="BC58" s="925"/>
      <c r="BD58" s="918"/>
      <c r="BE58" s="919"/>
      <c r="BF58" s="919"/>
      <c r="BG58" s="919"/>
      <c r="BH58" s="920"/>
    </row>
    <row r="59" spans="2:60" ht="20.25" customHeight="1" x14ac:dyDescent="0.15">
      <c r="B59" s="316"/>
      <c r="C59" s="876"/>
      <c r="D59" s="877"/>
      <c r="E59" s="878"/>
      <c r="F59" s="317"/>
      <c r="G59" s="318">
        <f>C57</f>
        <v>0</v>
      </c>
      <c r="H59" s="881"/>
      <c r="I59" s="888"/>
      <c r="J59" s="889"/>
      <c r="K59" s="889"/>
      <c r="L59" s="890"/>
      <c r="M59" s="897"/>
      <c r="N59" s="898"/>
      <c r="O59" s="899"/>
      <c r="P59" s="343" t="s">
        <v>659</v>
      </c>
      <c r="Q59" s="344"/>
      <c r="R59" s="344"/>
      <c r="S59" s="345"/>
      <c r="T59" s="346"/>
      <c r="U59" s="323" t="str">
        <f>IF(U57="","",VLOOKUP(U57,'シフト記号表（勤務時間帯）'!$D$6:$Z$47,23,FALSE))</f>
        <v/>
      </c>
      <c r="V59" s="324" t="str">
        <f>IF(V57="","",VLOOKUP(V57,'シフト記号表（勤務時間帯）'!$D$6:$Z$47,23,FALSE))</f>
        <v/>
      </c>
      <c r="W59" s="324" t="str">
        <f>IF(W57="","",VLOOKUP(W57,'シフト記号表（勤務時間帯）'!$D$6:$Z$47,23,FALSE))</f>
        <v/>
      </c>
      <c r="X59" s="324" t="str">
        <f>IF(X57="","",VLOOKUP(X57,'シフト記号表（勤務時間帯）'!$D$6:$Z$47,23,FALSE))</f>
        <v/>
      </c>
      <c r="Y59" s="324" t="str">
        <f>IF(Y57="","",VLOOKUP(Y57,'シフト記号表（勤務時間帯）'!$D$6:$Z$47,23,FALSE))</f>
        <v/>
      </c>
      <c r="Z59" s="324" t="str">
        <f>IF(Z57="","",VLOOKUP(Z57,'シフト記号表（勤務時間帯）'!$D$6:$Z$47,23,FALSE))</f>
        <v/>
      </c>
      <c r="AA59" s="325" t="str">
        <f>IF(AA57="","",VLOOKUP(AA57,'シフト記号表（勤務時間帯）'!$D$6:$Z$47,23,FALSE))</f>
        <v/>
      </c>
      <c r="AB59" s="323" t="str">
        <f>IF(AB57="","",VLOOKUP(AB57,'シフト記号表（勤務時間帯）'!$D$6:$Z$47,23,FALSE))</f>
        <v/>
      </c>
      <c r="AC59" s="324" t="str">
        <f>IF(AC57="","",VLOOKUP(AC57,'シフト記号表（勤務時間帯）'!$D$6:$Z$47,23,FALSE))</f>
        <v/>
      </c>
      <c r="AD59" s="324" t="str">
        <f>IF(AD57="","",VLOOKUP(AD57,'シフト記号表（勤務時間帯）'!$D$6:$Z$47,23,FALSE))</f>
        <v/>
      </c>
      <c r="AE59" s="324" t="str">
        <f>IF(AE57="","",VLOOKUP(AE57,'シフト記号表（勤務時間帯）'!$D$6:$Z$47,23,FALSE))</f>
        <v/>
      </c>
      <c r="AF59" s="324" t="str">
        <f>IF(AF57="","",VLOOKUP(AF57,'シフト記号表（勤務時間帯）'!$D$6:$Z$47,23,FALSE))</f>
        <v/>
      </c>
      <c r="AG59" s="324" t="str">
        <f>IF(AG57="","",VLOOKUP(AG57,'シフト記号表（勤務時間帯）'!$D$6:$Z$47,23,FALSE))</f>
        <v/>
      </c>
      <c r="AH59" s="325" t="str">
        <f>IF(AH57="","",VLOOKUP(AH57,'シフト記号表（勤務時間帯）'!$D$6:$Z$47,23,FALSE))</f>
        <v/>
      </c>
      <c r="AI59" s="323" t="str">
        <f>IF(AI57="","",VLOOKUP(AI57,'シフト記号表（勤務時間帯）'!$D$6:$Z$47,23,FALSE))</f>
        <v/>
      </c>
      <c r="AJ59" s="324" t="str">
        <f>IF(AJ57="","",VLOOKUP(AJ57,'シフト記号表（勤務時間帯）'!$D$6:$Z$47,23,FALSE))</f>
        <v/>
      </c>
      <c r="AK59" s="324" t="str">
        <f>IF(AK57="","",VLOOKUP(AK57,'シフト記号表（勤務時間帯）'!$D$6:$Z$47,23,FALSE))</f>
        <v/>
      </c>
      <c r="AL59" s="324" t="str">
        <f>IF(AL57="","",VLOOKUP(AL57,'シフト記号表（勤務時間帯）'!$D$6:$Z$47,23,FALSE))</f>
        <v/>
      </c>
      <c r="AM59" s="324" t="str">
        <f>IF(AM57="","",VLOOKUP(AM57,'シフト記号表（勤務時間帯）'!$D$6:$Z$47,23,FALSE))</f>
        <v/>
      </c>
      <c r="AN59" s="324" t="str">
        <f>IF(AN57="","",VLOOKUP(AN57,'シフト記号表（勤務時間帯）'!$D$6:$Z$47,23,FALSE))</f>
        <v/>
      </c>
      <c r="AO59" s="325" t="str">
        <f>IF(AO57="","",VLOOKUP(AO57,'シフト記号表（勤務時間帯）'!$D$6:$Z$47,23,FALSE))</f>
        <v/>
      </c>
      <c r="AP59" s="323" t="str">
        <f>IF(AP57="","",VLOOKUP(AP57,'シフト記号表（勤務時間帯）'!$D$6:$Z$47,23,FALSE))</f>
        <v/>
      </c>
      <c r="AQ59" s="324" t="str">
        <f>IF(AQ57="","",VLOOKUP(AQ57,'シフト記号表（勤務時間帯）'!$D$6:$Z$47,23,FALSE))</f>
        <v/>
      </c>
      <c r="AR59" s="324" t="str">
        <f>IF(AR57="","",VLOOKUP(AR57,'シフト記号表（勤務時間帯）'!$D$6:$Z$47,23,FALSE))</f>
        <v/>
      </c>
      <c r="AS59" s="324" t="str">
        <f>IF(AS57="","",VLOOKUP(AS57,'シフト記号表（勤務時間帯）'!$D$6:$Z$47,23,FALSE))</f>
        <v/>
      </c>
      <c r="AT59" s="324" t="str">
        <f>IF(AT57="","",VLOOKUP(AT57,'シフト記号表（勤務時間帯）'!$D$6:$Z$47,23,FALSE))</f>
        <v/>
      </c>
      <c r="AU59" s="324" t="str">
        <f>IF(AU57="","",VLOOKUP(AU57,'シフト記号表（勤務時間帯）'!$D$6:$Z$47,23,FALSE))</f>
        <v/>
      </c>
      <c r="AV59" s="325" t="str">
        <f>IF(AV57="","",VLOOKUP(AV57,'シフト記号表（勤務時間帯）'!$D$6:$Z$47,23,FALSE))</f>
        <v/>
      </c>
      <c r="AW59" s="323" t="str">
        <f>IF(AW57="","",VLOOKUP(AW57,'シフト記号表（勤務時間帯）'!$D$6:$Z$47,23,FALSE))</f>
        <v/>
      </c>
      <c r="AX59" s="324" t="str">
        <f>IF(AX57="","",VLOOKUP(AX57,'シフト記号表（勤務時間帯）'!$D$6:$Z$47,23,FALSE))</f>
        <v/>
      </c>
      <c r="AY59" s="324" t="str">
        <f>IF(AY57="","",VLOOKUP(AY57,'シフト記号表（勤務時間帯）'!$D$6:$Z$47,23,FALSE))</f>
        <v/>
      </c>
      <c r="AZ59" s="927">
        <f>IF($BC$3="４週",SUM(U59:AV59),IF($BC$3="暦月",SUM(U59:AY59),""))</f>
        <v>0</v>
      </c>
      <c r="BA59" s="928"/>
      <c r="BB59" s="929">
        <f>IF($BC$3="４週",AZ59/4,IF($BC$3="暦月",(AZ59/($BC$8/7)),""))</f>
        <v>0</v>
      </c>
      <c r="BC59" s="928"/>
      <c r="BD59" s="921"/>
      <c r="BE59" s="922"/>
      <c r="BF59" s="922"/>
      <c r="BG59" s="922"/>
      <c r="BH59" s="923"/>
    </row>
    <row r="60" spans="2:60" ht="20.25" customHeight="1" x14ac:dyDescent="0.15">
      <c r="B60" s="326"/>
      <c r="C60" s="870"/>
      <c r="D60" s="871"/>
      <c r="E60" s="872"/>
      <c r="F60" s="307"/>
      <c r="G60" s="308"/>
      <c r="H60" s="934"/>
      <c r="I60" s="882"/>
      <c r="J60" s="883"/>
      <c r="K60" s="883"/>
      <c r="L60" s="884"/>
      <c r="M60" s="891"/>
      <c r="N60" s="892"/>
      <c r="O60" s="893"/>
      <c r="P60" s="329" t="s">
        <v>649</v>
      </c>
      <c r="Q60" s="336"/>
      <c r="R60" s="336"/>
      <c r="S60" s="337"/>
      <c r="T60" s="342"/>
      <c r="U60" s="333"/>
      <c r="V60" s="334"/>
      <c r="W60" s="334"/>
      <c r="X60" s="334"/>
      <c r="Y60" s="334"/>
      <c r="Z60" s="334"/>
      <c r="AA60" s="335"/>
      <c r="AB60" s="333"/>
      <c r="AC60" s="334"/>
      <c r="AD60" s="334"/>
      <c r="AE60" s="334"/>
      <c r="AF60" s="334"/>
      <c r="AG60" s="334"/>
      <c r="AH60" s="335"/>
      <c r="AI60" s="333"/>
      <c r="AJ60" s="334"/>
      <c r="AK60" s="334"/>
      <c r="AL60" s="334"/>
      <c r="AM60" s="334"/>
      <c r="AN60" s="334"/>
      <c r="AO60" s="335"/>
      <c r="AP60" s="333"/>
      <c r="AQ60" s="334"/>
      <c r="AR60" s="334"/>
      <c r="AS60" s="334"/>
      <c r="AT60" s="334"/>
      <c r="AU60" s="334"/>
      <c r="AV60" s="335"/>
      <c r="AW60" s="333"/>
      <c r="AX60" s="334"/>
      <c r="AY60" s="334"/>
      <c r="AZ60" s="900"/>
      <c r="BA60" s="901"/>
      <c r="BB60" s="914"/>
      <c r="BC60" s="901"/>
      <c r="BD60" s="915"/>
      <c r="BE60" s="916"/>
      <c r="BF60" s="916"/>
      <c r="BG60" s="916"/>
      <c r="BH60" s="917"/>
    </row>
    <row r="61" spans="2:60" ht="20.25" customHeight="1" x14ac:dyDescent="0.15">
      <c r="B61" s="306">
        <f>B58+1</f>
        <v>14</v>
      </c>
      <c r="C61" s="873"/>
      <c r="D61" s="874"/>
      <c r="E61" s="875"/>
      <c r="F61" s="307">
        <f>C60</f>
        <v>0</v>
      </c>
      <c r="G61" s="308"/>
      <c r="H61" s="880"/>
      <c r="I61" s="885"/>
      <c r="J61" s="886"/>
      <c r="K61" s="886"/>
      <c r="L61" s="887"/>
      <c r="M61" s="894"/>
      <c r="N61" s="895"/>
      <c r="O61" s="896"/>
      <c r="P61" s="309" t="s">
        <v>658</v>
      </c>
      <c r="Q61" s="310"/>
      <c r="R61" s="310"/>
      <c r="S61" s="311"/>
      <c r="T61" s="312"/>
      <c r="U61" s="313" t="str">
        <f>IF(U60="","",VLOOKUP(U60,'シフト記号表（勤務時間帯）'!$D$6:$X$47,21,FALSE))</f>
        <v/>
      </c>
      <c r="V61" s="314" t="str">
        <f>IF(V60="","",VLOOKUP(V60,'シフト記号表（勤務時間帯）'!$D$6:$X$47,21,FALSE))</f>
        <v/>
      </c>
      <c r="W61" s="314" t="str">
        <f>IF(W60="","",VLOOKUP(W60,'シフト記号表（勤務時間帯）'!$D$6:$X$47,21,FALSE))</f>
        <v/>
      </c>
      <c r="X61" s="314" t="str">
        <f>IF(X60="","",VLOOKUP(X60,'シフト記号表（勤務時間帯）'!$D$6:$X$47,21,FALSE))</f>
        <v/>
      </c>
      <c r="Y61" s="314" t="str">
        <f>IF(Y60="","",VLOOKUP(Y60,'シフト記号表（勤務時間帯）'!$D$6:$X$47,21,FALSE))</f>
        <v/>
      </c>
      <c r="Z61" s="314" t="str">
        <f>IF(Z60="","",VLOOKUP(Z60,'シフト記号表（勤務時間帯）'!$D$6:$X$47,21,FALSE))</f>
        <v/>
      </c>
      <c r="AA61" s="315" t="str">
        <f>IF(AA60="","",VLOOKUP(AA60,'シフト記号表（勤務時間帯）'!$D$6:$X$47,21,FALSE))</f>
        <v/>
      </c>
      <c r="AB61" s="313" t="str">
        <f>IF(AB60="","",VLOOKUP(AB60,'シフト記号表（勤務時間帯）'!$D$6:$X$47,21,FALSE))</f>
        <v/>
      </c>
      <c r="AC61" s="314" t="str">
        <f>IF(AC60="","",VLOOKUP(AC60,'シフト記号表（勤務時間帯）'!$D$6:$X$47,21,FALSE))</f>
        <v/>
      </c>
      <c r="AD61" s="314" t="str">
        <f>IF(AD60="","",VLOOKUP(AD60,'シフト記号表（勤務時間帯）'!$D$6:$X$47,21,FALSE))</f>
        <v/>
      </c>
      <c r="AE61" s="314" t="str">
        <f>IF(AE60="","",VLOOKUP(AE60,'シフト記号表（勤務時間帯）'!$D$6:$X$47,21,FALSE))</f>
        <v/>
      </c>
      <c r="AF61" s="314" t="str">
        <f>IF(AF60="","",VLOOKUP(AF60,'シフト記号表（勤務時間帯）'!$D$6:$X$47,21,FALSE))</f>
        <v/>
      </c>
      <c r="AG61" s="314" t="str">
        <f>IF(AG60="","",VLOOKUP(AG60,'シフト記号表（勤務時間帯）'!$D$6:$X$47,21,FALSE))</f>
        <v/>
      </c>
      <c r="AH61" s="315" t="str">
        <f>IF(AH60="","",VLOOKUP(AH60,'シフト記号表（勤務時間帯）'!$D$6:$X$47,21,FALSE))</f>
        <v/>
      </c>
      <c r="AI61" s="313" t="str">
        <f>IF(AI60="","",VLOOKUP(AI60,'シフト記号表（勤務時間帯）'!$D$6:$X$47,21,FALSE))</f>
        <v/>
      </c>
      <c r="AJ61" s="314" t="str">
        <f>IF(AJ60="","",VLOOKUP(AJ60,'シフト記号表（勤務時間帯）'!$D$6:$X$47,21,FALSE))</f>
        <v/>
      </c>
      <c r="AK61" s="314" t="str">
        <f>IF(AK60="","",VLOOKUP(AK60,'シフト記号表（勤務時間帯）'!$D$6:$X$47,21,FALSE))</f>
        <v/>
      </c>
      <c r="AL61" s="314" t="str">
        <f>IF(AL60="","",VLOOKUP(AL60,'シフト記号表（勤務時間帯）'!$D$6:$X$47,21,FALSE))</f>
        <v/>
      </c>
      <c r="AM61" s="314" t="str">
        <f>IF(AM60="","",VLOOKUP(AM60,'シフト記号表（勤務時間帯）'!$D$6:$X$47,21,FALSE))</f>
        <v/>
      </c>
      <c r="AN61" s="314" t="str">
        <f>IF(AN60="","",VLOOKUP(AN60,'シフト記号表（勤務時間帯）'!$D$6:$X$47,21,FALSE))</f>
        <v/>
      </c>
      <c r="AO61" s="315" t="str">
        <f>IF(AO60="","",VLOOKUP(AO60,'シフト記号表（勤務時間帯）'!$D$6:$X$47,21,FALSE))</f>
        <v/>
      </c>
      <c r="AP61" s="313" t="str">
        <f>IF(AP60="","",VLOOKUP(AP60,'シフト記号表（勤務時間帯）'!$D$6:$X$47,21,FALSE))</f>
        <v/>
      </c>
      <c r="AQ61" s="314" t="str">
        <f>IF(AQ60="","",VLOOKUP(AQ60,'シフト記号表（勤務時間帯）'!$D$6:$X$47,21,FALSE))</f>
        <v/>
      </c>
      <c r="AR61" s="314" t="str">
        <f>IF(AR60="","",VLOOKUP(AR60,'シフト記号表（勤務時間帯）'!$D$6:$X$47,21,FALSE))</f>
        <v/>
      </c>
      <c r="AS61" s="314" t="str">
        <f>IF(AS60="","",VLOOKUP(AS60,'シフト記号表（勤務時間帯）'!$D$6:$X$47,21,FALSE))</f>
        <v/>
      </c>
      <c r="AT61" s="314" t="str">
        <f>IF(AT60="","",VLOOKUP(AT60,'シフト記号表（勤務時間帯）'!$D$6:$X$47,21,FALSE))</f>
        <v/>
      </c>
      <c r="AU61" s="314" t="str">
        <f>IF(AU60="","",VLOOKUP(AU60,'シフト記号表（勤務時間帯）'!$D$6:$X$47,21,FALSE))</f>
        <v/>
      </c>
      <c r="AV61" s="315" t="str">
        <f>IF(AV60="","",VLOOKUP(AV60,'シフト記号表（勤務時間帯）'!$D$6:$X$47,21,FALSE))</f>
        <v/>
      </c>
      <c r="AW61" s="313" t="str">
        <f>IF(AW60="","",VLOOKUP(AW60,'シフト記号表（勤務時間帯）'!$D$6:$X$47,21,FALSE))</f>
        <v/>
      </c>
      <c r="AX61" s="314" t="str">
        <f>IF(AX60="","",VLOOKUP(AX60,'シフト記号表（勤務時間帯）'!$D$6:$X$47,21,FALSE))</f>
        <v/>
      </c>
      <c r="AY61" s="314" t="str">
        <f>IF(AY60="","",VLOOKUP(AY60,'シフト記号表（勤務時間帯）'!$D$6:$X$47,21,FALSE))</f>
        <v/>
      </c>
      <c r="AZ61" s="924">
        <f>IF($BC$3="４週",SUM(U61:AV61),IF($BC$3="暦月",SUM(U61:AY61),""))</f>
        <v>0</v>
      </c>
      <c r="BA61" s="925"/>
      <c r="BB61" s="926">
        <f>IF($BC$3="４週",AZ61/4,IF($BC$3="暦月",(AZ61/($BC$8/7)),""))</f>
        <v>0</v>
      </c>
      <c r="BC61" s="925"/>
      <c r="BD61" s="918"/>
      <c r="BE61" s="919"/>
      <c r="BF61" s="919"/>
      <c r="BG61" s="919"/>
      <c r="BH61" s="920"/>
    </row>
    <row r="62" spans="2:60" ht="20.25" customHeight="1" x14ac:dyDescent="0.15">
      <c r="B62" s="316"/>
      <c r="C62" s="876"/>
      <c r="D62" s="877"/>
      <c r="E62" s="878"/>
      <c r="F62" s="317"/>
      <c r="G62" s="318">
        <f>C60</f>
        <v>0</v>
      </c>
      <c r="H62" s="881"/>
      <c r="I62" s="888"/>
      <c r="J62" s="889"/>
      <c r="K62" s="889"/>
      <c r="L62" s="890"/>
      <c r="M62" s="897"/>
      <c r="N62" s="898"/>
      <c r="O62" s="899"/>
      <c r="P62" s="343" t="s">
        <v>659</v>
      </c>
      <c r="Q62" s="344"/>
      <c r="R62" s="344"/>
      <c r="S62" s="345"/>
      <c r="T62" s="346"/>
      <c r="U62" s="323" t="str">
        <f>IF(U60="","",VLOOKUP(U60,'シフト記号表（勤務時間帯）'!$D$6:$Z$47,23,FALSE))</f>
        <v/>
      </c>
      <c r="V62" s="324" t="str">
        <f>IF(V60="","",VLOOKUP(V60,'シフト記号表（勤務時間帯）'!$D$6:$Z$47,23,FALSE))</f>
        <v/>
      </c>
      <c r="W62" s="324" t="str">
        <f>IF(W60="","",VLOOKUP(W60,'シフト記号表（勤務時間帯）'!$D$6:$Z$47,23,FALSE))</f>
        <v/>
      </c>
      <c r="X62" s="324" t="str">
        <f>IF(X60="","",VLOOKUP(X60,'シフト記号表（勤務時間帯）'!$D$6:$Z$47,23,FALSE))</f>
        <v/>
      </c>
      <c r="Y62" s="324" t="str">
        <f>IF(Y60="","",VLOOKUP(Y60,'シフト記号表（勤務時間帯）'!$D$6:$Z$47,23,FALSE))</f>
        <v/>
      </c>
      <c r="Z62" s="324" t="str">
        <f>IF(Z60="","",VLOOKUP(Z60,'シフト記号表（勤務時間帯）'!$D$6:$Z$47,23,FALSE))</f>
        <v/>
      </c>
      <c r="AA62" s="325" t="str">
        <f>IF(AA60="","",VLOOKUP(AA60,'シフト記号表（勤務時間帯）'!$D$6:$Z$47,23,FALSE))</f>
        <v/>
      </c>
      <c r="AB62" s="323" t="str">
        <f>IF(AB60="","",VLOOKUP(AB60,'シフト記号表（勤務時間帯）'!$D$6:$Z$47,23,FALSE))</f>
        <v/>
      </c>
      <c r="AC62" s="324" t="str">
        <f>IF(AC60="","",VLOOKUP(AC60,'シフト記号表（勤務時間帯）'!$D$6:$Z$47,23,FALSE))</f>
        <v/>
      </c>
      <c r="AD62" s="324" t="str">
        <f>IF(AD60="","",VLOOKUP(AD60,'シフト記号表（勤務時間帯）'!$D$6:$Z$47,23,FALSE))</f>
        <v/>
      </c>
      <c r="AE62" s="324" t="str">
        <f>IF(AE60="","",VLOOKUP(AE60,'シフト記号表（勤務時間帯）'!$D$6:$Z$47,23,FALSE))</f>
        <v/>
      </c>
      <c r="AF62" s="324" t="str">
        <f>IF(AF60="","",VLOOKUP(AF60,'シフト記号表（勤務時間帯）'!$D$6:$Z$47,23,FALSE))</f>
        <v/>
      </c>
      <c r="AG62" s="324" t="str">
        <f>IF(AG60="","",VLOOKUP(AG60,'シフト記号表（勤務時間帯）'!$D$6:$Z$47,23,FALSE))</f>
        <v/>
      </c>
      <c r="AH62" s="325" t="str">
        <f>IF(AH60="","",VLOOKUP(AH60,'シフト記号表（勤務時間帯）'!$D$6:$Z$47,23,FALSE))</f>
        <v/>
      </c>
      <c r="AI62" s="323" t="str">
        <f>IF(AI60="","",VLOOKUP(AI60,'シフト記号表（勤務時間帯）'!$D$6:$Z$47,23,FALSE))</f>
        <v/>
      </c>
      <c r="AJ62" s="324" t="str">
        <f>IF(AJ60="","",VLOOKUP(AJ60,'シフト記号表（勤務時間帯）'!$D$6:$Z$47,23,FALSE))</f>
        <v/>
      </c>
      <c r="AK62" s="324" t="str">
        <f>IF(AK60="","",VLOOKUP(AK60,'シフト記号表（勤務時間帯）'!$D$6:$Z$47,23,FALSE))</f>
        <v/>
      </c>
      <c r="AL62" s="324" t="str">
        <f>IF(AL60="","",VLOOKUP(AL60,'シフト記号表（勤務時間帯）'!$D$6:$Z$47,23,FALSE))</f>
        <v/>
      </c>
      <c r="AM62" s="324" t="str">
        <f>IF(AM60="","",VLOOKUP(AM60,'シフト記号表（勤務時間帯）'!$D$6:$Z$47,23,FALSE))</f>
        <v/>
      </c>
      <c r="AN62" s="324" t="str">
        <f>IF(AN60="","",VLOOKUP(AN60,'シフト記号表（勤務時間帯）'!$D$6:$Z$47,23,FALSE))</f>
        <v/>
      </c>
      <c r="AO62" s="325" t="str">
        <f>IF(AO60="","",VLOOKUP(AO60,'シフト記号表（勤務時間帯）'!$D$6:$Z$47,23,FALSE))</f>
        <v/>
      </c>
      <c r="AP62" s="323" t="str">
        <f>IF(AP60="","",VLOOKUP(AP60,'シフト記号表（勤務時間帯）'!$D$6:$Z$47,23,FALSE))</f>
        <v/>
      </c>
      <c r="AQ62" s="324" t="str">
        <f>IF(AQ60="","",VLOOKUP(AQ60,'シフト記号表（勤務時間帯）'!$D$6:$Z$47,23,FALSE))</f>
        <v/>
      </c>
      <c r="AR62" s="324" t="str">
        <f>IF(AR60="","",VLOOKUP(AR60,'シフト記号表（勤務時間帯）'!$D$6:$Z$47,23,FALSE))</f>
        <v/>
      </c>
      <c r="AS62" s="324" t="str">
        <f>IF(AS60="","",VLOOKUP(AS60,'シフト記号表（勤務時間帯）'!$D$6:$Z$47,23,FALSE))</f>
        <v/>
      </c>
      <c r="AT62" s="324" t="str">
        <f>IF(AT60="","",VLOOKUP(AT60,'シフト記号表（勤務時間帯）'!$D$6:$Z$47,23,FALSE))</f>
        <v/>
      </c>
      <c r="AU62" s="324" t="str">
        <f>IF(AU60="","",VLOOKUP(AU60,'シフト記号表（勤務時間帯）'!$D$6:$Z$47,23,FALSE))</f>
        <v/>
      </c>
      <c r="AV62" s="325" t="str">
        <f>IF(AV60="","",VLOOKUP(AV60,'シフト記号表（勤務時間帯）'!$D$6:$Z$47,23,FALSE))</f>
        <v/>
      </c>
      <c r="AW62" s="323" t="str">
        <f>IF(AW60="","",VLOOKUP(AW60,'シフト記号表（勤務時間帯）'!$D$6:$Z$47,23,FALSE))</f>
        <v/>
      </c>
      <c r="AX62" s="324" t="str">
        <f>IF(AX60="","",VLOOKUP(AX60,'シフト記号表（勤務時間帯）'!$D$6:$Z$47,23,FALSE))</f>
        <v/>
      </c>
      <c r="AY62" s="324" t="str">
        <f>IF(AY60="","",VLOOKUP(AY60,'シフト記号表（勤務時間帯）'!$D$6:$Z$47,23,FALSE))</f>
        <v/>
      </c>
      <c r="AZ62" s="927">
        <f>IF($BC$3="４週",SUM(U62:AV62),IF($BC$3="暦月",SUM(U62:AY62),""))</f>
        <v>0</v>
      </c>
      <c r="BA62" s="928"/>
      <c r="BB62" s="929">
        <f>IF($BC$3="４週",AZ62/4,IF($BC$3="暦月",(AZ62/($BC$8/7)),""))</f>
        <v>0</v>
      </c>
      <c r="BC62" s="928"/>
      <c r="BD62" s="921"/>
      <c r="BE62" s="922"/>
      <c r="BF62" s="922"/>
      <c r="BG62" s="922"/>
      <c r="BH62" s="923"/>
    </row>
    <row r="63" spans="2:60" ht="20.25" customHeight="1" x14ac:dyDescent="0.15">
      <c r="B63" s="326"/>
      <c r="C63" s="870"/>
      <c r="D63" s="871"/>
      <c r="E63" s="872"/>
      <c r="F63" s="307"/>
      <c r="G63" s="308"/>
      <c r="H63" s="934"/>
      <c r="I63" s="882"/>
      <c r="J63" s="883"/>
      <c r="K63" s="883"/>
      <c r="L63" s="884"/>
      <c r="M63" s="891"/>
      <c r="N63" s="892"/>
      <c r="O63" s="893"/>
      <c r="P63" s="329" t="s">
        <v>649</v>
      </c>
      <c r="Q63" s="336"/>
      <c r="R63" s="336"/>
      <c r="S63" s="337"/>
      <c r="T63" s="342"/>
      <c r="U63" s="333"/>
      <c r="V63" s="334"/>
      <c r="W63" s="334"/>
      <c r="X63" s="334"/>
      <c r="Y63" s="334"/>
      <c r="Z63" s="334"/>
      <c r="AA63" s="335"/>
      <c r="AB63" s="333"/>
      <c r="AC63" s="334"/>
      <c r="AD63" s="334"/>
      <c r="AE63" s="334"/>
      <c r="AF63" s="334"/>
      <c r="AG63" s="334"/>
      <c r="AH63" s="335"/>
      <c r="AI63" s="333"/>
      <c r="AJ63" s="334"/>
      <c r="AK63" s="334"/>
      <c r="AL63" s="334"/>
      <c r="AM63" s="334"/>
      <c r="AN63" s="334"/>
      <c r="AO63" s="335"/>
      <c r="AP63" s="333"/>
      <c r="AQ63" s="334"/>
      <c r="AR63" s="334"/>
      <c r="AS63" s="334"/>
      <c r="AT63" s="334"/>
      <c r="AU63" s="334"/>
      <c r="AV63" s="335"/>
      <c r="AW63" s="333"/>
      <c r="AX63" s="334"/>
      <c r="AY63" s="334"/>
      <c r="AZ63" s="900"/>
      <c r="BA63" s="901"/>
      <c r="BB63" s="914"/>
      <c r="BC63" s="901"/>
      <c r="BD63" s="915"/>
      <c r="BE63" s="916"/>
      <c r="BF63" s="916"/>
      <c r="BG63" s="916"/>
      <c r="BH63" s="917"/>
    </row>
    <row r="64" spans="2:60" ht="20.25" customHeight="1" x14ac:dyDescent="0.15">
      <c r="B64" s="306">
        <f>B61+1</f>
        <v>15</v>
      </c>
      <c r="C64" s="873"/>
      <c r="D64" s="874"/>
      <c r="E64" s="875"/>
      <c r="F64" s="307">
        <f>C63</f>
        <v>0</v>
      </c>
      <c r="G64" s="308"/>
      <c r="H64" s="880"/>
      <c r="I64" s="885"/>
      <c r="J64" s="886"/>
      <c r="K64" s="886"/>
      <c r="L64" s="887"/>
      <c r="M64" s="894"/>
      <c r="N64" s="895"/>
      <c r="O64" s="896"/>
      <c r="P64" s="309" t="s">
        <v>658</v>
      </c>
      <c r="Q64" s="310"/>
      <c r="R64" s="310"/>
      <c r="S64" s="311"/>
      <c r="T64" s="312"/>
      <c r="U64" s="313" t="str">
        <f>IF(U63="","",VLOOKUP(U63,'シフト記号表（勤務時間帯）'!$D$6:$X$47,21,FALSE))</f>
        <v/>
      </c>
      <c r="V64" s="314" t="str">
        <f>IF(V63="","",VLOOKUP(V63,'シフト記号表（勤務時間帯）'!$D$6:$X$47,21,FALSE))</f>
        <v/>
      </c>
      <c r="W64" s="314" t="str">
        <f>IF(W63="","",VLOOKUP(W63,'シフト記号表（勤務時間帯）'!$D$6:$X$47,21,FALSE))</f>
        <v/>
      </c>
      <c r="X64" s="314" t="str">
        <f>IF(X63="","",VLOOKUP(X63,'シフト記号表（勤務時間帯）'!$D$6:$X$47,21,FALSE))</f>
        <v/>
      </c>
      <c r="Y64" s="314" t="str">
        <f>IF(Y63="","",VLOOKUP(Y63,'シフト記号表（勤務時間帯）'!$D$6:$X$47,21,FALSE))</f>
        <v/>
      </c>
      <c r="Z64" s="314" t="str">
        <f>IF(Z63="","",VLOOKUP(Z63,'シフト記号表（勤務時間帯）'!$D$6:$X$47,21,FALSE))</f>
        <v/>
      </c>
      <c r="AA64" s="315" t="str">
        <f>IF(AA63="","",VLOOKUP(AA63,'シフト記号表（勤務時間帯）'!$D$6:$X$47,21,FALSE))</f>
        <v/>
      </c>
      <c r="AB64" s="313" t="str">
        <f>IF(AB63="","",VLOOKUP(AB63,'シフト記号表（勤務時間帯）'!$D$6:$X$47,21,FALSE))</f>
        <v/>
      </c>
      <c r="AC64" s="314" t="str">
        <f>IF(AC63="","",VLOOKUP(AC63,'シフト記号表（勤務時間帯）'!$D$6:$X$47,21,FALSE))</f>
        <v/>
      </c>
      <c r="AD64" s="314" t="str">
        <f>IF(AD63="","",VLOOKUP(AD63,'シフト記号表（勤務時間帯）'!$D$6:$X$47,21,FALSE))</f>
        <v/>
      </c>
      <c r="AE64" s="314" t="str">
        <f>IF(AE63="","",VLOOKUP(AE63,'シフト記号表（勤務時間帯）'!$D$6:$X$47,21,FALSE))</f>
        <v/>
      </c>
      <c r="AF64" s="314" t="str">
        <f>IF(AF63="","",VLOOKUP(AF63,'シフト記号表（勤務時間帯）'!$D$6:$X$47,21,FALSE))</f>
        <v/>
      </c>
      <c r="AG64" s="314" t="str">
        <f>IF(AG63="","",VLOOKUP(AG63,'シフト記号表（勤務時間帯）'!$D$6:$X$47,21,FALSE))</f>
        <v/>
      </c>
      <c r="AH64" s="315" t="str">
        <f>IF(AH63="","",VLOOKUP(AH63,'シフト記号表（勤務時間帯）'!$D$6:$X$47,21,FALSE))</f>
        <v/>
      </c>
      <c r="AI64" s="313" t="str">
        <f>IF(AI63="","",VLOOKUP(AI63,'シフト記号表（勤務時間帯）'!$D$6:$X$47,21,FALSE))</f>
        <v/>
      </c>
      <c r="AJ64" s="314" t="str">
        <f>IF(AJ63="","",VLOOKUP(AJ63,'シフト記号表（勤務時間帯）'!$D$6:$X$47,21,FALSE))</f>
        <v/>
      </c>
      <c r="AK64" s="314" t="str">
        <f>IF(AK63="","",VLOOKUP(AK63,'シフト記号表（勤務時間帯）'!$D$6:$X$47,21,FALSE))</f>
        <v/>
      </c>
      <c r="AL64" s="314" t="str">
        <f>IF(AL63="","",VLOOKUP(AL63,'シフト記号表（勤務時間帯）'!$D$6:$X$47,21,FALSE))</f>
        <v/>
      </c>
      <c r="AM64" s="314" t="str">
        <f>IF(AM63="","",VLOOKUP(AM63,'シフト記号表（勤務時間帯）'!$D$6:$X$47,21,FALSE))</f>
        <v/>
      </c>
      <c r="AN64" s="314" t="str">
        <f>IF(AN63="","",VLOOKUP(AN63,'シフト記号表（勤務時間帯）'!$D$6:$X$47,21,FALSE))</f>
        <v/>
      </c>
      <c r="AO64" s="315" t="str">
        <f>IF(AO63="","",VLOOKUP(AO63,'シフト記号表（勤務時間帯）'!$D$6:$X$47,21,FALSE))</f>
        <v/>
      </c>
      <c r="AP64" s="313" t="str">
        <f>IF(AP63="","",VLOOKUP(AP63,'シフト記号表（勤務時間帯）'!$D$6:$X$47,21,FALSE))</f>
        <v/>
      </c>
      <c r="AQ64" s="314" t="str">
        <f>IF(AQ63="","",VLOOKUP(AQ63,'シフト記号表（勤務時間帯）'!$D$6:$X$47,21,FALSE))</f>
        <v/>
      </c>
      <c r="AR64" s="314" t="str">
        <f>IF(AR63="","",VLOOKUP(AR63,'シフト記号表（勤務時間帯）'!$D$6:$X$47,21,FALSE))</f>
        <v/>
      </c>
      <c r="AS64" s="314" t="str">
        <f>IF(AS63="","",VLOOKUP(AS63,'シフト記号表（勤務時間帯）'!$D$6:$X$47,21,FALSE))</f>
        <v/>
      </c>
      <c r="AT64" s="314" t="str">
        <f>IF(AT63="","",VLOOKUP(AT63,'シフト記号表（勤務時間帯）'!$D$6:$X$47,21,FALSE))</f>
        <v/>
      </c>
      <c r="AU64" s="314" t="str">
        <f>IF(AU63="","",VLOOKUP(AU63,'シフト記号表（勤務時間帯）'!$D$6:$X$47,21,FALSE))</f>
        <v/>
      </c>
      <c r="AV64" s="315" t="str">
        <f>IF(AV63="","",VLOOKUP(AV63,'シフト記号表（勤務時間帯）'!$D$6:$X$47,21,FALSE))</f>
        <v/>
      </c>
      <c r="AW64" s="313" t="str">
        <f>IF(AW63="","",VLOOKUP(AW63,'シフト記号表（勤務時間帯）'!$D$6:$X$47,21,FALSE))</f>
        <v/>
      </c>
      <c r="AX64" s="314" t="str">
        <f>IF(AX63="","",VLOOKUP(AX63,'シフト記号表（勤務時間帯）'!$D$6:$X$47,21,FALSE))</f>
        <v/>
      </c>
      <c r="AY64" s="314" t="str">
        <f>IF(AY63="","",VLOOKUP(AY63,'シフト記号表（勤務時間帯）'!$D$6:$X$47,21,FALSE))</f>
        <v/>
      </c>
      <c r="AZ64" s="924">
        <f>IF($BC$3="４週",SUM(U64:AV64),IF($BC$3="暦月",SUM(U64:AY64),""))</f>
        <v>0</v>
      </c>
      <c r="BA64" s="925"/>
      <c r="BB64" s="926">
        <f>IF($BC$3="４週",AZ64/4,IF($BC$3="暦月",(AZ64/($BC$8/7)),""))</f>
        <v>0</v>
      </c>
      <c r="BC64" s="925"/>
      <c r="BD64" s="918"/>
      <c r="BE64" s="919"/>
      <c r="BF64" s="919"/>
      <c r="BG64" s="919"/>
      <c r="BH64" s="920"/>
    </row>
    <row r="65" spans="2:60" ht="20.25" customHeight="1" x14ac:dyDescent="0.15">
      <c r="B65" s="316"/>
      <c r="C65" s="876"/>
      <c r="D65" s="877"/>
      <c r="E65" s="878"/>
      <c r="F65" s="317"/>
      <c r="G65" s="318">
        <f>C63</f>
        <v>0</v>
      </c>
      <c r="H65" s="881"/>
      <c r="I65" s="888"/>
      <c r="J65" s="889"/>
      <c r="K65" s="889"/>
      <c r="L65" s="890"/>
      <c r="M65" s="897"/>
      <c r="N65" s="898"/>
      <c r="O65" s="899"/>
      <c r="P65" s="343" t="s">
        <v>659</v>
      </c>
      <c r="Q65" s="344"/>
      <c r="R65" s="344"/>
      <c r="S65" s="345"/>
      <c r="T65" s="346"/>
      <c r="U65" s="323" t="str">
        <f>IF(U63="","",VLOOKUP(U63,'シフト記号表（勤務時間帯）'!$D$6:$Z$47,23,FALSE))</f>
        <v/>
      </c>
      <c r="V65" s="324" t="str">
        <f>IF(V63="","",VLOOKUP(V63,'シフト記号表（勤務時間帯）'!$D$6:$Z$47,23,FALSE))</f>
        <v/>
      </c>
      <c r="W65" s="324" t="str">
        <f>IF(W63="","",VLOOKUP(W63,'シフト記号表（勤務時間帯）'!$D$6:$Z$47,23,FALSE))</f>
        <v/>
      </c>
      <c r="X65" s="324" t="str">
        <f>IF(X63="","",VLOOKUP(X63,'シフト記号表（勤務時間帯）'!$D$6:$Z$47,23,FALSE))</f>
        <v/>
      </c>
      <c r="Y65" s="324" t="str">
        <f>IF(Y63="","",VLOOKUP(Y63,'シフト記号表（勤務時間帯）'!$D$6:$Z$47,23,FALSE))</f>
        <v/>
      </c>
      <c r="Z65" s="324" t="str">
        <f>IF(Z63="","",VLOOKUP(Z63,'シフト記号表（勤務時間帯）'!$D$6:$Z$47,23,FALSE))</f>
        <v/>
      </c>
      <c r="AA65" s="325" t="str">
        <f>IF(AA63="","",VLOOKUP(AA63,'シフト記号表（勤務時間帯）'!$D$6:$Z$47,23,FALSE))</f>
        <v/>
      </c>
      <c r="AB65" s="323" t="str">
        <f>IF(AB63="","",VLOOKUP(AB63,'シフト記号表（勤務時間帯）'!$D$6:$Z$47,23,FALSE))</f>
        <v/>
      </c>
      <c r="AC65" s="324" t="str">
        <f>IF(AC63="","",VLOOKUP(AC63,'シフト記号表（勤務時間帯）'!$D$6:$Z$47,23,FALSE))</f>
        <v/>
      </c>
      <c r="AD65" s="324" t="str">
        <f>IF(AD63="","",VLOOKUP(AD63,'シフト記号表（勤務時間帯）'!$D$6:$Z$47,23,FALSE))</f>
        <v/>
      </c>
      <c r="AE65" s="324" t="str">
        <f>IF(AE63="","",VLOOKUP(AE63,'シフト記号表（勤務時間帯）'!$D$6:$Z$47,23,FALSE))</f>
        <v/>
      </c>
      <c r="AF65" s="324" t="str">
        <f>IF(AF63="","",VLOOKUP(AF63,'シフト記号表（勤務時間帯）'!$D$6:$Z$47,23,FALSE))</f>
        <v/>
      </c>
      <c r="AG65" s="324" t="str">
        <f>IF(AG63="","",VLOOKUP(AG63,'シフト記号表（勤務時間帯）'!$D$6:$Z$47,23,FALSE))</f>
        <v/>
      </c>
      <c r="AH65" s="325" t="str">
        <f>IF(AH63="","",VLOOKUP(AH63,'シフト記号表（勤務時間帯）'!$D$6:$Z$47,23,FALSE))</f>
        <v/>
      </c>
      <c r="AI65" s="323" t="str">
        <f>IF(AI63="","",VLOOKUP(AI63,'シフト記号表（勤務時間帯）'!$D$6:$Z$47,23,FALSE))</f>
        <v/>
      </c>
      <c r="AJ65" s="324" t="str">
        <f>IF(AJ63="","",VLOOKUP(AJ63,'シフト記号表（勤務時間帯）'!$D$6:$Z$47,23,FALSE))</f>
        <v/>
      </c>
      <c r="AK65" s="324" t="str">
        <f>IF(AK63="","",VLOOKUP(AK63,'シフト記号表（勤務時間帯）'!$D$6:$Z$47,23,FALSE))</f>
        <v/>
      </c>
      <c r="AL65" s="324" t="str">
        <f>IF(AL63="","",VLOOKUP(AL63,'シフト記号表（勤務時間帯）'!$D$6:$Z$47,23,FALSE))</f>
        <v/>
      </c>
      <c r="AM65" s="324" t="str">
        <f>IF(AM63="","",VLOOKUP(AM63,'シフト記号表（勤務時間帯）'!$D$6:$Z$47,23,FALSE))</f>
        <v/>
      </c>
      <c r="AN65" s="324" t="str">
        <f>IF(AN63="","",VLOOKUP(AN63,'シフト記号表（勤務時間帯）'!$D$6:$Z$47,23,FALSE))</f>
        <v/>
      </c>
      <c r="AO65" s="325" t="str">
        <f>IF(AO63="","",VLOOKUP(AO63,'シフト記号表（勤務時間帯）'!$D$6:$Z$47,23,FALSE))</f>
        <v/>
      </c>
      <c r="AP65" s="323" t="str">
        <f>IF(AP63="","",VLOOKUP(AP63,'シフト記号表（勤務時間帯）'!$D$6:$Z$47,23,FALSE))</f>
        <v/>
      </c>
      <c r="AQ65" s="324" t="str">
        <f>IF(AQ63="","",VLOOKUP(AQ63,'シフト記号表（勤務時間帯）'!$D$6:$Z$47,23,FALSE))</f>
        <v/>
      </c>
      <c r="AR65" s="324" t="str">
        <f>IF(AR63="","",VLOOKUP(AR63,'シフト記号表（勤務時間帯）'!$D$6:$Z$47,23,FALSE))</f>
        <v/>
      </c>
      <c r="AS65" s="324" t="str">
        <f>IF(AS63="","",VLOOKUP(AS63,'シフト記号表（勤務時間帯）'!$D$6:$Z$47,23,FALSE))</f>
        <v/>
      </c>
      <c r="AT65" s="324" t="str">
        <f>IF(AT63="","",VLOOKUP(AT63,'シフト記号表（勤務時間帯）'!$D$6:$Z$47,23,FALSE))</f>
        <v/>
      </c>
      <c r="AU65" s="324" t="str">
        <f>IF(AU63="","",VLOOKUP(AU63,'シフト記号表（勤務時間帯）'!$D$6:$Z$47,23,FALSE))</f>
        <v/>
      </c>
      <c r="AV65" s="325" t="str">
        <f>IF(AV63="","",VLOOKUP(AV63,'シフト記号表（勤務時間帯）'!$D$6:$Z$47,23,FALSE))</f>
        <v/>
      </c>
      <c r="AW65" s="323" t="str">
        <f>IF(AW63="","",VLOOKUP(AW63,'シフト記号表（勤務時間帯）'!$D$6:$Z$47,23,FALSE))</f>
        <v/>
      </c>
      <c r="AX65" s="324" t="str">
        <f>IF(AX63="","",VLOOKUP(AX63,'シフト記号表（勤務時間帯）'!$D$6:$Z$47,23,FALSE))</f>
        <v/>
      </c>
      <c r="AY65" s="324" t="str">
        <f>IF(AY63="","",VLOOKUP(AY63,'シフト記号表（勤務時間帯）'!$D$6:$Z$47,23,FALSE))</f>
        <v/>
      </c>
      <c r="AZ65" s="927">
        <f>IF($BC$3="４週",SUM(U65:AV65),IF($BC$3="暦月",SUM(U65:AY65),""))</f>
        <v>0</v>
      </c>
      <c r="BA65" s="928"/>
      <c r="BB65" s="929">
        <f>IF($BC$3="４週",AZ65/4,IF($BC$3="暦月",(AZ65/($BC$8/7)),""))</f>
        <v>0</v>
      </c>
      <c r="BC65" s="928"/>
      <c r="BD65" s="921"/>
      <c r="BE65" s="922"/>
      <c r="BF65" s="922"/>
      <c r="BG65" s="922"/>
      <c r="BH65" s="923"/>
    </row>
    <row r="66" spans="2:60" ht="20.25" customHeight="1" x14ac:dyDescent="0.15">
      <c r="B66" s="326"/>
      <c r="C66" s="870"/>
      <c r="D66" s="871"/>
      <c r="E66" s="872"/>
      <c r="F66" s="327"/>
      <c r="G66" s="328"/>
      <c r="H66" s="879"/>
      <c r="I66" s="882"/>
      <c r="J66" s="883"/>
      <c r="K66" s="883"/>
      <c r="L66" s="884"/>
      <c r="M66" s="891"/>
      <c r="N66" s="892"/>
      <c r="O66" s="893"/>
      <c r="P66" s="347" t="s">
        <v>649</v>
      </c>
      <c r="Q66" s="348"/>
      <c r="R66" s="348"/>
      <c r="S66" s="349"/>
      <c r="T66" s="350"/>
      <c r="U66" s="333"/>
      <c r="V66" s="334"/>
      <c r="W66" s="334"/>
      <c r="X66" s="334"/>
      <c r="Y66" s="334"/>
      <c r="Z66" s="334"/>
      <c r="AA66" s="335"/>
      <c r="AB66" s="333"/>
      <c r="AC66" s="334"/>
      <c r="AD66" s="334"/>
      <c r="AE66" s="334"/>
      <c r="AF66" s="334"/>
      <c r="AG66" s="334"/>
      <c r="AH66" s="335"/>
      <c r="AI66" s="333"/>
      <c r="AJ66" s="334"/>
      <c r="AK66" s="334"/>
      <c r="AL66" s="334"/>
      <c r="AM66" s="334"/>
      <c r="AN66" s="334"/>
      <c r="AO66" s="335"/>
      <c r="AP66" s="333"/>
      <c r="AQ66" s="334"/>
      <c r="AR66" s="334"/>
      <c r="AS66" s="334"/>
      <c r="AT66" s="334"/>
      <c r="AU66" s="334"/>
      <c r="AV66" s="335"/>
      <c r="AW66" s="333"/>
      <c r="AX66" s="334"/>
      <c r="AY66" s="334"/>
      <c r="AZ66" s="900"/>
      <c r="BA66" s="901"/>
      <c r="BB66" s="914"/>
      <c r="BC66" s="901"/>
      <c r="BD66" s="915"/>
      <c r="BE66" s="916"/>
      <c r="BF66" s="916"/>
      <c r="BG66" s="916"/>
      <c r="BH66" s="917"/>
    </row>
    <row r="67" spans="2:60" ht="20.25" customHeight="1" x14ac:dyDescent="0.15">
      <c r="B67" s="306">
        <f>B64+1</f>
        <v>16</v>
      </c>
      <c r="C67" s="873"/>
      <c r="D67" s="874"/>
      <c r="E67" s="875"/>
      <c r="F67" s="307">
        <f>C66</f>
        <v>0</v>
      </c>
      <c r="G67" s="308"/>
      <c r="H67" s="880"/>
      <c r="I67" s="885"/>
      <c r="J67" s="886"/>
      <c r="K67" s="886"/>
      <c r="L67" s="887"/>
      <c r="M67" s="894"/>
      <c r="N67" s="895"/>
      <c r="O67" s="896"/>
      <c r="P67" s="309" t="s">
        <v>658</v>
      </c>
      <c r="Q67" s="310"/>
      <c r="R67" s="310"/>
      <c r="S67" s="311"/>
      <c r="T67" s="312"/>
      <c r="U67" s="313" t="str">
        <f>IF(U66="","",VLOOKUP(U66,'シフト記号表（勤務時間帯）'!$D$6:$X$47,21,FALSE))</f>
        <v/>
      </c>
      <c r="V67" s="314" t="str">
        <f>IF(V66="","",VLOOKUP(V66,'シフト記号表（勤務時間帯）'!$D$6:$X$47,21,FALSE))</f>
        <v/>
      </c>
      <c r="W67" s="314" t="str">
        <f>IF(W66="","",VLOOKUP(W66,'シフト記号表（勤務時間帯）'!$D$6:$X$47,21,FALSE))</f>
        <v/>
      </c>
      <c r="X67" s="314" t="str">
        <f>IF(X66="","",VLOOKUP(X66,'シフト記号表（勤務時間帯）'!$D$6:$X$47,21,FALSE))</f>
        <v/>
      </c>
      <c r="Y67" s="314" t="str">
        <f>IF(Y66="","",VLOOKUP(Y66,'シフト記号表（勤務時間帯）'!$D$6:$X$47,21,FALSE))</f>
        <v/>
      </c>
      <c r="Z67" s="314" t="str">
        <f>IF(Z66="","",VLOOKUP(Z66,'シフト記号表（勤務時間帯）'!$D$6:$X$47,21,FALSE))</f>
        <v/>
      </c>
      <c r="AA67" s="315" t="str">
        <f>IF(AA66="","",VLOOKUP(AA66,'シフト記号表（勤務時間帯）'!$D$6:$X$47,21,FALSE))</f>
        <v/>
      </c>
      <c r="AB67" s="313" t="str">
        <f>IF(AB66="","",VLOOKUP(AB66,'シフト記号表（勤務時間帯）'!$D$6:$X$47,21,FALSE))</f>
        <v/>
      </c>
      <c r="AC67" s="314" t="str">
        <f>IF(AC66="","",VLOOKUP(AC66,'シフト記号表（勤務時間帯）'!$D$6:$X$47,21,FALSE))</f>
        <v/>
      </c>
      <c r="AD67" s="314" t="str">
        <f>IF(AD66="","",VLOOKUP(AD66,'シフト記号表（勤務時間帯）'!$D$6:$X$47,21,FALSE))</f>
        <v/>
      </c>
      <c r="AE67" s="314" t="str">
        <f>IF(AE66="","",VLOOKUP(AE66,'シフト記号表（勤務時間帯）'!$D$6:$X$47,21,FALSE))</f>
        <v/>
      </c>
      <c r="AF67" s="314" t="str">
        <f>IF(AF66="","",VLOOKUP(AF66,'シフト記号表（勤務時間帯）'!$D$6:$X$47,21,FALSE))</f>
        <v/>
      </c>
      <c r="AG67" s="314" t="str">
        <f>IF(AG66="","",VLOOKUP(AG66,'シフト記号表（勤務時間帯）'!$D$6:$X$47,21,FALSE))</f>
        <v/>
      </c>
      <c r="AH67" s="315" t="str">
        <f>IF(AH66="","",VLOOKUP(AH66,'シフト記号表（勤務時間帯）'!$D$6:$X$47,21,FALSE))</f>
        <v/>
      </c>
      <c r="AI67" s="313" t="str">
        <f>IF(AI66="","",VLOOKUP(AI66,'シフト記号表（勤務時間帯）'!$D$6:$X$47,21,FALSE))</f>
        <v/>
      </c>
      <c r="AJ67" s="314" t="str">
        <f>IF(AJ66="","",VLOOKUP(AJ66,'シフト記号表（勤務時間帯）'!$D$6:$X$47,21,FALSE))</f>
        <v/>
      </c>
      <c r="AK67" s="314" t="str">
        <f>IF(AK66="","",VLOOKUP(AK66,'シフト記号表（勤務時間帯）'!$D$6:$X$47,21,FALSE))</f>
        <v/>
      </c>
      <c r="AL67" s="314" t="str">
        <f>IF(AL66="","",VLOOKUP(AL66,'シフト記号表（勤務時間帯）'!$D$6:$X$47,21,FALSE))</f>
        <v/>
      </c>
      <c r="AM67" s="314" t="str">
        <f>IF(AM66="","",VLOOKUP(AM66,'シフト記号表（勤務時間帯）'!$D$6:$X$47,21,FALSE))</f>
        <v/>
      </c>
      <c r="AN67" s="314" t="str">
        <f>IF(AN66="","",VLOOKUP(AN66,'シフト記号表（勤務時間帯）'!$D$6:$X$47,21,FALSE))</f>
        <v/>
      </c>
      <c r="AO67" s="315" t="str">
        <f>IF(AO66="","",VLOOKUP(AO66,'シフト記号表（勤務時間帯）'!$D$6:$X$47,21,FALSE))</f>
        <v/>
      </c>
      <c r="AP67" s="313" t="str">
        <f>IF(AP66="","",VLOOKUP(AP66,'シフト記号表（勤務時間帯）'!$D$6:$X$47,21,FALSE))</f>
        <v/>
      </c>
      <c r="AQ67" s="314" t="str">
        <f>IF(AQ66="","",VLOOKUP(AQ66,'シフト記号表（勤務時間帯）'!$D$6:$X$47,21,FALSE))</f>
        <v/>
      </c>
      <c r="AR67" s="314" t="str">
        <f>IF(AR66="","",VLOOKUP(AR66,'シフト記号表（勤務時間帯）'!$D$6:$X$47,21,FALSE))</f>
        <v/>
      </c>
      <c r="AS67" s="314" t="str">
        <f>IF(AS66="","",VLOOKUP(AS66,'シフト記号表（勤務時間帯）'!$D$6:$X$47,21,FALSE))</f>
        <v/>
      </c>
      <c r="AT67" s="314" t="str">
        <f>IF(AT66="","",VLOOKUP(AT66,'シフト記号表（勤務時間帯）'!$D$6:$X$47,21,FALSE))</f>
        <v/>
      </c>
      <c r="AU67" s="314" t="str">
        <f>IF(AU66="","",VLOOKUP(AU66,'シフト記号表（勤務時間帯）'!$D$6:$X$47,21,FALSE))</f>
        <v/>
      </c>
      <c r="AV67" s="315" t="str">
        <f>IF(AV66="","",VLOOKUP(AV66,'シフト記号表（勤務時間帯）'!$D$6:$X$47,21,FALSE))</f>
        <v/>
      </c>
      <c r="AW67" s="313" t="str">
        <f>IF(AW66="","",VLOOKUP(AW66,'シフト記号表（勤務時間帯）'!$D$6:$X$47,21,FALSE))</f>
        <v/>
      </c>
      <c r="AX67" s="314" t="str">
        <f>IF(AX66="","",VLOOKUP(AX66,'シフト記号表（勤務時間帯）'!$D$6:$X$47,21,FALSE))</f>
        <v/>
      </c>
      <c r="AY67" s="314" t="str">
        <f>IF(AY66="","",VLOOKUP(AY66,'シフト記号表（勤務時間帯）'!$D$6:$X$47,21,FALSE))</f>
        <v/>
      </c>
      <c r="AZ67" s="924">
        <f>IF($BC$3="４週",SUM(U67:AV67),IF($BC$3="暦月",SUM(U67:AY67),""))</f>
        <v>0</v>
      </c>
      <c r="BA67" s="925"/>
      <c r="BB67" s="926">
        <f>IF($BC$3="４週",AZ67/4,IF($BC$3="暦月",(AZ67/($BC$8/7)),""))</f>
        <v>0</v>
      </c>
      <c r="BC67" s="925"/>
      <c r="BD67" s="918"/>
      <c r="BE67" s="919"/>
      <c r="BF67" s="919"/>
      <c r="BG67" s="919"/>
      <c r="BH67" s="920"/>
    </row>
    <row r="68" spans="2:60" ht="20.25" customHeight="1" x14ac:dyDescent="0.15">
      <c r="B68" s="316"/>
      <c r="C68" s="876"/>
      <c r="D68" s="877"/>
      <c r="E68" s="878"/>
      <c r="F68" s="317"/>
      <c r="G68" s="318">
        <f>C66</f>
        <v>0</v>
      </c>
      <c r="H68" s="881"/>
      <c r="I68" s="888"/>
      <c r="J68" s="889"/>
      <c r="K68" s="889"/>
      <c r="L68" s="890"/>
      <c r="M68" s="897"/>
      <c r="N68" s="898"/>
      <c r="O68" s="899"/>
      <c r="P68" s="412" t="s">
        <v>659</v>
      </c>
      <c r="Q68" s="320"/>
      <c r="R68" s="320"/>
      <c r="S68" s="340"/>
      <c r="T68" s="341"/>
      <c r="U68" s="323" t="str">
        <f>IF(U66="","",VLOOKUP(U66,'シフト記号表（勤務時間帯）'!$D$6:$Z$47,23,FALSE))</f>
        <v/>
      </c>
      <c r="V68" s="324" t="str">
        <f>IF(V66="","",VLOOKUP(V66,'シフト記号表（勤務時間帯）'!$D$6:$Z$47,23,FALSE))</f>
        <v/>
      </c>
      <c r="W68" s="324" t="str">
        <f>IF(W66="","",VLOOKUP(W66,'シフト記号表（勤務時間帯）'!$D$6:$Z$47,23,FALSE))</f>
        <v/>
      </c>
      <c r="X68" s="324" t="str">
        <f>IF(X66="","",VLOOKUP(X66,'シフト記号表（勤務時間帯）'!$D$6:$Z$47,23,FALSE))</f>
        <v/>
      </c>
      <c r="Y68" s="324" t="str">
        <f>IF(Y66="","",VLOOKUP(Y66,'シフト記号表（勤務時間帯）'!$D$6:$Z$47,23,FALSE))</f>
        <v/>
      </c>
      <c r="Z68" s="324" t="str">
        <f>IF(Z66="","",VLOOKUP(Z66,'シフト記号表（勤務時間帯）'!$D$6:$Z$47,23,FALSE))</f>
        <v/>
      </c>
      <c r="AA68" s="325" t="str">
        <f>IF(AA66="","",VLOOKUP(AA66,'シフト記号表（勤務時間帯）'!$D$6:$Z$47,23,FALSE))</f>
        <v/>
      </c>
      <c r="AB68" s="323" t="str">
        <f>IF(AB66="","",VLOOKUP(AB66,'シフト記号表（勤務時間帯）'!$D$6:$Z$47,23,FALSE))</f>
        <v/>
      </c>
      <c r="AC68" s="324" t="str">
        <f>IF(AC66="","",VLOOKUP(AC66,'シフト記号表（勤務時間帯）'!$D$6:$Z$47,23,FALSE))</f>
        <v/>
      </c>
      <c r="AD68" s="324" t="str">
        <f>IF(AD66="","",VLOOKUP(AD66,'シフト記号表（勤務時間帯）'!$D$6:$Z$47,23,FALSE))</f>
        <v/>
      </c>
      <c r="AE68" s="324" t="str">
        <f>IF(AE66="","",VLOOKUP(AE66,'シフト記号表（勤務時間帯）'!$D$6:$Z$47,23,FALSE))</f>
        <v/>
      </c>
      <c r="AF68" s="324" t="str">
        <f>IF(AF66="","",VLOOKUP(AF66,'シフト記号表（勤務時間帯）'!$D$6:$Z$47,23,FALSE))</f>
        <v/>
      </c>
      <c r="AG68" s="324" t="str">
        <f>IF(AG66="","",VLOOKUP(AG66,'シフト記号表（勤務時間帯）'!$D$6:$Z$47,23,FALSE))</f>
        <v/>
      </c>
      <c r="AH68" s="325" t="str">
        <f>IF(AH66="","",VLOOKUP(AH66,'シフト記号表（勤務時間帯）'!$D$6:$Z$47,23,FALSE))</f>
        <v/>
      </c>
      <c r="AI68" s="323" t="str">
        <f>IF(AI66="","",VLOOKUP(AI66,'シフト記号表（勤務時間帯）'!$D$6:$Z$47,23,FALSE))</f>
        <v/>
      </c>
      <c r="AJ68" s="324" t="str">
        <f>IF(AJ66="","",VLOOKUP(AJ66,'シフト記号表（勤務時間帯）'!$D$6:$Z$47,23,FALSE))</f>
        <v/>
      </c>
      <c r="AK68" s="324" t="str">
        <f>IF(AK66="","",VLOOKUP(AK66,'シフト記号表（勤務時間帯）'!$D$6:$Z$47,23,FALSE))</f>
        <v/>
      </c>
      <c r="AL68" s="324" t="str">
        <f>IF(AL66="","",VLOOKUP(AL66,'シフト記号表（勤務時間帯）'!$D$6:$Z$47,23,FALSE))</f>
        <v/>
      </c>
      <c r="AM68" s="324" t="str">
        <f>IF(AM66="","",VLOOKUP(AM66,'シフト記号表（勤務時間帯）'!$D$6:$Z$47,23,FALSE))</f>
        <v/>
      </c>
      <c r="AN68" s="324" t="str">
        <f>IF(AN66="","",VLOOKUP(AN66,'シフト記号表（勤務時間帯）'!$D$6:$Z$47,23,FALSE))</f>
        <v/>
      </c>
      <c r="AO68" s="325" t="str">
        <f>IF(AO66="","",VLOOKUP(AO66,'シフト記号表（勤務時間帯）'!$D$6:$Z$47,23,FALSE))</f>
        <v/>
      </c>
      <c r="AP68" s="323" t="str">
        <f>IF(AP66="","",VLOOKUP(AP66,'シフト記号表（勤務時間帯）'!$D$6:$Z$47,23,FALSE))</f>
        <v/>
      </c>
      <c r="AQ68" s="324" t="str">
        <f>IF(AQ66="","",VLOOKUP(AQ66,'シフト記号表（勤務時間帯）'!$D$6:$Z$47,23,FALSE))</f>
        <v/>
      </c>
      <c r="AR68" s="324" t="str">
        <f>IF(AR66="","",VLOOKUP(AR66,'シフト記号表（勤務時間帯）'!$D$6:$Z$47,23,FALSE))</f>
        <v/>
      </c>
      <c r="AS68" s="324" t="str">
        <f>IF(AS66="","",VLOOKUP(AS66,'シフト記号表（勤務時間帯）'!$D$6:$Z$47,23,FALSE))</f>
        <v/>
      </c>
      <c r="AT68" s="324" t="str">
        <f>IF(AT66="","",VLOOKUP(AT66,'シフト記号表（勤務時間帯）'!$D$6:$Z$47,23,FALSE))</f>
        <v/>
      </c>
      <c r="AU68" s="324" t="str">
        <f>IF(AU66="","",VLOOKUP(AU66,'シフト記号表（勤務時間帯）'!$D$6:$Z$47,23,FALSE))</f>
        <v/>
      </c>
      <c r="AV68" s="325" t="str">
        <f>IF(AV66="","",VLOOKUP(AV66,'シフト記号表（勤務時間帯）'!$D$6:$Z$47,23,FALSE))</f>
        <v/>
      </c>
      <c r="AW68" s="323" t="str">
        <f>IF(AW66="","",VLOOKUP(AW66,'シフト記号表（勤務時間帯）'!$D$6:$Z$47,23,FALSE))</f>
        <v/>
      </c>
      <c r="AX68" s="324" t="str">
        <f>IF(AX66="","",VLOOKUP(AX66,'シフト記号表（勤務時間帯）'!$D$6:$Z$47,23,FALSE))</f>
        <v/>
      </c>
      <c r="AY68" s="324" t="str">
        <f>IF(AY66="","",VLOOKUP(AY66,'シフト記号表（勤務時間帯）'!$D$6:$Z$47,23,FALSE))</f>
        <v/>
      </c>
      <c r="AZ68" s="927">
        <f>IF($BC$3="４週",SUM(U68:AV68),IF($BC$3="暦月",SUM(U68:AY68),""))</f>
        <v>0</v>
      </c>
      <c r="BA68" s="928"/>
      <c r="BB68" s="929">
        <f>IF($BC$3="４週",AZ68/4,IF($BC$3="暦月",(AZ68/($BC$8/7)),""))</f>
        <v>0</v>
      </c>
      <c r="BC68" s="928"/>
      <c r="BD68" s="921"/>
      <c r="BE68" s="922"/>
      <c r="BF68" s="922"/>
      <c r="BG68" s="922"/>
      <c r="BH68" s="923"/>
    </row>
    <row r="69" spans="2:60" ht="20.25" customHeight="1" x14ac:dyDescent="0.15">
      <c r="B69" s="326"/>
      <c r="C69" s="870"/>
      <c r="D69" s="871"/>
      <c r="E69" s="872"/>
      <c r="F69" s="327"/>
      <c r="G69" s="328"/>
      <c r="H69" s="879"/>
      <c r="I69" s="882"/>
      <c r="J69" s="883"/>
      <c r="K69" s="883"/>
      <c r="L69" s="884"/>
      <c r="M69" s="891"/>
      <c r="N69" s="892"/>
      <c r="O69" s="893"/>
      <c r="P69" s="347" t="s">
        <v>649</v>
      </c>
      <c r="Q69" s="348"/>
      <c r="R69" s="348"/>
      <c r="S69" s="349"/>
      <c r="T69" s="350"/>
      <c r="U69" s="333"/>
      <c r="V69" s="334"/>
      <c r="W69" s="334"/>
      <c r="X69" s="334"/>
      <c r="Y69" s="334"/>
      <c r="Z69" s="334"/>
      <c r="AA69" s="335"/>
      <c r="AB69" s="333"/>
      <c r="AC69" s="334"/>
      <c r="AD69" s="334"/>
      <c r="AE69" s="334"/>
      <c r="AF69" s="334"/>
      <c r="AG69" s="334"/>
      <c r="AH69" s="335"/>
      <c r="AI69" s="333"/>
      <c r="AJ69" s="334"/>
      <c r="AK69" s="334"/>
      <c r="AL69" s="334"/>
      <c r="AM69" s="334"/>
      <c r="AN69" s="334"/>
      <c r="AO69" s="335"/>
      <c r="AP69" s="333"/>
      <c r="AQ69" s="334"/>
      <c r="AR69" s="334"/>
      <c r="AS69" s="334"/>
      <c r="AT69" s="334"/>
      <c r="AU69" s="334"/>
      <c r="AV69" s="335"/>
      <c r="AW69" s="333"/>
      <c r="AX69" s="334"/>
      <c r="AY69" s="334"/>
      <c r="AZ69" s="900"/>
      <c r="BA69" s="901"/>
      <c r="BB69" s="914"/>
      <c r="BC69" s="901"/>
      <c r="BD69" s="915"/>
      <c r="BE69" s="916"/>
      <c r="BF69" s="916"/>
      <c r="BG69" s="916"/>
      <c r="BH69" s="917"/>
    </row>
    <row r="70" spans="2:60" ht="20.25" customHeight="1" x14ac:dyDescent="0.15">
      <c r="B70" s="306">
        <f>B67+1</f>
        <v>17</v>
      </c>
      <c r="C70" s="873"/>
      <c r="D70" s="874"/>
      <c r="E70" s="875"/>
      <c r="F70" s="307">
        <f>C69</f>
        <v>0</v>
      </c>
      <c r="G70" s="308"/>
      <c r="H70" s="880"/>
      <c r="I70" s="885"/>
      <c r="J70" s="886"/>
      <c r="K70" s="886"/>
      <c r="L70" s="887"/>
      <c r="M70" s="894"/>
      <c r="N70" s="895"/>
      <c r="O70" s="896"/>
      <c r="P70" s="309" t="s">
        <v>658</v>
      </c>
      <c r="Q70" s="310"/>
      <c r="R70" s="310"/>
      <c r="S70" s="311"/>
      <c r="T70" s="312"/>
      <c r="U70" s="313" t="str">
        <f>IF(U69="","",VLOOKUP(U69,'シフト記号表（勤務時間帯）'!$D$6:$X$47,21,FALSE))</f>
        <v/>
      </c>
      <c r="V70" s="314" t="str">
        <f>IF(V69="","",VLOOKUP(V69,'シフト記号表（勤務時間帯）'!$D$6:$X$47,21,FALSE))</f>
        <v/>
      </c>
      <c r="W70" s="314" t="str">
        <f>IF(W69="","",VLOOKUP(W69,'シフト記号表（勤務時間帯）'!$D$6:$X$47,21,FALSE))</f>
        <v/>
      </c>
      <c r="X70" s="314" t="str">
        <f>IF(X69="","",VLOOKUP(X69,'シフト記号表（勤務時間帯）'!$D$6:$X$47,21,FALSE))</f>
        <v/>
      </c>
      <c r="Y70" s="314" t="str">
        <f>IF(Y69="","",VLOOKUP(Y69,'シフト記号表（勤務時間帯）'!$D$6:$X$47,21,FALSE))</f>
        <v/>
      </c>
      <c r="Z70" s="314" t="str">
        <f>IF(Z69="","",VLOOKUP(Z69,'シフト記号表（勤務時間帯）'!$D$6:$X$47,21,FALSE))</f>
        <v/>
      </c>
      <c r="AA70" s="315" t="str">
        <f>IF(AA69="","",VLOOKUP(AA69,'シフト記号表（勤務時間帯）'!$D$6:$X$47,21,FALSE))</f>
        <v/>
      </c>
      <c r="AB70" s="313" t="str">
        <f>IF(AB69="","",VLOOKUP(AB69,'シフト記号表（勤務時間帯）'!$D$6:$X$47,21,FALSE))</f>
        <v/>
      </c>
      <c r="AC70" s="314" t="str">
        <f>IF(AC69="","",VLOOKUP(AC69,'シフト記号表（勤務時間帯）'!$D$6:$X$47,21,FALSE))</f>
        <v/>
      </c>
      <c r="AD70" s="314" t="str">
        <f>IF(AD69="","",VLOOKUP(AD69,'シフト記号表（勤務時間帯）'!$D$6:$X$47,21,FALSE))</f>
        <v/>
      </c>
      <c r="AE70" s="314" t="str">
        <f>IF(AE69="","",VLOOKUP(AE69,'シフト記号表（勤務時間帯）'!$D$6:$X$47,21,FALSE))</f>
        <v/>
      </c>
      <c r="AF70" s="314" t="str">
        <f>IF(AF69="","",VLOOKUP(AF69,'シフト記号表（勤務時間帯）'!$D$6:$X$47,21,FALSE))</f>
        <v/>
      </c>
      <c r="AG70" s="314" t="str">
        <f>IF(AG69="","",VLOOKUP(AG69,'シフト記号表（勤務時間帯）'!$D$6:$X$47,21,FALSE))</f>
        <v/>
      </c>
      <c r="AH70" s="315" t="str">
        <f>IF(AH69="","",VLOOKUP(AH69,'シフト記号表（勤務時間帯）'!$D$6:$X$47,21,FALSE))</f>
        <v/>
      </c>
      <c r="AI70" s="313" t="str">
        <f>IF(AI69="","",VLOOKUP(AI69,'シフト記号表（勤務時間帯）'!$D$6:$X$47,21,FALSE))</f>
        <v/>
      </c>
      <c r="AJ70" s="314" t="str">
        <f>IF(AJ69="","",VLOOKUP(AJ69,'シフト記号表（勤務時間帯）'!$D$6:$X$47,21,FALSE))</f>
        <v/>
      </c>
      <c r="AK70" s="314" t="str">
        <f>IF(AK69="","",VLOOKUP(AK69,'シフト記号表（勤務時間帯）'!$D$6:$X$47,21,FALSE))</f>
        <v/>
      </c>
      <c r="AL70" s="314" t="str">
        <f>IF(AL69="","",VLOOKUP(AL69,'シフト記号表（勤務時間帯）'!$D$6:$X$47,21,FALSE))</f>
        <v/>
      </c>
      <c r="AM70" s="314" t="str">
        <f>IF(AM69="","",VLOOKUP(AM69,'シフト記号表（勤務時間帯）'!$D$6:$X$47,21,FALSE))</f>
        <v/>
      </c>
      <c r="AN70" s="314" t="str">
        <f>IF(AN69="","",VLOOKUP(AN69,'シフト記号表（勤務時間帯）'!$D$6:$X$47,21,FALSE))</f>
        <v/>
      </c>
      <c r="AO70" s="315" t="str">
        <f>IF(AO69="","",VLOOKUP(AO69,'シフト記号表（勤務時間帯）'!$D$6:$X$47,21,FALSE))</f>
        <v/>
      </c>
      <c r="AP70" s="313" t="str">
        <f>IF(AP69="","",VLOOKUP(AP69,'シフト記号表（勤務時間帯）'!$D$6:$X$47,21,FALSE))</f>
        <v/>
      </c>
      <c r="AQ70" s="314" t="str">
        <f>IF(AQ69="","",VLOOKUP(AQ69,'シフト記号表（勤務時間帯）'!$D$6:$X$47,21,FALSE))</f>
        <v/>
      </c>
      <c r="AR70" s="314" t="str">
        <f>IF(AR69="","",VLOOKUP(AR69,'シフト記号表（勤務時間帯）'!$D$6:$X$47,21,FALSE))</f>
        <v/>
      </c>
      <c r="AS70" s="314" t="str">
        <f>IF(AS69="","",VLOOKUP(AS69,'シフト記号表（勤務時間帯）'!$D$6:$X$47,21,FALSE))</f>
        <v/>
      </c>
      <c r="AT70" s="314" t="str">
        <f>IF(AT69="","",VLOOKUP(AT69,'シフト記号表（勤務時間帯）'!$D$6:$X$47,21,FALSE))</f>
        <v/>
      </c>
      <c r="AU70" s="314" t="str">
        <f>IF(AU69="","",VLOOKUP(AU69,'シフト記号表（勤務時間帯）'!$D$6:$X$47,21,FALSE))</f>
        <v/>
      </c>
      <c r="AV70" s="315" t="str">
        <f>IF(AV69="","",VLOOKUP(AV69,'シフト記号表（勤務時間帯）'!$D$6:$X$47,21,FALSE))</f>
        <v/>
      </c>
      <c r="AW70" s="313" t="str">
        <f>IF(AW69="","",VLOOKUP(AW69,'シフト記号表（勤務時間帯）'!$D$6:$X$47,21,FALSE))</f>
        <v/>
      </c>
      <c r="AX70" s="314" t="str">
        <f>IF(AX69="","",VLOOKUP(AX69,'シフト記号表（勤務時間帯）'!$D$6:$X$47,21,FALSE))</f>
        <v/>
      </c>
      <c r="AY70" s="314" t="str">
        <f>IF(AY69="","",VLOOKUP(AY69,'シフト記号表（勤務時間帯）'!$D$6:$X$47,21,FALSE))</f>
        <v/>
      </c>
      <c r="AZ70" s="924">
        <f>IF($BC$3="４週",SUM(U70:AV70),IF($BC$3="暦月",SUM(U70:AY70),""))</f>
        <v>0</v>
      </c>
      <c r="BA70" s="925"/>
      <c r="BB70" s="926">
        <f>IF($BC$3="４週",AZ70/4,IF($BC$3="暦月",(AZ70/($BC$8/7)),""))</f>
        <v>0</v>
      </c>
      <c r="BC70" s="925"/>
      <c r="BD70" s="918"/>
      <c r="BE70" s="919"/>
      <c r="BF70" s="919"/>
      <c r="BG70" s="919"/>
      <c r="BH70" s="920"/>
    </row>
    <row r="71" spans="2:60" ht="20.25" customHeight="1" x14ac:dyDescent="0.15">
      <c r="B71" s="316"/>
      <c r="C71" s="876"/>
      <c r="D71" s="877"/>
      <c r="E71" s="878"/>
      <c r="F71" s="317"/>
      <c r="G71" s="318">
        <f>C69</f>
        <v>0</v>
      </c>
      <c r="H71" s="881"/>
      <c r="I71" s="888"/>
      <c r="J71" s="889"/>
      <c r="K71" s="889"/>
      <c r="L71" s="890"/>
      <c r="M71" s="897"/>
      <c r="N71" s="898"/>
      <c r="O71" s="899"/>
      <c r="P71" s="412" t="s">
        <v>659</v>
      </c>
      <c r="Q71" s="320"/>
      <c r="R71" s="320"/>
      <c r="S71" s="340"/>
      <c r="T71" s="341"/>
      <c r="U71" s="323" t="str">
        <f>IF(U69="","",VLOOKUP(U69,'シフト記号表（勤務時間帯）'!$D$6:$Z$47,23,FALSE))</f>
        <v/>
      </c>
      <c r="V71" s="324" t="str">
        <f>IF(V69="","",VLOOKUP(V69,'シフト記号表（勤務時間帯）'!$D$6:$Z$47,23,FALSE))</f>
        <v/>
      </c>
      <c r="W71" s="324" t="str">
        <f>IF(W69="","",VLOOKUP(W69,'シフト記号表（勤務時間帯）'!$D$6:$Z$47,23,FALSE))</f>
        <v/>
      </c>
      <c r="X71" s="324" t="str">
        <f>IF(X69="","",VLOOKUP(X69,'シフト記号表（勤務時間帯）'!$D$6:$Z$47,23,FALSE))</f>
        <v/>
      </c>
      <c r="Y71" s="324" t="str">
        <f>IF(Y69="","",VLOOKUP(Y69,'シフト記号表（勤務時間帯）'!$D$6:$Z$47,23,FALSE))</f>
        <v/>
      </c>
      <c r="Z71" s="324" t="str">
        <f>IF(Z69="","",VLOOKUP(Z69,'シフト記号表（勤務時間帯）'!$D$6:$Z$47,23,FALSE))</f>
        <v/>
      </c>
      <c r="AA71" s="325" t="str">
        <f>IF(AA69="","",VLOOKUP(AA69,'シフト記号表（勤務時間帯）'!$D$6:$Z$47,23,FALSE))</f>
        <v/>
      </c>
      <c r="AB71" s="323" t="str">
        <f>IF(AB69="","",VLOOKUP(AB69,'シフト記号表（勤務時間帯）'!$D$6:$Z$47,23,FALSE))</f>
        <v/>
      </c>
      <c r="AC71" s="324" t="str">
        <f>IF(AC69="","",VLOOKUP(AC69,'シフト記号表（勤務時間帯）'!$D$6:$Z$47,23,FALSE))</f>
        <v/>
      </c>
      <c r="AD71" s="324" t="str">
        <f>IF(AD69="","",VLOOKUP(AD69,'シフト記号表（勤務時間帯）'!$D$6:$Z$47,23,FALSE))</f>
        <v/>
      </c>
      <c r="AE71" s="324" t="str">
        <f>IF(AE69="","",VLOOKUP(AE69,'シフト記号表（勤務時間帯）'!$D$6:$Z$47,23,FALSE))</f>
        <v/>
      </c>
      <c r="AF71" s="324" t="str">
        <f>IF(AF69="","",VLOOKUP(AF69,'シフト記号表（勤務時間帯）'!$D$6:$Z$47,23,FALSE))</f>
        <v/>
      </c>
      <c r="AG71" s="324" t="str">
        <f>IF(AG69="","",VLOOKUP(AG69,'シフト記号表（勤務時間帯）'!$D$6:$Z$47,23,FALSE))</f>
        <v/>
      </c>
      <c r="AH71" s="325" t="str">
        <f>IF(AH69="","",VLOOKUP(AH69,'シフト記号表（勤務時間帯）'!$D$6:$Z$47,23,FALSE))</f>
        <v/>
      </c>
      <c r="AI71" s="323" t="str">
        <f>IF(AI69="","",VLOOKUP(AI69,'シフト記号表（勤務時間帯）'!$D$6:$Z$47,23,FALSE))</f>
        <v/>
      </c>
      <c r="AJ71" s="324" t="str">
        <f>IF(AJ69="","",VLOOKUP(AJ69,'シフト記号表（勤務時間帯）'!$D$6:$Z$47,23,FALSE))</f>
        <v/>
      </c>
      <c r="AK71" s="324" t="str">
        <f>IF(AK69="","",VLOOKUP(AK69,'シフト記号表（勤務時間帯）'!$D$6:$Z$47,23,FALSE))</f>
        <v/>
      </c>
      <c r="AL71" s="324" t="str">
        <f>IF(AL69="","",VLOOKUP(AL69,'シフト記号表（勤務時間帯）'!$D$6:$Z$47,23,FALSE))</f>
        <v/>
      </c>
      <c r="AM71" s="324" t="str">
        <f>IF(AM69="","",VLOOKUP(AM69,'シフト記号表（勤務時間帯）'!$D$6:$Z$47,23,FALSE))</f>
        <v/>
      </c>
      <c r="AN71" s="324" t="str">
        <f>IF(AN69="","",VLOOKUP(AN69,'シフト記号表（勤務時間帯）'!$D$6:$Z$47,23,FALSE))</f>
        <v/>
      </c>
      <c r="AO71" s="325" t="str">
        <f>IF(AO69="","",VLOOKUP(AO69,'シフト記号表（勤務時間帯）'!$D$6:$Z$47,23,FALSE))</f>
        <v/>
      </c>
      <c r="AP71" s="323" t="str">
        <f>IF(AP69="","",VLOOKUP(AP69,'シフト記号表（勤務時間帯）'!$D$6:$Z$47,23,FALSE))</f>
        <v/>
      </c>
      <c r="AQ71" s="324" t="str">
        <f>IF(AQ69="","",VLOOKUP(AQ69,'シフト記号表（勤務時間帯）'!$D$6:$Z$47,23,FALSE))</f>
        <v/>
      </c>
      <c r="AR71" s="324" t="str">
        <f>IF(AR69="","",VLOOKUP(AR69,'シフト記号表（勤務時間帯）'!$D$6:$Z$47,23,FALSE))</f>
        <v/>
      </c>
      <c r="AS71" s="324" t="str">
        <f>IF(AS69="","",VLOOKUP(AS69,'シフト記号表（勤務時間帯）'!$D$6:$Z$47,23,FALSE))</f>
        <v/>
      </c>
      <c r="AT71" s="324" t="str">
        <f>IF(AT69="","",VLOOKUP(AT69,'シフト記号表（勤務時間帯）'!$D$6:$Z$47,23,FALSE))</f>
        <v/>
      </c>
      <c r="AU71" s="324" t="str">
        <f>IF(AU69="","",VLOOKUP(AU69,'シフト記号表（勤務時間帯）'!$D$6:$Z$47,23,FALSE))</f>
        <v/>
      </c>
      <c r="AV71" s="325" t="str">
        <f>IF(AV69="","",VLOOKUP(AV69,'シフト記号表（勤務時間帯）'!$D$6:$Z$47,23,FALSE))</f>
        <v/>
      </c>
      <c r="AW71" s="323" t="str">
        <f>IF(AW69="","",VLOOKUP(AW69,'シフト記号表（勤務時間帯）'!$D$6:$Z$47,23,FALSE))</f>
        <v/>
      </c>
      <c r="AX71" s="324" t="str">
        <f>IF(AX69="","",VLOOKUP(AX69,'シフト記号表（勤務時間帯）'!$D$6:$Z$47,23,FALSE))</f>
        <v/>
      </c>
      <c r="AY71" s="324" t="str">
        <f>IF(AY69="","",VLOOKUP(AY69,'シフト記号表（勤務時間帯）'!$D$6:$Z$47,23,FALSE))</f>
        <v/>
      </c>
      <c r="AZ71" s="927">
        <f>IF($BC$3="４週",SUM(U71:AV71),IF($BC$3="暦月",SUM(U71:AY71),""))</f>
        <v>0</v>
      </c>
      <c r="BA71" s="928"/>
      <c r="BB71" s="929">
        <f>IF($BC$3="４週",AZ71/4,IF($BC$3="暦月",(AZ71/($BC$8/7)),""))</f>
        <v>0</v>
      </c>
      <c r="BC71" s="928"/>
      <c r="BD71" s="921"/>
      <c r="BE71" s="922"/>
      <c r="BF71" s="922"/>
      <c r="BG71" s="922"/>
      <c r="BH71" s="923"/>
    </row>
    <row r="72" spans="2:60" ht="20.25" customHeight="1" x14ac:dyDescent="0.15">
      <c r="B72" s="326"/>
      <c r="C72" s="870"/>
      <c r="D72" s="871"/>
      <c r="E72" s="872"/>
      <c r="F72" s="327"/>
      <c r="G72" s="328"/>
      <c r="H72" s="879"/>
      <c r="I72" s="882"/>
      <c r="J72" s="883"/>
      <c r="K72" s="883"/>
      <c r="L72" s="884"/>
      <c r="M72" s="891"/>
      <c r="N72" s="892"/>
      <c r="O72" s="893"/>
      <c r="P72" s="347" t="s">
        <v>649</v>
      </c>
      <c r="Q72" s="348"/>
      <c r="R72" s="348"/>
      <c r="S72" s="349"/>
      <c r="T72" s="350"/>
      <c r="U72" s="333"/>
      <c r="V72" s="334"/>
      <c r="W72" s="334"/>
      <c r="X72" s="334"/>
      <c r="Y72" s="334"/>
      <c r="Z72" s="334"/>
      <c r="AA72" s="335"/>
      <c r="AB72" s="333"/>
      <c r="AC72" s="334"/>
      <c r="AD72" s="334"/>
      <c r="AE72" s="334"/>
      <c r="AF72" s="334"/>
      <c r="AG72" s="334"/>
      <c r="AH72" s="335"/>
      <c r="AI72" s="333"/>
      <c r="AJ72" s="334"/>
      <c r="AK72" s="334"/>
      <c r="AL72" s="334"/>
      <c r="AM72" s="334"/>
      <c r="AN72" s="334"/>
      <c r="AO72" s="335"/>
      <c r="AP72" s="333"/>
      <c r="AQ72" s="334"/>
      <c r="AR72" s="334"/>
      <c r="AS72" s="334"/>
      <c r="AT72" s="334"/>
      <c r="AU72" s="334"/>
      <c r="AV72" s="335"/>
      <c r="AW72" s="333"/>
      <c r="AX72" s="334"/>
      <c r="AY72" s="334"/>
      <c r="AZ72" s="900"/>
      <c r="BA72" s="901"/>
      <c r="BB72" s="914"/>
      <c r="BC72" s="901"/>
      <c r="BD72" s="915"/>
      <c r="BE72" s="916"/>
      <c r="BF72" s="916"/>
      <c r="BG72" s="916"/>
      <c r="BH72" s="917"/>
    </row>
    <row r="73" spans="2:60" ht="20.25" customHeight="1" x14ac:dyDescent="0.15">
      <c r="B73" s="306">
        <f>B70+1</f>
        <v>18</v>
      </c>
      <c r="C73" s="873"/>
      <c r="D73" s="874"/>
      <c r="E73" s="875"/>
      <c r="F73" s="307">
        <f>C72</f>
        <v>0</v>
      </c>
      <c r="G73" s="308"/>
      <c r="H73" s="880"/>
      <c r="I73" s="885"/>
      <c r="J73" s="886"/>
      <c r="K73" s="886"/>
      <c r="L73" s="887"/>
      <c r="M73" s="894"/>
      <c r="N73" s="895"/>
      <c r="O73" s="896"/>
      <c r="P73" s="309" t="s">
        <v>658</v>
      </c>
      <c r="Q73" s="310"/>
      <c r="R73" s="310"/>
      <c r="S73" s="311"/>
      <c r="T73" s="312"/>
      <c r="U73" s="313" t="str">
        <f>IF(U72="","",VLOOKUP(U72,'シフト記号表（勤務時間帯）'!$D$6:$X$47,21,FALSE))</f>
        <v/>
      </c>
      <c r="V73" s="314" t="str">
        <f>IF(V72="","",VLOOKUP(V72,'シフト記号表（勤務時間帯）'!$D$6:$X$47,21,FALSE))</f>
        <v/>
      </c>
      <c r="W73" s="314" t="str">
        <f>IF(W72="","",VLOOKUP(W72,'シフト記号表（勤務時間帯）'!$D$6:$X$47,21,FALSE))</f>
        <v/>
      </c>
      <c r="X73" s="314" t="str">
        <f>IF(X72="","",VLOOKUP(X72,'シフト記号表（勤務時間帯）'!$D$6:$X$47,21,FALSE))</f>
        <v/>
      </c>
      <c r="Y73" s="314" t="str">
        <f>IF(Y72="","",VLOOKUP(Y72,'シフト記号表（勤務時間帯）'!$D$6:$X$47,21,FALSE))</f>
        <v/>
      </c>
      <c r="Z73" s="314" t="str">
        <f>IF(Z72="","",VLOOKUP(Z72,'シフト記号表（勤務時間帯）'!$D$6:$X$47,21,FALSE))</f>
        <v/>
      </c>
      <c r="AA73" s="315" t="str">
        <f>IF(AA72="","",VLOOKUP(AA72,'シフト記号表（勤務時間帯）'!$D$6:$X$47,21,FALSE))</f>
        <v/>
      </c>
      <c r="AB73" s="313" t="str">
        <f>IF(AB72="","",VLOOKUP(AB72,'シフト記号表（勤務時間帯）'!$D$6:$X$47,21,FALSE))</f>
        <v/>
      </c>
      <c r="AC73" s="314" t="str">
        <f>IF(AC72="","",VLOOKUP(AC72,'シフト記号表（勤務時間帯）'!$D$6:$X$47,21,FALSE))</f>
        <v/>
      </c>
      <c r="AD73" s="314" t="str">
        <f>IF(AD72="","",VLOOKUP(AD72,'シフト記号表（勤務時間帯）'!$D$6:$X$47,21,FALSE))</f>
        <v/>
      </c>
      <c r="AE73" s="314" t="str">
        <f>IF(AE72="","",VLOOKUP(AE72,'シフト記号表（勤務時間帯）'!$D$6:$X$47,21,FALSE))</f>
        <v/>
      </c>
      <c r="AF73" s="314" t="str">
        <f>IF(AF72="","",VLOOKUP(AF72,'シフト記号表（勤務時間帯）'!$D$6:$X$47,21,FALSE))</f>
        <v/>
      </c>
      <c r="AG73" s="314" t="str">
        <f>IF(AG72="","",VLOOKUP(AG72,'シフト記号表（勤務時間帯）'!$D$6:$X$47,21,FALSE))</f>
        <v/>
      </c>
      <c r="AH73" s="315" t="str">
        <f>IF(AH72="","",VLOOKUP(AH72,'シフト記号表（勤務時間帯）'!$D$6:$X$47,21,FALSE))</f>
        <v/>
      </c>
      <c r="AI73" s="313" t="str">
        <f>IF(AI72="","",VLOOKUP(AI72,'シフト記号表（勤務時間帯）'!$D$6:$X$47,21,FALSE))</f>
        <v/>
      </c>
      <c r="AJ73" s="314" t="str">
        <f>IF(AJ72="","",VLOOKUP(AJ72,'シフト記号表（勤務時間帯）'!$D$6:$X$47,21,FALSE))</f>
        <v/>
      </c>
      <c r="AK73" s="314" t="str">
        <f>IF(AK72="","",VLOOKUP(AK72,'シフト記号表（勤務時間帯）'!$D$6:$X$47,21,FALSE))</f>
        <v/>
      </c>
      <c r="AL73" s="314" t="str">
        <f>IF(AL72="","",VLOOKUP(AL72,'シフト記号表（勤務時間帯）'!$D$6:$X$47,21,FALSE))</f>
        <v/>
      </c>
      <c r="AM73" s="314" t="str">
        <f>IF(AM72="","",VLOOKUP(AM72,'シフト記号表（勤務時間帯）'!$D$6:$X$47,21,FALSE))</f>
        <v/>
      </c>
      <c r="AN73" s="314" t="str">
        <f>IF(AN72="","",VLOOKUP(AN72,'シフト記号表（勤務時間帯）'!$D$6:$X$47,21,FALSE))</f>
        <v/>
      </c>
      <c r="AO73" s="315" t="str">
        <f>IF(AO72="","",VLOOKUP(AO72,'シフト記号表（勤務時間帯）'!$D$6:$X$47,21,FALSE))</f>
        <v/>
      </c>
      <c r="AP73" s="313" t="str">
        <f>IF(AP72="","",VLOOKUP(AP72,'シフト記号表（勤務時間帯）'!$D$6:$X$47,21,FALSE))</f>
        <v/>
      </c>
      <c r="AQ73" s="314" t="str">
        <f>IF(AQ72="","",VLOOKUP(AQ72,'シフト記号表（勤務時間帯）'!$D$6:$X$47,21,FALSE))</f>
        <v/>
      </c>
      <c r="AR73" s="314" t="str">
        <f>IF(AR72="","",VLOOKUP(AR72,'シフト記号表（勤務時間帯）'!$D$6:$X$47,21,FALSE))</f>
        <v/>
      </c>
      <c r="AS73" s="314" t="str">
        <f>IF(AS72="","",VLOOKUP(AS72,'シフト記号表（勤務時間帯）'!$D$6:$X$47,21,FALSE))</f>
        <v/>
      </c>
      <c r="AT73" s="314" t="str">
        <f>IF(AT72="","",VLOOKUP(AT72,'シフト記号表（勤務時間帯）'!$D$6:$X$47,21,FALSE))</f>
        <v/>
      </c>
      <c r="AU73" s="314" t="str">
        <f>IF(AU72="","",VLOOKUP(AU72,'シフト記号表（勤務時間帯）'!$D$6:$X$47,21,FALSE))</f>
        <v/>
      </c>
      <c r="AV73" s="315" t="str">
        <f>IF(AV72="","",VLOOKUP(AV72,'シフト記号表（勤務時間帯）'!$D$6:$X$47,21,FALSE))</f>
        <v/>
      </c>
      <c r="AW73" s="313" t="str">
        <f>IF(AW72="","",VLOOKUP(AW72,'シフト記号表（勤務時間帯）'!$D$6:$X$47,21,FALSE))</f>
        <v/>
      </c>
      <c r="AX73" s="314" t="str">
        <f>IF(AX72="","",VLOOKUP(AX72,'シフト記号表（勤務時間帯）'!$D$6:$X$47,21,FALSE))</f>
        <v/>
      </c>
      <c r="AY73" s="314" t="str">
        <f>IF(AY72="","",VLOOKUP(AY72,'シフト記号表（勤務時間帯）'!$D$6:$X$47,21,FALSE))</f>
        <v/>
      </c>
      <c r="AZ73" s="924">
        <f>IF($BC$3="４週",SUM(U73:AV73),IF($BC$3="暦月",SUM(U73:AY73),""))</f>
        <v>0</v>
      </c>
      <c r="BA73" s="925"/>
      <c r="BB73" s="926">
        <f>IF($BC$3="４週",AZ73/4,IF($BC$3="暦月",(AZ73/($BC$8/7)),""))</f>
        <v>0</v>
      </c>
      <c r="BC73" s="925"/>
      <c r="BD73" s="918"/>
      <c r="BE73" s="919"/>
      <c r="BF73" s="919"/>
      <c r="BG73" s="919"/>
      <c r="BH73" s="920"/>
    </row>
    <row r="74" spans="2:60" ht="20.25" customHeight="1" x14ac:dyDescent="0.15">
      <c r="B74" s="316"/>
      <c r="C74" s="876"/>
      <c r="D74" s="877"/>
      <c r="E74" s="878"/>
      <c r="F74" s="317"/>
      <c r="G74" s="318">
        <f>C72</f>
        <v>0</v>
      </c>
      <c r="H74" s="881"/>
      <c r="I74" s="888"/>
      <c r="J74" s="889"/>
      <c r="K74" s="889"/>
      <c r="L74" s="890"/>
      <c r="M74" s="897"/>
      <c r="N74" s="898"/>
      <c r="O74" s="899"/>
      <c r="P74" s="412" t="s">
        <v>659</v>
      </c>
      <c r="Q74" s="320"/>
      <c r="R74" s="320"/>
      <c r="S74" s="340"/>
      <c r="T74" s="341"/>
      <c r="U74" s="323" t="str">
        <f>IF(U72="","",VLOOKUP(U72,'シフト記号表（勤務時間帯）'!$D$6:$Z$47,23,FALSE))</f>
        <v/>
      </c>
      <c r="V74" s="324" t="str">
        <f>IF(V72="","",VLOOKUP(V72,'シフト記号表（勤務時間帯）'!$D$6:$Z$47,23,FALSE))</f>
        <v/>
      </c>
      <c r="W74" s="324" t="str">
        <f>IF(W72="","",VLOOKUP(W72,'シフト記号表（勤務時間帯）'!$D$6:$Z$47,23,FALSE))</f>
        <v/>
      </c>
      <c r="X74" s="324" t="str">
        <f>IF(X72="","",VLOOKUP(X72,'シフト記号表（勤務時間帯）'!$D$6:$Z$47,23,FALSE))</f>
        <v/>
      </c>
      <c r="Y74" s="324" t="str">
        <f>IF(Y72="","",VLOOKUP(Y72,'シフト記号表（勤務時間帯）'!$D$6:$Z$47,23,FALSE))</f>
        <v/>
      </c>
      <c r="Z74" s="324" t="str">
        <f>IF(Z72="","",VLOOKUP(Z72,'シフト記号表（勤務時間帯）'!$D$6:$Z$47,23,FALSE))</f>
        <v/>
      </c>
      <c r="AA74" s="325" t="str">
        <f>IF(AA72="","",VLOOKUP(AA72,'シフト記号表（勤務時間帯）'!$D$6:$Z$47,23,FALSE))</f>
        <v/>
      </c>
      <c r="AB74" s="323" t="str">
        <f>IF(AB72="","",VLOOKUP(AB72,'シフト記号表（勤務時間帯）'!$D$6:$Z$47,23,FALSE))</f>
        <v/>
      </c>
      <c r="AC74" s="324" t="str">
        <f>IF(AC72="","",VLOOKUP(AC72,'シフト記号表（勤務時間帯）'!$D$6:$Z$47,23,FALSE))</f>
        <v/>
      </c>
      <c r="AD74" s="324" t="str">
        <f>IF(AD72="","",VLOOKUP(AD72,'シフト記号表（勤務時間帯）'!$D$6:$Z$47,23,FALSE))</f>
        <v/>
      </c>
      <c r="AE74" s="324" t="str">
        <f>IF(AE72="","",VLOOKUP(AE72,'シフト記号表（勤務時間帯）'!$D$6:$Z$47,23,FALSE))</f>
        <v/>
      </c>
      <c r="AF74" s="324" t="str">
        <f>IF(AF72="","",VLOOKUP(AF72,'シフト記号表（勤務時間帯）'!$D$6:$Z$47,23,FALSE))</f>
        <v/>
      </c>
      <c r="AG74" s="324" t="str">
        <f>IF(AG72="","",VLOOKUP(AG72,'シフト記号表（勤務時間帯）'!$D$6:$Z$47,23,FALSE))</f>
        <v/>
      </c>
      <c r="AH74" s="325" t="str">
        <f>IF(AH72="","",VLOOKUP(AH72,'シフト記号表（勤務時間帯）'!$D$6:$Z$47,23,FALSE))</f>
        <v/>
      </c>
      <c r="AI74" s="323" t="str">
        <f>IF(AI72="","",VLOOKUP(AI72,'シフト記号表（勤務時間帯）'!$D$6:$Z$47,23,FALSE))</f>
        <v/>
      </c>
      <c r="AJ74" s="324" t="str">
        <f>IF(AJ72="","",VLOOKUP(AJ72,'シフト記号表（勤務時間帯）'!$D$6:$Z$47,23,FALSE))</f>
        <v/>
      </c>
      <c r="AK74" s="324" t="str">
        <f>IF(AK72="","",VLOOKUP(AK72,'シフト記号表（勤務時間帯）'!$D$6:$Z$47,23,FALSE))</f>
        <v/>
      </c>
      <c r="AL74" s="324" t="str">
        <f>IF(AL72="","",VLOOKUP(AL72,'シフト記号表（勤務時間帯）'!$D$6:$Z$47,23,FALSE))</f>
        <v/>
      </c>
      <c r="AM74" s="324" t="str">
        <f>IF(AM72="","",VLOOKUP(AM72,'シフト記号表（勤務時間帯）'!$D$6:$Z$47,23,FALSE))</f>
        <v/>
      </c>
      <c r="AN74" s="324" t="str">
        <f>IF(AN72="","",VLOOKUP(AN72,'シフト記号表（勤務時間帯）'!$D$6:$Z$47,23,FALSE))</f>
        <v/>
      </c>
      <c r="AO74" s="325" t="str">
        <f>IF(AO72="","",VLOOKUP(AO72,'シフト記号表（勤務時間帯）'!$D$6:$Z$47,23,FALSE))</f>
        <v/>
      </c>
      <c r="AP74" s="323" t="str">
        <f>IF(AP72="","",VLOOKUP(AP72,'シフト記号表（勤務時間帯）'!$D$6:$Z$47,23,FALSE))</f>
        <v/>
      </c>
      <c r="AQ74" s="324" t="str">
        <f>IF(AQ72="","",VLOOKUP(AQ72,'シフト記号表（勤務時間帯）'!$D$6:$Z$47,23,FALSE))</f>
        <v/>
      </c>
      <c r="AR74" s="324" t="str">
        <f>IF(AR72="","",VLOOKUP(AR72,'シフト記号表（勤務時間帯）'!$D$6:$Z$47,23,FALSE))</f>
        <v/>
      </c>
      <c r="AS74" s="324" t="str">
        <f>IF(AS72="","",VLOOKUP(AS72,'シフト記号表（勤務時間帯）'!$D$6:$Z$47,23,FALSE))</f>
        <v/>
      </c>
      <c r="AT74" s="324" t="str">
        <f>IF(AT72="","",VLOOKUP(AT72,'シフト記号表（勤務時間帯）'!$D$6:$Z$47,23,FALSE))</f>
        <v/>
      </c>
      <c r="AU74" s="324" t="str">
        <f>IF(AU72="","",VLOOKUP(AU72,'シフト記号表（勤務時間帯）'!$D$6:$Z$47,23,FALSE))</f>
        <v/>
      </c>
      <c r="AV74" s="325" t="str">
        <f>IF(AV72="","",VLOOKUP(AV72,'シフト記号表（勤務時間帯）'!$D$6:$Z$47,23,FALSE))</f>
        <v/>
      </c>
      <c r="AW74" s="323" t="str">
        <f>IF(AW72="","",VLOOKUP(AW72,'シフト記号表（勤務時間帯）'!$D$6:$Z$47,23,FALSE))</f>
        <v/>
      </c>
      <c r="AX74" s="324" t="str">
        <f>IF(AX72="","",VLOOKUP(AX72,'シフト記号表（勤務時間帯）'!$D$6:$Z$47,23,FALSE))</f>
        <v/>
      </c>
      <c r="AY74" s="324" t="str">
        <f>IF(AY72="","",VLOOKUP(AY72,'シフト記号表（勤務時間帯）'!$D$6:$Z$47,23,FALSE))</f>
        <v/>
      </c>
      <c r="AZ74" s="927">
        <f>IF($BC$3="４週",SUM(U74:AV74),IF($BC$3="暦月",SUM(U74:AY74),""))</f>
        <v>0</v>
      </c>
      <c r="BA74" s="928"/>
      <c r="BB74" s="929">
        <f>IF($BC$3="４週",AZ74/4,IF($BC$3="暦月",(AZ74/($BC$8/7)),""))</f>
        <v>0</v>
      </c>
      <c r="BC74" s="928"/>
      <c r="BD74" s="921"/>
      <c r="BE74" s="922"/>
      <c r="BF74" s="922"/>
      <c r="BG74" s="922"/>
      <c r="BH74" s="923"/>
    </row>
    <row r="75" spans="2:60" ht="20.25" customHeight="1" x14ac:dyDescent="0.15">
      <c r="B75" s="326"/>
      <c r="C75" s="870"/>
      <c r="D75" s="871"/>
      <c r="E75" s="872"/>
      <c r="F75" s="327"/>
      <c r="G75" s="328"/>
      <c r="H75" s="879"/>
      <c r="I75" s="882"/>
      <c r="J75" s="883"/>
      <c r="K75" s="883"/>
      <c r="L75" s="884"/>
      <c r="M75" s="891"/>
      <c r="N75" s="892"/>
      <c r="O75" s="893"/>
      <c r="P75" s="347" t="s">
        <v>649</v>
      </c>
      <c r="Q75" s="348"/>
      <c r="R75" s="348"/>
      <c r="S75" s="349"/>
      <c r="T75" s="350"/>
      <c r="U75" s="333"/>
      <c r="V75" s="334"/>
      <c r="W75" s="334"/>
      <c r="X75" s="334"/>
      <c r="Y75" s="334"/>
      <c r="Z75" s="334"/>
      <c r="AA75" s="335"/>
      <c r="AB75" s="333"/>
      <c r="AC75" s="334"/>
      <c r="AD75" s="334"/>
      <c r="AE75" s="334"/>
      <c r="AF75" s="334"/>
      <c r="AG75" s="334"/>
      <c r="AH75" s="335"/>
      <c r="AI75" s="333"/>
      <c r="AJ75" s="334"/>
      <c r="AK75" s="334"/>
      <c r="AL75" s="334"/>
      <c r="AM75" s="334"/>
      <c r="AN75" s="334"/>
      <c r="AO75" s="335"/>
      <c r="AP75" s="333"/>
      <c r="AQ75" s="334"/>
      <c r="AR75" s="334"/>
      <c r="AS75" s="334"/>
      <c r="AT75" s="334"/>
      <c r="AU75" s="334"/>
      <c r="AV75" s="335"/>
      <c r="AW75" s="333"/>
      <c r="AX75" s="334"/>
      <c r="AY75" s="334"/>
      <c r="AZ75" s="900"/>
      <c r="BA75" s="901"/>
      <c r="BB75" s="914"/>
      <c r="BC75" s="901"/>
      <c r="BD75" s="915"/>
      <c r="BE75" s="916"/>
      <c r="BF75" s="916"/>
      <c r="BG75" s="916"/>
      <c r="BH75" s="917"/>
    </row>
    <row r="76" spans="2:60" ht="20.25" customHeight="1" x14ac:dyDescent="0.15">
      <c r="B76" s="306">
        <f>B73+1</f>
        <v>19</v>
      </c>
      <c r="C76" s="873"/>
      <c r="D76" s="874"/>
      <c r="E76" s="875"/>
      <c r="F76" s="307">
        <f>C75</f>
        <v>0</v>
      </c>
      <c r="G76" s="308"/>
      <c r="H76" s="880"/>
      <c r="I76" s="885"/>
      <c r="J76" s="886"/>
      <c r="K76" s="886"/>
      <c r="L76" s="887"/>
      <c r="M76" s="894"/>
      <c r="N76" s="895"/>
      <c r="O76" s="896"/>
      <c r="P76" s="309" t="s">
        <v>658</v>
      </c>
      <c r="Q76" s="310"/>
      <c r="R76" s="310"/>
      <c r="S76" s="311"/>
      <c r="T76" s="312"/>
      <c r="U76" s="313" t="str">
        <f>IF(U75="","",VLOOKUP(U75,'シフト記号表（勤務時間帯）'!$D$6:$X$47,21,FALSE))</f>
        <v/>
      </c>
      <c r="V76" s="314" t="str">
        <f>IF(V75="","",VLOOKUP(V75,'シフト記号表（勤務時間帯）'!$D$6:$X$47,21,FALSE))</f>
        <v/>
      </c>
      <c r="W76" s="314" t="str">
        <f>IF(W75="","",VLOOKUP(W75,'シフト記号表（勤務時間帯）'!$D$6:$X$47,21,FALSE))</f>
        <v/>
      </c>
      <c r="X76" s="314" t="str">
        <f>IF(X75="","",VLOOKUP(X75,'シフト記号表（勤務時間帯）'!$D$6:$X$47,21,FALSE))</f>
        <v/>
      </c>
      <c r="Y76" s="314" t="str">
        <f>IF(Y75="","",VLOOKUP(Y75,'シフト記号表（勤務時間帯）'!$D$6:$X$47,21,FALSE))</f>
        <v/>
      </c>
      <c r="Z76" s="314" t="str">
        <f>IF(Z75="","",VLOOKUP(Z75,'シフト記号表（勤務時間帯）'!$D$6:$X$47,21,FALSE))</f>
        <v/>
      </c>
      <c r="AA76" s="315" t="str">
        <f>IF(AA75="","",VLOOKUP(AA75,'シフト記号表（勤務時間帯）'!$D$6:$X$47,21,FALSE))</f>
        <v/>
      </c>
      <c r="AB76" s="313" t="str">
        <f>IF(AB75="","",VLOOKUP(AB75,'シフト記号表（勤務時間帯）'!$D$6:$X$47,21,FALSE))</f>
        <v/>
      </c>
      <c r="AC76" s="314" t="str">
        <f>IF(AC75="","",VLOOKUP(AC75,'シフト記号表（勤務時間帯）'!$D$6:$X$47,21,FALSE))</f>
        <v/>
      </c>
      <c r="AD76" s="314" t="str">
        <f>IF(AD75="","",VLOOKUP(AD75,'シフト記号表（勤務時間帯）'!$D$6:$X$47,21,FALSE))</f>
        <v/>
      </c>
      <c r="AE76" s="314" t="str">
        <f>IF(AE75="","",VLOOKUP(AE75,'シフト記号表（勤務時間帯）'!$D$6:$X$47,21,FALSE))</f>
        <v/>
      </c>
      <c r="AF76" s="314" t="str">
        <f>IF(AF75="","",VLOOKUP(AF75,'シフト記号表（勤務時間帯）'!$D$6:$X$47,21,FALSE))</f>
        <v/>
      </c>
      <c r="AG76" s="314" t="str">
        <f>IF(AG75="","",VLOOKUP(AG75,'シフト記号表（勤務時間帯）'!$D$6:$X$47,21,FALSE))</f>
        <v/>
      </c>
      <c r="AH76" s="315" t="str">
        <f>IF(AH75="","",VLOOKUP(AH75,'シフト記号表（勤務時間帯）'!$D$6:$X$47,21,FALSE))</f>
        <v/>
      </c>
      <c r="AI76" s="313" t="str">
        <f>IF(AI75="","",VLOOKUP(AI75,'シフト記号表（勤務時間帯）'!$D$6:$X$47,21,FALSE))</f>
        <v/>
      </c>
      <c r="AJ76" s="314" t="str">
        <f>IF(AJ75="","",VLOOKUP(AJ75,'シフト記号表（勤務時間帯）'!$D$6:$X$47,21,FALSE))</f>
        <v/>
      </c>
      <c r="AK76" s="314" t="str">
        <f>IF(AK75="","",VLOOKUP(AK75,'シフト記号表（勤務時間帯）'!$D$6:$X$47,21,FALSE))</f>
        <v/>
      </c>
      <c r="AL76" s="314" t="str">
        <f>IF(AL75="","",VLOOKUP(AL75,'シフト記号表（勤務時間帯）'!$D$6:$X$47,21,FALSE))</f>
        <v/>
      </c>
      <c r="AM76" s="314" t="str">
        <f>IF(AM75="","",VLOOKUP(AM75,'シフト記号表（勤務時間帯）'!$D$6:$X$47,21,FALSE))</f>
        <v/>
      </c>
      <c r="AN76" s="314" t="str">
        <f>IF(AN75="","",VLOOKUP(AN75,'シフト記号表（勤務時間帯）'!$D$6:$X$47,21,FALSE))</f>
        <v/>
      </c>
      <c r="AO76" s="315" t="str">
        <f>IF(AO75="","",VLOOKUP(AO75,'シフト記号表（勤務時間帯）'!$D$6:$X$47,21,FALSE))</f>
        <v/>
      </c>
      <c r="AP76" s="313" t="str">
        <f>IF(AP75="","",VLOOKUP(AP75,'シフト記号表（勤務時間帯）'!$D$6:$X$47,21,FALSE))</f>
        <v/>
      </c>
      <c r="AQ76" s="314" t="str">
        <f>IF(AQ75="","",VLOOKUP(AQ75,'シフト記号表（勤務時間帯）'!$D$6:$X$47,21,FALSE))</f>
        <v/>
      </c>
      <c r="AR76" s="314" t="str">
        <f>IF(AR75="","",VLOOKUP(AR75,'シフト記号表（勤務時間帯）'!$D$6:$X$47,21,FALSE))</f>
        <v/>
      </c>
      <c r="AS76" s="314" t="str">
        <f>IF(AS75="","",VLOOKUP(AS75,'シフト記号表（勤務時間帯）'!$D$6:$X$47,21,FALSE))</f>
        <v/>
      </c>
      <c r="AT76" s="314" t="str">
        <f>IF(AT75="","",VLOOKUP(AT75,'シフト記号表（勤務時間帯）'!$D$6:$X$47,21,FALSE))</f>
        <v/>
      </c>
      <c r="AU76" s="314" t="str">
        <f>IF(AU75="","",VLOOKUP(AU75,'シフト記号表（勤務時間帯）'!$D$6:$X$47,21,FALSE))</f>
        <v/>
      </c>
      <c r="AV76" s="315" t="str">
        <f>IF(AV75="","",VLOOKUP(AV75,'シフト記号表（勤務時間帯）'!$D$6:$X$47,21,FALSE))</f>
        <v/>
      </c>
      <c r="AW76" s="313" t="str">
        <f>IF(AW75="","",VLOOKUP(AW75,'シフト記号表（勤務時間帯）'!$D$6:$X$47,21,FALSE))</f>
        <v/>
      </c>
      <c r="AX76" s="314" t="str">
        <f>IF(AX75="","",VLOOKUP(AX75,'シフト記号表（勤務時間帯）'!$D$6:$X$47,21,FALSE))</f>
        <v/>
      </c>
      <c r="AY76" s="314" t="str">
        <f>IF(AY75="","",VLOOKUP(AY75,'シフト記号表（勤務時間帯）'!$D$6:$X$47,21,FALSE))</f>
        <v/>
      </c>
      <c r="AZ76" s="924">
        <f>IF($BC$3="４週",SUM(U76:AV76),IF($BC$3="暦月",SUM(U76:AY76),""))</f>
        <v>0</v>
      </c>
      <c r="BA76" s="925"/>
      <c r="BB76" s="926">
        <f>IF($BC$3="４週",AZ76/4,IF($BC$3="暦月",(AZ76/($BC$8/7)),""))</f>
        <v>0</v>
      </c>
      <c r="BC76" s="925"/>
      <c r="BD76" s="918"/>
      <c r="BE76" s="919"/>
      <c r="BF76" s="919"/>
      <c r="BG76" s="919"/>
      <c r="BH76" s="920"/>
    </row>
    <row r="77" spans="2:60" ht="20.25" customHeight="1" x14ac:dyDescent="0.15">
      <c r="B77" s="316"/>
      <c r="C77" s="876"/>
      <c r="D77" s="877"/>
      <c r="E77" s="878"/>
      <c r="F77" s="317"/>
      <c r="G77" s="318">
        <f>C75</f>
        <v>0</v>
      </c>
      <c r="H77" s="881"/>
      <c r="I77" s="888"/>
      <c r="J77" s="889"/>
      <c r="K77" s="889"/>
      <c r="L77" s="890"/>
      <c r="M77" s="897"/>
      <c r="N77" s="898"/>
      <c r="O77" s="899"/>
      <c r="P77" s="412" t="s">
        <v>659</v>
      </c>
      <c r="Q77" s="320"/>
      <c r="R77" s="320"/>
      <c r="S77" s="340"/>
      <c r="T77" s="341"/>
      <c r="U77" s="323" t="str">
        <f>IF(U75="","",VLOOKUP(U75,'シフト記号表（勤務時間帯）'!$D$6:$Z$47,23,FALSE))</f>
        <v/>
      </c>
      <c r="V77" s="324" t="str">
        <f>IF(V75="","",VLOOKUP(V75,'シフト記号表（勤務時間帯）'!$D$6:$Z$47,23,FALSE))</f>
        <v/>
      </c>
      <c r="W77" s="324" t="str">
        <f>IF(W75="","",VLOOKUP(W75,'シフト記号表（勤務時間帯）'!$D$6:$Z$47,23,FALSE))</f>
        <v/>
      </c>
      <c r="X77" s="324" t="str">
        <f>IF(X75="","",VLOOKUP(X75,'シフト記号表（勤務時間帯）'!$D$6:$Z$47,23,FALSE))</f>
        <v/>
      </c>
      <c r="Y77" s="324" t="str">
        <f>IF(Y75="","",VLOOKUP(Y75,'シフト記号表（勤務時間帯）'!$D$6:$Z$47,23,FALSE))</f>
        <v/>
      </c>
      <c r="Z77" s="324" t="str">
        <f>IF(Z75="","",VLOOKUP(Z75,'シフト記号表（勤務時間帯）'!$D$6:$Z$47,23,FALSE))</f>
        <v/>
      </c>
      <c r="AA77" s="325" t="str">
        <f>IF(AA75="","",VLOOKUP(AA75,'シフト記号表（勤務時間帯）'!$D$6:$Z$47,23,FALSE))</f>
        <v/>
      </c>
      <c r="AB77" s="323" t="str">
        <f>IF(AB75="","",VLOOKUP(AB75,'シフト記号表（勤務時間帯）'!$D$6:$Z$47,23,FALSE))</f>
        <v/>
      </c>
      <c r="AC77" s="324" t="str">
        <f>IF(AC75="","",VLOOKUP(AC75,'シフト記号表（勤務時間帯）'!$D$6:$Z$47,23,FALSE))</f>
        <v/>
      </c>
      <c r="AD77" s="324" t="str">
        <f>IF(AD75="","",VLOOKUP(AD75,'シフト記号表（勤務時間帯）'!$D$6:$Z$47,23,FALSE))</f>
        <v/>
      </c>
      <c r="AE77" s="324" t="str">
        <f>IF(AE75="","",VLOOKUP(AE75,'シフト記号表（勤務時間帯）'!$D$6:$Z$47,23,FALSE))</f>
        <v/>
      </c>
      <c r="AF77" s="324" t="str">
        <f>IF(AF75="","",VLOOKUP(AF75,'シフト記号表（勤務時間帯）'!$D$6:$Z$47,23,FALSE))</f>
        <v/>
      </c>
      <c r="AG77" s="324" t="str">
        <f>IF(AG75="","",VLOOKUP(AG75,'シフト記号表（勤務時間帯）'!$D$6:$Z$47,23,FALSE))</f>
        <v/>
      </c>
      <c r="AH77" s="325" t="str">
        <f>IF(AH75="","",VLOOKUP(AH75,'シフト記号表（勤務時間帯）'!$D$6:$Z$47,23,FALSE))</f>
        <v/>
      </c>
      <c r="AI77" s="323" t="str">
        <f>IF(AI75="","",VLOOKUP(AI75,'シフト記号表（勤務時間帯）'!$D$6:$Z$47,23,FALSE))</f>
        <v/>
      </c>
      <c r="AJ77" s="324" t="str">
        <f>IF(AJ75="","",VLOOKUP(AJ75,'シフト記号表（勤務時間帯）'!$D$6:$Z$47,23,FALSE))</f>
        <v/>
      </c>
      <c r="AK77" s="324" t="str">
        <f>IF(AK75="","",VLOOKUP(AK75,'シフト記号表（勤務時間帯）'!$D$6:$Z$47,23,FALSE))</f>
        <v/>
      </c>
      <c r="AL77" s="324" t="str">
        <f>IF(AL75="","",VLOOKUP(AL75,'シフト記号表（勤務時間帯）'!$D$6:$Z$47,23,FALSE))</f>
        <v/>
      </c>
      <c r="AM77" s="324" t="str">
        <f>IF(AM75="","",VLOOKUP(AM75,'シフト記号表（勤務時間帯）'!$D$6:$Z$47,23,FALSE))</f>
        <v/>
      </c>
      <c r="AN77" s="324" t="str">
        <f>IF(AN75="","",VLOOKUP(AN75,'シフト記号表（勤務時間帯）'!$D$6:$Z$47,23,FALSE))</f>
        <v/>
      </c>
      <c r="AO77" s="325" t="str">
        <f>IF(AO75="","",VLOOKUP(AO75,'シフト記号表（勤務時間帯）'!$D$6:$Z$47,23,FALSE))</f>
        <v/>
      </c>
      <c r="AP77" s="323" t="str">
        <f>IF(AP75="","",VLOOKUP(AP75,'シフト記号表（勤務時間帯）'!$D$6:$Z$47,23,FALSE))</f>
        <v/>
      </c>
      <c r="AQ77" s="324" t="str">
        <f>IF(AQ75="","",VLOOKUP(AQ75,'シフト記号表（勤務時間帯）'!$D$6:$Z$47,23,FALSE))</f>
        <v/>
      </c>
      <c r="AR77" s="324" t="str">
        <f>IF(AR75="","",VLOOKUP(AR75,'シフト記号表（勤務時間帯）'!$D$6:$Z$47,23,FALSE))</f>
        <v/>
      </c>
      <c r="AS77" s="324" t="str">
        <f>IF(AS75="","",VLOOKUP(AS75,'シフト記号表（勤務時間帯）'!$D$6:$Z$47,23,FALSE))</f>
        <v/>
      </c>
      <c r="AT77" s="324" t="str">
        <f>IF(AT75="","",VLOOKUP(AT75,'シフト記号表（勤務時間帯）'!$D$6:$Z$47,23,FALSE))</f>
        <v/>
      </c>
      <c r="AU77" s="324" t="str">
        <f>IF(AU75="","",VLOOKUP(AU75,'シフト記号表（勤務時間帯）'!$D$6:$Z$47,23,FALSE))</f>
        <v/>
      </c>
      <c r="AV77" s="325" t="str">
        <f>IF(AV75="","",VLOOKUP(AV75,'シフト記号表（勤務時間帯）'!$D$6:$Z$47,23,FALSE))</f>
        <v/>
      </c>
      <c r="AW77" s="323" t="str">
        <f>IF(AW75="","",VLOOKUP(AW75,'シフト記号表（勤務時間帯）'!$D$6:$Z$47,23,FALSE))</f>
        <v/>
      </c>
      <c r="AX77" s="324" t="str">
        <f>IF(AX75="","",VLOOKUP(AX75,'シフト記号表（勤務時間帯）'!$D$6:$Z$47,23,FALSE))</f>
        <v/>
      </c>
      <c r="AY77" s="324" t="str">
        <f>IF(AY75="","",VLOOKUP(AY75,'シフト記号表（勤務時間帯）'!$D$6:$Z$47,23,FALSE))</f>
        <v/>
      </c>
      <c r="AZ77" s="927">
        <f>IF($BC$3="４週",SUM(U77:AV77),IF($BC$3="暦月",SUM(U77:AY77),""))</f>
        <v>0</v>
      </c>
      <c r="BA77" s="928"/>
      <c r="BB77" s="929">
        <f>IF($BC$3="４週",AZ77/4,IF($BC$3="暦月",(AZ77/($BC$8/7)),""))</f>
        <v>0</v>
      </c>
      <c r="BC77" s="928"/>
      <c r="BD77" s="921"/>
      <c r="BE77" s="922"/>
      <c r="BF77" s="922"/>
      <c r="BG77" s="922"/>
      <c r="BH77" s="923"/>
    </row>
    <row r="78" spans="2:60" ht="20.25" customHeight="1" x14ac:dyDescent="0.15">
      <c r="B78" s="326"/>
      <c r="C78" s="870"/>
      <c r="D78" s="871"/>
      <c r="E78" s="872"/>
      <c r="F78" s="327"/>
      <c r="G78" s="328"/>
      <c r="H78" s="879"/>
      <c r="I78" s="882"/>
      <c r="J78" s="883"/>
      <c r="K78" s="883"/>
      <c r="L78" s="884"/>
      <c r="M78" s="891"/>
      <c r="N78" s="892"/>
      <c r="O78" s="893"/>
      <c r="P78" s="347" t="s">
        <v>649</v>
      </c>
      <c r="Q78" s="348"/>
      <c r="R78" s="348"/>
      <c r="S78" s="349"/>
      <c r="T78" s="350"/>
      <c r="U78" s="333"/>
      <c r="V78" s="334"/>
      <c r="W78" s="334"/>
      <c r="X78" s="334"/>
      <c r="Y78" s="334"/>
      <c r="Z78" s="334"/>
      <c r="AA78" s="335"/>
      <c r="AB78" s="333"/>
      <c r="AC78" s="334"/>
      <c r="AD78" s="334"/>
      <c r="AE78" s="334"/>
      <c r="AF78" s="334"/>
      <c r="AG78" s="334"/>
      <c r="AH78" s="335"/>
      <c r="AI78" s="333"/>
      <c r="AJ78" s="334"/>
      <c r="AK78" s="334"/>
      <c r="AL78" s="334"/>
      <c r="AM78" s="334"/>
      <c r="AN78" s="334"/>
      <c r="AO78" s="335"/>
      <c r="AP78" s="333"/>
      <c r="AQ78" s="334"/>
      <c r="AR78" s="334"/>
      <c r="AS78" s="334"/>
      <c r="AT78" s="334"/>
      <c r="AU78" s="334"/>
      <c r="AV78" s="335"/>
      <c r="AW78" s="333"/>
      <c r="AX78" s="334"/>
      <c r="AY78" s="334"/>
      <c r="AZ78" s="900"/>
      <c r="BA78" s="901"/>
      <c r="BB78" s="914"/>
      <c r="BC78" s="901"/>
      <c r="BD78" s="915"/>
      <c r="BE78" s="916"/>
      <c r="BF78" s="916"/>
      <c r="BG78" s="916"/>
      <c r="BH78" s="917"/>
    </row>
    <row r="79" spans="2:60" ht="20.25" customHeight="1" x14ac:dyDescent="0.15">
      <c r="B79" s="306">
        <f>B76+1</f>
        <v>20</v>
      </c>
      <c r="C79" s="873"/>
      <c r="D79" s="874"/>
      <c r="E79" s="875"/>
      <c r="F79" s="307">
        <f>C78</f>
        <v>0</v>
      </c>
      <c r="G79" s="308"/>
      <c r="H79" s="880"/>
      <c r="I79" s="885"/>
      <c r="J79" s="886"/>
      <c r="K79" s="886"/>
      <c r="L79" s="887"/>
      <c r="M79" s="894"/>
      <c r="N79" s="895"/>
      <c r="O79" s="896"/>
      <c r="P79" s="309" t="s">
        <v>658</v>
      </c>
      <c r="Q79" s="310"/>
      <c r="R79" s="310"/>
      <c r="S79" s="311"/>
      <c r="T79" s="312"/>
      <c r="U79" s="313" t="str">
        <f>IF(U78="","",VLOOKUP(U78,'シフト記号表（勤務時間帯）'!$D$6:$X$47,21,FALSE))</f>
        <v/>
      </c>
      <c r="V79" s="314" t="str">
        <f>IF(V78="","",VLOOKUP(V78,'シフト記号表（勤務時間帯）'!$D$6:$X$47,21,FALSE))</f>
        <v/>
      </c>
      <c r="W79" s="314" t="str">
        <f>IF(W78="","",VLOOKUP(W78,'シフト記号表（勤務時間帯）'!$D$6:$X$47,21,FALSE))</f>
        <v/>
      </c>
      <c r="X79" s="314" t="str">
        <f>IF(X78="","",VLOOKUP(X78,'シフト記号表（勤務時間帯）'!$D$6:$X$47,21,FALSE))</f>
        <v/>
      </c>
      <c r="Y79" s="314" t="str">
        <f>IF(Y78="","",VLOOKUP(Y78,'シフト記号表（勤務時間帯）'!$D$6:$X$47,21,FALSE))</f>
        <v/>
      </c>
      <c r="Z79" s="314" t="str">
        <f>IF(Z78="","",VLOOKUP(Z78,'シフト記号表（勤務時間帯）'!$D$6:$X$47,21,FALSE))</f>
        <v/>
      </c>
      <c r="AA79" s="315" t="str">
        <f>IF(AA78="","",VLOOKUP(AA78,'シフト記号表（勤務時間帯）'!$D$6:$X$47,21,FALSE))</f>
        <v/>
      </c>
      <c r="AB79" s="313" t="str">
        <f>IF(AB78="","",VLOOKUP(AB78,'シフト記号表（勤務時間帯）'!$D$6:$X$47,21,FALSE))</f>
        <v/>
      </c>
      <c r="AC79" s="314" t="str">
        <f>IF(AC78="","",VLOOKUP(AC78,'シフト記号表（勤務時間帯）'!$D$6:$X$47,21,FALSE))</f>
        <v/>
      </c>
      <c r="AD79" s="314" t="str">
        <f>IF(AD78="","",VLOOKUP(AD78,'シフト記号表（勤務時間帯）'!$D$6:$X$47,21,FALSE))</f>
        <v/>
      </c>
      <c r="AE79" s="314" t="str">
        <f>IF(AE78="","",VLOOKUP(AE78,'シフト記号表（勤務時間帯）'!$D$6:$X$47,21,FALSE))</f>
        <v/>
      </c>
      <c r="AF79" s="314" t="str">
        <f>IF(AF78="","",VLOOKUP(AF78,'シフト記号表（勤務時間帯）'!$D$6:$X$47,21,FALSE))</f>
        <v/>
      </c>
      <c r="AG79" s="314" t="str">
        <f>IF(AG78="","",VLOOKUP(AG78,'シフト記号表（勤務時間帯）'!$D$6:$X$47,21,FALSE))</f>
        <v/>
      </c>
      <c r="AH79" s="315" t="str">
        <f>IF(AH78="","",VLOOKUP(AH78,'シフト記号表（勤務時間帯）'!$D$6:$X$47,21,FALSE))</f>
        <v/>
      </c>
      <c r="AI79" s="313" t="str">
        <f>IF(AI78="","",VLOOKUP(AI78,'シフト記号表（勤務時間帯）'!$D$6:$X$47,21,FALSE))</f>
        <v/>
      </c>
      <c r="AJ79" s="314" t="str">
        <f>IF(AJ78="","",VLOOKUP(AJ78,'シフト記号表（勤務時間帯）'!$D$6:$X$47,21,FALSE))</f>
        <v/>
      </c>
      <c r="AK79" s="314" t="str">
        <f>IF(AK78="","",VLOOKUP(AK78,'シフト記号表（勤務時間帯）'!$D$6:$X$47,21,FALSE))</f>
        <v/>
      </c>
      <c r="AL79" s="314" t="str">
        <f>IF(AL78="","",VLOOKUP(AL78,'シフト記号表（勤務時間帯）'!$D$6:$X$47,21,FALSE))</f>
        <v/>
      </c>
      <c r="AM79" s="314" t="str">
        <f>IF(AM78="","",VLOOKUP(AM78,'シフト記号表（勤務時間帯）'!$D$6:$X$47,21,FALSE))</f>
        <v/>
      </c>
      <c r="AN79" s="314" t="str">
        <f>IF(AN78="","",VLOOKUP(AN78,'シフト記号表（勤務時間帯）'!$D$6:$X$47,21,FALSE))</f>
        <v/>
      </c>
      <c r="AO79" s="315" t="str">
        <f>IF(AO78="","",VLOOKUP(AO78,'シフト記号表（勤務時間帯）'!$D$6:$X$47,21,FALSE))</f>
        <v/>
      </c>
      <c r="AP79" s="313" t="str">
        <f>IF(AP78="","",VLOOKUP(AP78,'シフト記号表（勤務時間帯）'!$D$6:$X$47,21,FALSE))</f>
        <v/>
      </c>
      <c r="AQ79" s="314" t="str">
        <f>IF(AQ78="","",VLOOKUP(AQ78,'シフト記号表（勤務時間帯）'!$D$6:$X$47,21,FALSE))</f>
        <v/>
      </c>
      <c r="AR79" s="314" t="str">
        <f>IF(AR78="","",VLOOKUP(AR78,'シフト記号表（勤務時間帯）'!$D$6:$X$47,21,FALSE))</f>
        <v/>
      </c>
      <c r="AS79" s="314" t="str">
        <f>IF(AS78="","",VLOOKUP(AS78,'シフト記号表（勤務時間帯）'!$D$6:$X$47,21,FALSE))</f>
        <v/>
      </c>
      <c r="AT79" s="314" t="str">
        <f>IF(AT78="","",VLOOKUP(AT78,'シフト記号表（勤務時間帯）'!$D$6:$X$47,21,FALSE))</f>
        <v/>
      </c>
      <c r="AU79" s="314" t="str">
        <f>IF(AU78="","",VLOOKUP(AU78,'シフト記号表（勤務時間帯）'!$D$6:$X$47,21,FALSE))</f>
        <v/>
      </c>
      <c r="AV79" s="315" t="str">
        <f>IF(AV78="","",VLOOKUP(AV78,'シフト記号表（勤務時間帯）'!$D$6:$X$47,21,FALSE))</f>
        <v/>
      </c>
      <c r="AW79" s="313" t="str">
        <f>IF(AW78="","",VLOOKUP(AW78,'シフト記号表（勤務時間帯）'!$D$6:$X$47,21,FALSE))</f>
        <v/>
      </c>
      <c r="AX79" s="314" t="str">
        <f>IF(AX78="","",VLOOKUP(AX78,'シフト記号表（勤務時間帯）'!$D$6:$X$47,21,FALSE))</f>
        <v/>
      </c>
      <c r="AY79" s="314" t="str">
        <f>IF(AY78="","",VLOOKUP(AY78,'シフト記号表（勤務時間帯）'!$D$6:$X$47,21,FALSE))</f>
        <v/>
      </c>
      <c r="AZ79" s="924">
        <f>IF($BC$3="４週",SUM(U79:AV79),IF($BC$3="暦月",SUM(U79:AY79),""))</f>
        <v>0</v>
      </c>
      <c r="BA79" s="925"/>
      <c r="BB79" s="926">
        <f>IF($BC$3="４週",AZ79/4,IF($BC$3="暦月",(AZ79/($BC$8/7)),""))</f>
        <v>0</v>
      </c>
      <c r="BC79" s="925"/>
      <c r="BD79" s="918"/>
      <c r="BE79" s="919"/>
      <c r="BF79" s="919"/>
      <c r="BG79" s="919"/>
      <c r="BH79" s="920"/>
    </row>
    <row r="80" spans="2:60" ht="20.25" customHeight="1" x14ac:dyDescent="0.15">
      <c r="B80" s="316"/>
      <c r="C80" s="876"/>
      <c r="D80" s="877"/>
      <c r="E80" s="878"/>
      <c r="F80" s="317"/>
      <c r="G80" s="318">
        <f>C78</f>
        <v>0</v>
      </c>
      <c r="H80" s="881"/>
      <c r="I80" s="888"/>
      <c r="J80" s="889"/>
      <c r="K80" s="889"/>
      <c r="L80" s="890"/>
      <c r="M80" s="897"/>
      <c r="N80" s="898"/>
      <c r="O80" s="899"/>
      <c r="P80" s="412" t="s">
        <v>659</v>
      </c>
      <c r="Q80" s="320"/>
      <c r="R80" s="320"/>
      <c r="S80" s="340"/>
      <c r="T80" s="341"/>
      <c r="U80" s="323" t="str">
        <f>IF(U78="","",VLOOKUP(U78,'シフト記号表（勤務時間帯）'!$D$6:$Z$47,23,FALSE))</f>
        <v/>
      </c>
      <c r="V80" s="324" t="str">
        <f>IF(V78="","",VLOOKUP(V78,'シフト記号表（勤務時間帯）'!$D$6:$Z$47,23,FALSE))</f>
        <v/>
      </c>
      <c r="W80" s="324" t="str">
        <f>IF(W78="","",VLOOKUP(W78,'シフト記号表（勤務時間帯）'!$D$6:$Z$47,23,FALSE))</f>
        <v/>
      </c>
      <c r="X80" s="324" t="str">
        <f>IF(X78="","",VLOOKUP(X78,'シフト記号表（勤務時間帯）'!$D$6:$Z$47,23,FALSE))</f>
        <v/>
      </c>
      <c r="Y80" s="324" t="str">
        <f>IF(Y78="","",VLOOKUP(Y78,'シフト記号表（勤務時間帯）'!$D$6:$Z$47,23,FALSE))</f>
        <v/>
      </c>
      <c r="Z80" s="324" t="str">
        <f>IF(Z78="","",VLOOKUP(Z78,'シフト記号表（勤務時間帯）'!$D$6:$Z$47,23,FALSE))</f>
        <v/>
      </c>
      <c r="AA80" s="325" t="str">
        <f>IF(AA78="","",VLOOKUP(AA78,'シフト記号表（勤務時間帯）'!$D$6:$Z$47,23,FALSE))</f>
        <v/>
      </c>
      <c r="AB80" s="323" t="str">
        <f>IF(AB78="","",VLOOKUP(AB78,'シフト記号表（勤務時間帯）'!$D$6:$Z$47,23,FALSE))</f>
        <v/>
      </c>
      <c r="AC80" s="324" t="str">
        <f>IF(AC78="","",VLOOKUP(AC78,'シフト記号表（勤務時間帯）'!$D$6:$Z$47,23,FALSE))</f>
        <v/>
      </c>
      <c r="AD80" s="324" t="str">
        <f>IF(AD78="","",VLOOKUP(AD78,'シフト記号表（勤務時間帯）'!$D$6:$Z$47,23,FALSE))</f>
        <v/>
      </c>
      <c r="AE80" s="324" t="str">
        <f>IF(AE78="","",VLOOKUP(AE78,'シフト記号表（勤務時間帯）'!$D$6:$Z$47,23,FALSE))</f>
        <v/>
      </c>
      <c r="AF80" s="324" t="str">
        <f>IF(AF78="","",VLOOKUP(AF78,'シフト記号表（勤務時間帯）'!$D$6:$Z$47,23,FALSE))</f>
        <v/>
      </c>
      <c r="AG80" s="324" t="str">
        <f>IF(AG78="","",VLOOKUP(AG78,'シフト記号表（勤務時間帯）'!$D$6:$Z$47,23,FALSE))</f>
        <v/>
      </c>
      <c r="AH80" s="325" t="str">
        <f>IF(AH78="","",VLOOKUP(AH78,'シフト記号表（勤務時間帯）'!$D$6:$Z$47,23,FALSE))</f>
        <v/>
      </c>
      <c r="AI80" s="323" t="str">
        <f>IF(AI78="","",VLOOKUP(AI78,'シフト記号表（勤務時間帯）'!$D$6:$Z$47,23,FALSE))</f>
        <v/>
      </c>
      <c r="AJ80" s="324" t="str">
        <f>IF(AJ78="","",VLOOKUP(AJ78,'シフト記号表（勤務時間帯）'!$D$6:$Z$47,23,FALSE))</f>
        <v/>
      </c>
      <c r="AK80" s="324" t="str">
        <f>IF(AK78="","",VLOOKUP(AK78,'シフト記号表（勤務時間帯）'!$D$6:$Z$47,23,FALSE))</f>
        <v/>
      </c>
      <c r="AL80" s="324" t="str">
        <f>IF(AL78="","",VLOOKUP(AL78,'シフト記号表（勤務時間帯）'!$D$6:$Z$47,23,FALSE))</f>
        <v/>
      </c>
      <c r="AM80" s="324" t="str">
        <f>IF(AM78="","",VLOOKUP(AM78,'シフト記号表（勤務時間帯）'!$D$6:$Z$47,23,FALSE))</f>
        <v/>
      </c>
      <c r="AN80" s="324" t="str">
        <f>IF(AN78="","",VLOOKUP(AN78,'シフト記号表（勤務時間帯）'!$D$6:$Z$47,23,FALSE))</f>
        <v/>
      </c>
      <c r="AO80" s="325" t="str">
        <f>IF(AO78="","",VLOOKUP(AO78,'シフト記号表（勤務時間帯）'!$D$6:$Z$47,23,FALSE))</f>
        <v/>
      </c>
      <c r="AP80" s="323" t="str">
        <f>IF(AP78="","",VLOOKUP(AP78,'シフト記号表（勤務時間帯）'!$D$6:$Z$47,23,FALSE))</f>
        <v/>
      </c>
      <c r="AQ80" s="324" t="str">
        <f>IF(AQ78="","",VLOOKUP(AQ78,'シフト記号表（勤務時間帯）'!$D$6:$Z$47,23,FALSE))</f>
        <v/>
      </c>
      <c r="AR80" s="324" t="str">
        <f>IF(AR78="","",VLOOKUP(AR78,'シフト記号表（勤務時間帯）'!$D$6:$Z$47,23,FALSE))</f>
        <v/>
      </c>
      <c r="AS80" s="324" t="str">
        <f>IF(AS78="","",VLOOKUP(AS78,'シフト記号表（勤務時間帯）'!$D$6:$Z$47,23,FALSE))</f>
        <v/>
      </c>
      <c r="AT80" s="324" t="str">
        <f>IF(AT78="","",VLOOKUP(AT78,'シフト記号表（勤務時間帯）'!$D$6:$Z$47,23,FALSE))</f>
        <v/>
      </c>
      <c r="AU80" s="324" t="str">
        <f>IF(AU78="","",VLOOKUP(AU78,'シフト記号表（勤務時間帯）'!$D$6:$Z$47,23,FALSE))</f>
        <v/>
      </c>
      <c r="AV80" s="325" t="str">
        <f>IF(AV78="","",VLOOKUP(AV78,'シフト記号表（勤務時間帯）'!$D$6:$Z$47,23,FALSE))</f>
        <v/>
      </c>
      <c r="AW80" s="323" t="str">
        <f>IF(AW78="","",VLOOKUP(AW78,'シフト記号表（勤務時間帯）'!$D$6:$Z$47,23,FALSE))</f>
        <v/>
      </c>
      <c r="AX80" s="324" t="str">
        <f>IF(AX78="","",VLOOKUP(AX78,'シフト記号表（勤務時間帯）'!$D$6:$Z$47,23,FALSE))</f>
        <v/>
      </c>
      <c r="AY80" s="324" t="str">
        <f>IF(AY78="","",VLOOKUP(AY78,'シフト記号表（勤務時間帯）'!$D$6:$Z$47,23,FALSE))</f>
        <v/>
      </c>
      <c r="AZ80" s="927">
        <f>IF($BC$3="４週",SUM(U80:AV80),IF($BC$3="暦月",SUM(U80:AY80),""))</f>
        <v>0</v>
      </c>
      <c r="BA80" s="928"/>
      <c r="BB80" s="929">
        <f>IF($BC$3="４週",AZ80/4,IF($BC$3="暦月",(AZ80/($BC$8/7)),""))</f>
        <v>0</v>
      </c>
      <c r="BC80" s="928"/>
      <c r="BD80" s="921"/>
      <c r="BE80" s="922"/>
      <c r="BF80" s="922"/>
      <c r="BG80" s="922"/>
      <c r="BH80" s="923"/>
    </row>
    <row r="81" spans="2:60" ht="20.25" customHeight="1" x14ac:dyDescent="0.15">
      <c r="B81" s="326"/>
      <c r="C81" s="870"/>
      <c r="D81" s="871"/>
      <c r="E81" s="872"/>
      <c r="F81" s="327"/>
      <c r="G81" s="328"/>
      <c r="H81" s="879"/>
      <c r="I81" s="882"/>
      <c r="J81" s="883"/>
      <c r="K81" s="883"/>
      <c r="L81" s="884"/>
      <c r="M81" s="891"/>
      <c r="N81" s="892"/>
      <c r="O81" s="893"/>
      <c r="P81" s="347" t="s">
        <v>649</v>
      </c>
      <c r="Q81" s="348"/>
      <c r="R81" s="348"/>
      <c r="S81" s="349"/>
      <c r="T81" s="350"/>
      <c r="U81" s="333"/>
      <c r="V81" s="334"/>
      <c r="W81" s="334"/>
      <c r="X81" s="334"/>
      <c r="Y81" s="334"/>
      <c r="Z81" s="334"/>
      <c r="AA81" s="335"/>
      <c r="AB81" s="333"/>
      <c r="AC81" s="334"/>
      <c r="AD81" s="334"/>
      <c r="AE81" s="334"/>
      <c r="AF81" s="334"/>
      <c r="AG81" s="334"/>
      <c r="AH81" s="335"/>
      <c r="AI81" s="333"/>
      <c r="AJ81" s="334"/>
      <c r="AK81" s="334"/>
      <c r="AL81" s="334"/>
      <c r="AM81" s="334"/>
      <c r="AN81" s="334"/>
      <c r="AO81" s="335"/>
      <c r="AP81" s="333"/>
      <c r="AQ81" s="334"/>
      <c r="AR81" s="334"/>
      <c r="AS81" s="334"/>
      <c r="AT81" s="334"/>
      <c r="AU81" s="334"/>
      <c r="AV81" s="335"/>
      <c r="AW81" s="333"/>
      <c r="AX81" s="334"/>
      <c r="AY81" s="334"/>
      <c r="AZ81" s="900"/>
      <c r="BA81" s="901"/>
      <c r="BB81" s="914"/>
      <c r="BC81" s="901"/>
      <c r="BD81" s="915"/>
      <c r="BE81" s="916"/>
      <c r="BF81" s="916"/>
      <c r="BG81" s="916"/>
      <c r="BH81" s="917"/>
    </row>
    <row r="82" spans="2:60" ht="20.25" customHeight="1" x14ac:dyDescent="0.15">
      <c r="B82" s="306">
        <f>B79+1</f>
        <v>21</v>
      </c>
      <c r="C82" s="873"/>
      <c r="D82" s="874"/>
      <c r="E82" s="875"/>
      <c r="F82" s="307">
        <f>C81</f>
        <v>0</v>
      </c>
      <c r="G82" s="308"/>
      <c r="H82" s="880"/>
      <c r="I82" s="885"/>
      <c r="J82" s="886"/>
      <c r="K82" s="886"/>
      <c r="L82" s="887"/>
      <c r="M82" s="894"/>
      <c r="N82" s="895"/>
      <c r="O82" s="896"/>
      <c r="P82" s="309" t="s">
        <v>658</v>
      </c>
      <c r="Q82" s="310"/>
      <c r="R82" s="310"/>
      <c r="S82" s="311"/>
      <c r="T82" s="312"/>
      <c r="U82" s="313" t="str">
        <f>IF(U81="","",VLOOKUP(U81,'シフト記号表（勤務時間帯）'!$D$6:$X$47,21,FALSE))</f>
        <v/>
      </c>
      <c r="V82" s="314" t="str">
        <f>IF(V81="","",VLOOKUP(V81,'シフト記号表（勤務時間帯）'!$D$6:$X$47,21,FALSE))</f>
        <v/>
      </c>
      <c r="W82" s="314" t="str">
        <f>IF(W81="","",VLOOKUP(W81,'シフト記号表（勤務時間帯）'!$D$6:$X$47,21,FALSE))</f>
        <v/>
      </c>
      <c r="X82" s="314" t="str">
        <f>IF(X81="","",VLOOKUP(X81,'シフト記号表（勤務時間帯）'!$D$6:$X$47,21,FALSE))</f>
        <v/>
      </c>
      <c r="Y82" s="314" t="str">
        <f>IF(Y81="","",VLOOKUP(Y81,'シフト記号表（勤務時間帯）'!$D$6:$X$47,21,FALSE))</f>
        <v/>
      </c>
      <c r="Z82" s="314" t="str">
        <f>IF(Z81="","",VLOOKUP(Z81,'シフト記号表（勤務時間帯）'!$D$6:$X$47,21,FALSE))</f>
        <v/>
      </c>
      <c r="AA82" s="315" t="str">
        <f>IF(AA81="","",VLOOKUP(AA81,'シフト記号表（勤務時間帯）'!$D$6:$X$47,21,FALSE))</f>
        <v/>
      </c>
      <c r="AB82" s="313" t="str">
        <f>IF(AB81="","",VLOOKUP(AB81,'シフト記号表（勤務時間帯）'!$D$6:$X$47,21,FALSE))</f>
        <v/>
      </c>
      <c r="AC82" s="314" t="str">
        <f>IF(AC81="","",VLOOKUP(AC81,'シフト記号表（勤務時間帯）'!$D$6:$X$47,21,FALSE))</f>
        <v/>
      </c>
      <c r="AD82" s="314" t="str">
        <f>IF(AD81="","",VLOOKUP(AD81,'シフト記号表（勤務時間帯）'!$D$6:$X$47,21,FALSE))</f>
        <v/>
      </c>
      <c r="AE82" s="314" t="str">
        <f>IF(AE81="","",VLOOKUP(AE81,'シフト記号表（勤務時間帯）'!$D$6:$X$47,21,FALSE))</f>
        <v/>
      </c>
      <c r="AF82" s="314" t="str">
        <f>IF(AF81="","",VLOOKUP(AF81,'シフト記号表（勤務時間帯）'!$D$6:$X$47,21,FALSE))</f>
        <v/>
      </c>
      <c r="AG82" s="314" t="str">
        <f>IF(AG81="","",VLOOKUP(AG81,'シフト記号表（勤務時間帯）'!$D$6:$X$47,21,FALSE))</f>
        <v/>
      </c>
      <c r="AH82" s="315" t="str">
        <f>IF(AH81="","",VLOOKUP(AH81,'シフト記号表（勤務時間帯）'!$D$6:$X$47,21,FALSE))</f>
        <v/>
      </c>
      <c r="AI82" s="313" t="str">
        <f>IF(AI81="","",VLOOKUP(AI81,'シフト記号表（勤務時間帯）'!$D$6:$X$47,21,FALSE))</f>
        <v/>
      </c>
      <c r="AJ82" s="314" t="str">
        <f>IF(AJ81="","",VLOOKUP(AJ81,'シフト記号表（勤務時間帯）'!$D$6:$X$47,21,FALSE))</f>
        <v/>
      </c>
      <c r="AK82" s="314" t="str">
        <f>IF(AK81="","",VLOOKUP(AK81,'シフト記号表（勤務時間帯）'!$D$6:$X$47,21,FALSE))</f>
        <v/>
      </c>
      <c r="AL82" s="314" t="str">
        <f>IF(AL81="","",VLOOKUP(AL81,'シフト記号表（勤務時間帯）'!$D$6:$X$47,21,FALSE))</f>
        <v/>
      </c>
      <c r="AM82" s="314" t="str">
        <f>IF(AM81="","",VLOOKUP(AM81,'シフト記号表（勤務時間帯）'!$D$6:$X$47,21,FALSE))</f>
        <v/>
      </c>
      <c r="AN82" s="314" t="str">
        <f>IF(AN81="","",VLOOKUP(AN81,'シフト記号表（勤務時間帯）'!$D$6:$X$47,21,FALSE))</f>
        <v/>
      </c>
      <c r="AO82" s="315" t="str">
        <f>IF(AO81="","",VLOOKUP(AO81,'シフト記号表（勤務時間帯）'!$D$6:$X$47,21,FALSE))</f>
        <v/>
      </c>
      <c r="AP82" s="313" t="str">
        <f>IF(AP81="","",VLOOKUP(AP81,'シフト記号表（勤務時間帯）'!$D$6:$X$47,21,FALSE))</f>
        <v/>
      </c>
      <c r="AQ82" s="314" t="str">
        <f>IF(AQ81="","",VLOOKUP(AQ81,'シフト記号表（勤務時間帯）'!$D$6:$X$47,21,FALSE))</f>
        <v/>
      </c>
      <c r="AR82" s="314" t="str">
        <f>IF(AR81="","",VLOOKUP(AR81,'シフト記号表（勤務時間帯）'!$D$6:$X$47,21,FALSE))</f>
        <v/>
      </c>
      <c r="AS82" s="314" t="str">
        <f>IF(AS81="","",VLOOKUP(AS81,'シフト記号表（勤務時間帯）'!$D$6:$X$47,21,FALSE))</f>
        <v/>
      </c>
      <c r="AT82" s="314" t="str">
        <f>IF(AT81="","",VLOOKUP(AT81,'シフト記号表（勤務時間帯）'!$D$6:$X$47,21,FALSE))</f>
        <v/>
      </c>
      <c r="AU82" s="314" t="str">
        <f>IF(AU81="","",VLOOKUP(AU81,'シフト記号表（勤務時間帯）'!$D$6:$X$47,21,FALSE))</f>
        <v/>
      </c>
      <c r="AV82" s="315" t="str">
        <f>IF(AV81="","",VLOOKUP(AV81,'シフト記号表（勤務時間帯）'!$D$6:$X$47,21,FALSE))</f>
        <v/>
      </c>
      <c r="AW82" s="313" t="str">
        <f>IF(AW81="","",VLOOKUP(AW81,'シフト記号表（勤務時間帯）'!$D$6:$X$47,21,FALSE))</f>
        <v/>
      </c>
      <c r="AX82" s="314" t="str">
        <f>IF(AX81="","",VLOOKUP(AX81,'シフト記号表（勤務時間帯）'!$D$6:$X$47,21,FALSE))</f>
        <v/>
      </c>
      <c r="AY82" s="314" t="str">
        <f>IF(AY81="","",VLOOKUP(AY81,'シフト記号表（勤務時間帯）'!$D$6:$X$47,21,FALSE))</f>
        <v/>
      </c>
      <c r="AZ82" s="924">
        <f>IF($BC$3="４週",SUM(U82:AV82),IF($BC$3="暦月",SUM(U82:AY82),""))</f>
        <v>0</v>
      </c>
      <c r="BA82" s="925"/>
      <c r="BB82" s="926">
        <f>IF($BC$3="４週",AZ82/4,IF($BC$3="暦月",(AZ82/($BC$8/7)),""))</f>
        <v>0</v>
      </c>
      <c r="BC82" s="925"/>
      <c r="BD82" s="918"/>
      <c r="BE82" s="919"/>
      <c r="BF82" s="919"/>
      <c r="BG82" s="919"/>
      <c r="BH82" s="920"/>
    </row>
    <row r="83" spans="2:60" ht="20.25" customHeight="1" x14ac:dyDescent="0.15">
      <c r="B83" s="316"/>
      <c r="C83" s="876"/>
      <c r="D83" s="877"/>
      <c r="E83" s="878"/>
      <c r="F83" s="317"/>
      <c r="G83" s="318">
        <f>C81</f>
        <v>0</v>
      </c>
      <c r="H83" s="881"/>
      <c r="I83" s="888"/>
      <c r="J83" s="889"/>
      <c r="K83" s="889"/>
      <c r="L83" s="890"/>
      <c r="M83" s="897"/>
      <c r="N83" s="898"/>
      <c r="O83" s="899"/>
      <c r="P83" s="412" t="s">
        <v>659</v>
      </c>
      <c r="Q83" s="320"/>
      <c r="R83" s="320"/>
      <c r="S83" s="340"/>
      <c r="T83" s="341"/>
      <c r="U83" s="323" t="str">
        <f>IF(U81="","",VLOOKUP(U81,'シフト記号表（勤務時間帯）'!$D$6:$Z$47,23,FALSE))</f>
        <v/>
      </c>
      <c r="V83" s="324" t="str">
        <f>IF(V81="","",VLOOKUP(V81,'シフト記号表（勤務時間帯）'!$D$6:$Z$47,23,FALSE))</f>
        <v/>
      </c>
      <c r="W83" s="324" t="str">
        <f>IF(W81="","",VLOOKUP(W81,'シフト記号表（勤務時間帯）'!$D$6:$Z$47,23,FALSE))</f>
        <v/>
      </c>
      <c r="X83" s="324" t="str">
        <f>IF(X81="","",VLOOKUP(X81,'シフト記号表（勤務時間帯）'!$D$6:$Z$47,23,FALSE))</f>
        <v/>
      </c>
      <c r="Y83" s="324" t="str">
        <f>IF(Y81="","",VLOOKUP(Y81,'シフト記号表（勤務時間帯）'!$D$6:$Z$47,23,FALSE))</f>
        <v/>
      </c>
      <c r="Z83" s="324" t="str">
        <f>IF(Z81="","",VLOOKUP(Z81,'シフト記号表（勤務時間帯）'!$D$6:$Z$47,23,FALSE))</f>
        <v/>
      </c>
      <c r="AA83" s="325" t="str">
        <f>IF(AA81="","",VLOOKUP(AA81,'シフト記号表（勤務時間帯）'!$D$6:$Z$47,23,FALSE))</f>
        <v/>
      </c>
      <c r="AB83" s="323" t="str">
        <f>IF(AB81="","",VLOOKUP(AB81,'シフト記号表（勤務時間帯）'!$D$6:$Z$47,23,FALSE))</f>
        <v/>
      </c>
      <c r="AC83" s="324" t="str">
        <f>IF(AC81="","",VLOOKUP(AC81,'シフト記号表（勤務時間帯）'!$D$6:$Z$47,23,FALSE))</f>
        <v/>
      </c>
      <c r="AD83" s="324" t="str">
        <f>IF(AD81="","",VLOOKUP(AD81,'シフト記号表（勤務時間帯）'!$D$6:$Z$47,23,FALSE))</f>
        <v/>
      </c>
      <c r="AE83" s="324" t="str">
        <f>IF(AE81="","",VLOOKUP(AE81,'シフト記号表（勤務時間帯）'!$D$6:$Z$47,23,FALSE))</f>
        <v/>
      </c>
      <c r="AF83" s="324" t="str">
        <f>IF(AF81="","",VLOOKUP(AF81,'シフト記号表（勤務時間帯）'!$D$6:$Z$47,23,FALSE))</f>
        <v/>
      </c>
      <c r="AG83" s="324" t="str">
        <f>IF(AG81="","",VLOOKUP(AG81,'シフト記号表（勤務時間帯）'!$D$6:$Z$47,23,FALSE))</f>
        <v/>
      </c>
      <c r="AH83" s="325" t="str">
        <f>IF(AH81="","",VLOOKUP(AH81,'シフト記号表（勤務時間帯）'!$D$6:$Z$47,23,FALSE))</f>
        <v/>
      </c>
      <c r="AI83" s="323" t="str">
        <f>IF(AI81="","",VLOOKUP(AI81,'シフト記号表（勤務時間帯）'!$D$6:$Z$47,23,FALSE))</f>
        <v/>
      </c>
      <c r="AJ83" s="324" t="str">
        <f>IF(AJ81="","",VLOOKUP(AJ81,'シフト記号表（勤務時間帯）'!$D$6:$Z$47,23,FALSE))</f>
        <v/>
      </c>
      <c r="AK83" s="324" t="str">
        <f>IF(AK81="","",VLOOKUP(AK81,'シフト記号表（勤務時間帯）'!$D$6:$Z$47,23,FALSE))</f>
        <v/>
      </c>
      <c r="AL83" s="324" t="str">
        <f>IF(AL81="","",VLOOKUP(AL81,'シフト記号表（勤務時間帯）'!$D$6:$Z$47,23,FALSE))</f>
        <v/>
      </c>
      <c r="AM83" s="324" t="str">
        <f>IF(AM81="","",VLOOKUP(AM81,'シフト記号表（勤務時間帯）'!$D$6:$Z$47,23,FALSE))</f>
        <v/>
      </c>
      <c r="AN83" s="324" t="str">
        <f>IF(AN81="","",VLOOKUP(AN81,'シフト記号表（勤務時間帯）'!$D$6:$Z$47,23,FALSE))</f>
        <v/>
      </c>
      <c r="AO83" s="325" t="str">
        <f>IF(AO81="","",VLOOKUP(AO81,'シフト記号表（勤務時間帯）'!$D$6:$Z$47,23,FALSE))</f>
        <v/>
      </c>
      <c r="AP83" s="323" t="str">
        <f>IF(AP81="","",VLOOKUP(AP81,'シフト記号表（勤務時間帯）'!$D$6:$Z$47,23,FALSE))</f>
        <v/>
      </c>
      <c r="AQ83" s="324" t="str">
        <f>IF(AQ81="","",VLOOKUP(AQ81,'シフト記号表（勤務時間帯）'!$D$6:$Z$47,23,FALSE))</f>
        <v/>
      </c>
      <c r="AR83" s="324" t="str">
        <f>IF(AR81="","",VLOOKUP(AR81,'シフト記号表（勤務時間帯）'!$D$6:$Z$47,23,FALSE))</f>
        <v/>
      </c>
      <c r="AS83" s="324" t="str">
        <f>IF(AS81="","",VLOOKUP(AS81,'シフト記号表（勤務時間帯）'!$D$6:$Z$47,23,FALSE))</f>
        <v/>
      </c>
      <c r="AT83" s="324" t="str">
        <f>IF(AT81="","",VLOOKUP(AT81,'シフト記号表（勤務時間帯）'!$D$6:$Z$47,23,FALSE))</f>
        <v/>
      </c>
      <c r="AU83" s="324" t="str">
        <f>IF(AU81="","",VLOOKUP(AU81,'シフト記号表（勤務時間帯）'!$D$6:$Z$47,23,FALSE))</f>
        <v/>
      </c>
      <c r="AV83" s="325" t="str">
        <f>IF(AV81="","",VLOOKUP(AV81,'シフト記号表（勤務時間帯）'!$D$6:$Z$47,23,FALSE))</f>
        <v/>
      </c>
      <c r="AW83" s="323" t="str">
        <f>IF(AW81="","",VLOOKUP(AW81,'シフト記号表（勤務時間帯）'!$D$6:$Z$47,23,FALSE))</f>
        <v/>
      </c>
      <c r="AX83" s="324" t="str">
        <f>IF(AX81="","",VLOOKUP(AX81,'シフト記号表（勤務時間帯）'!$D$6:$Z$47,23,FALSE))</f>
        <v/>
      </c>
      <c r="AY83" s="324" t="str">
        <f>IF(AY81="","",VLOOKUP(AY81,'シフト記号表（勤務時間帯）'!$D$6:$Z$47,23,FALSE))</f>
        <v/>
      </c>
      <c r="AZ83" s="927">
        <f>IF($BC$3="４週",SUM(U83:AV83),IF($BC$3="暦月",SUM(U83:AY83),""))</f>
        <v>0</v>
      </c>
      <c r="BA83" s="928"/>
      <c r="BB83" s="929">
        <f>IF($BC$3="４週",AZ83/4,IF($BC$3="暦月",(AZ83/($BC$8/7)),""))</f>
        <v>0</v>
      </c>
      <c r="BC83" s="928"/>
      <c r="BD83" s="921"/>
      <c r="BE83" s="922"/>
      <c r="BF83" s="922"/>
      <c r="BG83" s="922"/>
      <c r="BH83" s="923"/>
    </row>
    <row r="84" spans="2:60" ht="20.25" customHeight="1" x14ac:dyDescent="0.15">
      <c r="B84" s="326"/>
      <c r="C84" s="870"/>
      <c r="D84" s="871"/>
      <c r="E84" s="872"/>
      <c r="F84" s="327"/>
      <c r="G84" s="328"/>
      <c r="H84" s="879"/>
      <c r="I84" s="882"/>
      <c r="J84" s="883"/>
      <c r="K84" s="883"/>
      <c r="L84" s="884"/>
      <c r="M84" s="891"/>
      <c r="N84" s="892"/>
      <c r="O84" s="893"/>
      <c r="P84" s="347" t="s">
        <v>649</v>
      </c>
      <c r="Q84" s="348"/>
      <c r="R84" s="348"/>
      <c r="S84" s="349"/>
      <c r="T84" s="350"/>
      <c r="U84" s="333"/>
      <c r="V84" s="334"/>
      <c r="W84" s="334"/>
      <c r="X84" s="334"/>
      <c r="Y84" s="334"/>
      <c r="Z84" s="334"/>
      <c r="AA84" s="335"/>
      <c r="AB84" s="333"/>
      <c r="AC84" s="334"/>
      <c r="AD84" s="334"/>
      <c r="AE84" s="334"/>
      <c r="AF84" s="334"/>
      <c r="AG84" s="334"/>
      <c r="AH84" s="335"/>
      <c r="AI84" s="333"/>
      <c r="AJ84" s="334"/>
      <c r="AK84" s="334"/>
      <c r="AL84" s="334"/>
      <c r="AM84" s="334"/>
      <c r="AN84" s="334"/>
      <c r="AO84" s="335"/>
      <c r="AP84" s="333"/>
      <c r="AQ84" s="334"/>
      <c r="AR84" s="334"/>
      <c r="AS84" s="334"/>
      <c r="AT84" s="334"/>
      <c r="AU84" s="334"/>
      <c r="AV84" s="335"/>
      <c r="AW84" s="333"/>
      <c r="AX84" s="334"/>
      <c r="AY84" s="334"/>
      <c r="AZ84" s="900"/>
      <c r="BA84" s="901"/>
      <c r="BB84" s="914"/>
      <c r="BC84" s="901"/>
      <c r="BD84" s="915"/>
      <c r="BE84" s="916"/>
      <c r="BF84" s="916"/>
      <c r="BG84" s="916"/>
      <c r="BH84" s="917"/>
    </row>
    <row r="85" spans="2:60" ht="20.25" customHeight="1" x14ac:dyDescent="0.15">
      <c r="B85" s="306">
        <f>B82+1</f>
        <v>22</v>
      </c>
      <c r="C85" s="873"/>
      <c r="D85" s="874"/>
      <c r="E85" s="875"/>
      <c r="F85" s="307">
        <f>C84</f>
        <v>0</v>
      </c>
      <c r="G85" s="308"/>
      <c r="H85" s="880"/>
      <c r="I85" s="885"/>
      <c r="J85" s="886"/>
      <c r="K85" s="886"/>
      <c r="L85" s="887"/>
      <c r="M85" s="894"/>
      <c r="N85" s="895"/>
      <c r="O85" s="896"/>
      <c r="P85" s="309" t="s">
        <v>658</v>
      </c>
      <c r="Q85" s="310"/>
      <c r="R85" s="310"/>
      <c r="S85" s="311"/>
      <c r="T85" s="312"/>
      <c r="U85" s="313" t="str">
        <f>IF(U84="","",VLOOKUP(U84,'シフト記号表（勤務時間帯）'!$D$6:$X$47,21,FALSE))</f>
        <v/>
      </c>
      <c r="V85" s="314" t="str">
        <f>IF(V84="","",VLOOKUP(V84,'シフト記号表（勤務時間帯）'!$D$6:$X$47,21,FALSE))</f>
        <v/>
      </c>
      <c r="W85" s="314" t="str">
        <f>IF(W84="","",VLOOKUP(W84,'シフト記号表（勤務時間帯）'!$D$6:$X$47,21,FALSE))</f>
        <v/>
      </c>
      <c r="X85" s="314" t="str">
        <f>IF(X84="","",VLOOKUP(X84,'シフト記号表（勤務時間帯）'!$D$6:$X$47,21,FALSE))</f>
        <v/>
      </c>
      <c r="Y85" s="314" t="str">
        <f>IF(Y84="","",VLOOKUP(Y84,'シフト記号表（勤務時間帯）'!$D$6:$X$47,21,FALSE))</f>
        <v/>
      </c>
      <c r="Z85" s="314" t="str">
        <f>IF(Z84="","",VLOOKUP(Z84,'シフト記号表（勤務時間帯）'!$D$6:$X$47,21,FALSE))</f>
        <v/>
      </c>
      <c r="AA85" s="315" t="str">
        <f>IF(AA84="","",VLOOKUP(AA84,'シフト記号表（勤務時間帯）'!$D$6:$X$47,21,FALSE))</f>
        <v/>
      </c>
      <c r="AB85" s="313" t="str">
        <f>IF(AB84="","",VLOOKUP(AB84,'シフト記号表（勤務時間帯）'!$D$6:$X$47,21,FALSE))</f>
        <v/>
      </c>
      <c r="AC85" s="314" t="str">
        <f>IF(AC84="","",VLOOKUP(AC84,'シフト記号表（勤務時間帯）'!$D$6:$X$47,21,FALSE))</f>
        <v/>
      </c>
      <c r="AD85" s="314" t="str">
        <f>IF(AD84="","",VLOOKUP(AD84,'シフト記号表（勤務時間帯）'!$D$6:$X$47,21,FALSE))</f>
        <v/>
      </c>
      <c r="AE85" s="314" t="str">
        <f>IF(AE84="","",VLOOKUP(AE84,'シフト記号表（勤務時間帯）'!$D$6:$X$47,21,FALSE))</f>
        <v/>
      </c>
      <c r="AF85" s="314" t="str">
        <f>IF(AF84="","",VLOOKUP(AF84,'シフト記号表（勤務時間帯）'!$D$6:$X$47,21,FALSE))</f>
        <v/>
      </c>
      <c r="AG85" s="314" t="str">
        <f>IF(AG84="","",VLOOKUP(AG84,'シフト記号表（勤務時間帯）'!$D$6:$X$47,21,FALSE))</f>
        <v/>
      </c>
      <c r="AH85" s="315" t="str">
        <f>IF(AH84="","",VLOOKUP(AH84,'シフト記号表（勤務時間帯）'!$D$6:$X$47,21,FALSE))</f>
        <v/>
      </c>
      <c r="AI85" s="313" t="str">
        <f>IF(AI84="","",VLOOKUP(AI84,'シフト記号表（勤務時間帯）'!$D$6:$X$47,21,FALSE))</f>
        <v/>
      </c>
      <c r="AJ85" s="314" t="str">
        <f>IF(AJ84="","",VLOOKUP(AJ84,'シフト記号表（勤務時間帯）'!$D$6:$X$47,21,FALSE))</f>
        <v/>
      </c>
      <c r="AK85" s="314" t="str">
        <f>IF(AK84="","",VLOOKUP(AK84,'シフト記号表（勤務時間帯）'!$D$6:$X$47,21,FALSE))</f>
        <v/>
      </c>
      <c r="AL85" s="314" t="str">
        <f>IF(AL84="","",VLOOKUP(AL84,'シフト記号表（勤務時間帯）'!$D$6:$X$47,21,FALSE))</f>
        <v/>
      </c>
      <c r="AM85" s="314" t="str">
        <f>IF(AM84="","",VLOOKUP(AM84,'シフト記号表（勤務時間帯）'!$D$6:$X$47,21,FALSE))</f>
        <v/>
      </c>
      <c r="AN85" s="314" t="str">
        <f>IF(AN84="","",VLOOKUP(AN84,'シフト記号表（勤務時間帯）'!$D$6:$X$47,21,FALSE))</f>
        <v/>
      </c>
      <c r="AO85" s="315" t="str">
        <f>IF(AO84="","",VLOOKUP(AO84,'シフト記号表（勤務時間帯）'!$D$6:$X$47,21,FALSE))</f>
        <v/>
      </c>
      <c r="AP85" s="313" t="str">
        <f>IF(AP84="","",VLOOKUP(AP84,'シフト記号表（勤務時間帯）'!$D$6:$X$47,21,FALSE))</f>
        <v/>
      </c>
      <c r="AQ85" s="314" t="str">
        <f>IF(AQ84="","",VLOOKUP(AQ84,'シフト記号表（勤務時間帯）'!$D$6:$X$47,21,FALSE))</f>
        <v/>
      </c>
      <c r="AR85" s="314" t="str">
        <f>IF(AR84="","",VLOOKUP(AR84,'シフト記号表（勤務時間帯）'!$D$6:$X$47,21,FALSE))</f>
        <v/>
      </c>
      <c r="AS85" s="314" t="str">
        <f>IF(AS84="","",VLOOKUP(AS84,'シフト記号表（勤務時間帯）'!$D$6:$X$47,21,FALSE))</f>
        <v/>
      </c>
      <c r="AT85" s="314" t="str">
        <f>IF(AT84="","",VLOOKUP(AT84,'シフト記号表（勤務時間帯）'!$D$6:$X$47,21,FALSE))</f>
        <v/>
      </c>
      <c r="AU85" s="314" t="str">
        <f>IF(AU84="","",VLOOKUP(AU84,'シフト記号表（勤務時間帯）'!$D$6:$X$47,21,FALSE))</f>
        <v/>
      </c>
      <c r="AV85" s="315" t="str">
        <f>IF(AV84="","",VLOOKUP(AV84,'シフト記号表（勤務時間帯）'!$D$6:$X$47,21,FALSE))</f>
        <v/>
      </c>
      <c r="AW85" s="313" t="str">
        <f>IF(AW84="","",VLOOKUP(AW84,'シフト記号表（勤務時間帯）'!$D$6:$X$47,21,FALSE))</f>
        <v/>
      </c>
      <c r="AX85" s="314" t="str">
        <f>IF(AX84="","",VLOOKUP(AX84,'シフト記号表（勤務時間帯）'!$D$6:$X$47,21,FALSE))</f>
        <v/>
      </c>
      <c r="AY85" s="314" t="str">
        <f>IF(AY84="","",VLOOKUP(AY84,'シフト記号表（勤務時間帯）'!$D$6:$X$47,21,FALSE))</f>
        <v/>
      </c>
      <c r="AZ85" s="924">
        <f>IF($BC$3="４週",SUM(U85:AV85),IF($BC$3="暦月",SUM(U85:AY85),""))</f>
        <v>0</v>
      </c>
      <c r="BA85" s="925"/>
      <c r="BB85" s="926">
        <f>IF($BC$3="４週",AZ85/4,IF($BC$3="暦月",(AZ85/($BC$8/7)),""))</f>
        <v>0</v>
      </c>
      <c r="BC85" s="925"/>
      <c r="BD85" s="918"/>
      <c r="BE85" s="919"/>
      <c r="BF85" s="919"/>
      <c r="BG85" s="919"/>
      <c r="BH85" s="920"/>
    </row>
    <row r="86" spans="2:60" ht="20.25" customHeight="1" x14ac:dyDescent="0.15">
      <c r="B86" s="316"/>
      <c r="C86" s="876"/>
      <c r="D86" s="877"/>
      <c r="E86" s="878"/>
      <c r="F86" s="317"/>
      <c r="G86" s="318">
        <f>C84</f>
        <v>0</v>
      </c>
      <c r="H86" s="881"/>
      <c r="I86" s="888"/>
      <c r="J86" s="889"/>
      <c r="K86" s="889"/>
      <c r="L86" s="890"/>
      <c r="M86" s="897"/>
      <c r="N86" s="898"/>
      <c r="O86" s="899"/>
      <c r="P86" s="412" t="s">
        <v>659</v>
      </c>
      <c r="Q86" s="320"/>
      <c r="R86" s="320"/>
      <c r="S86" s="340"/>
      <c r="T86" s="341"/>
      <c r="U86" s="323" t="str">
        <f>IF(U84="","",VLOOKUP(U84,'シフト記号表（勤務時間帯）'!$D$6:$Z$47,23,FALSE))</f>
        <v/>
      </c>
      <c r="V86" s="324" t="str">
        <f>IF(V84="","",VLOOKUP(V84,'シフト記号表（勤務時間帯）'!$D$6:$Z$47,23,FALSE))</f>
        <v/>
      </c>
      <c r="W86" s="324" t="str">
        <f>IF(W84="","",VLOOKUP(W84,'シフト記号表（勤務時間帯）'!$D$6:$Z$47,23,FALSE))</f>
        <v/>
      </c>
      <c r="X86" s="324" t="str">
        <f>IF(X84="","",VLOOKUP(X84,'シフト記号表（勤務時間帯）'!$D$6:$Z$47,23,FALSE))</f>
        <v/>
      </c>
      <c r="Y86" s="324" t="str">
        <f>IF(Y84="","",VLOOKUP(Y84,'シフト記号表（勤務時間帯）'!$D$6:$Z$47,23,FALSE))</f>
        <v/>
      </c>
      <c r="Z86" s="324" t="str">
        <f>IF(Z84="","",VLOOKUP(Z84,'シフト記号表（勤務時間帯）'!$D$6:$Z$47,23,FALSE))</f>
        <v/>
      </c>
      <c r="AA86" s="325" t="str">
        <f>IF(AA84="","",VLOOKUP(AA84,'シフト記号表（勤務時間帯）'!$D$6:$Z$47,23,FALSE))</f>
        <v/>
      </c>
      <c r="AB86" s="323" t="str">
        <f>IF(AB84="","",VLOOKUP(AB84,'シフト記号表（勤務時間帯）'!$D$6:$Z$47,23,FALSE))</f>
        <v/>
      </c>
      <c r="AC86" s="324" t="str">
        <f>IF(AC84="","",VLOOKUP(AC84,'シフト記号表（勤務時間帯）'!$D$6:$Z$47,23,FALSE))</f>
        <v/>
      </c>
      <c r="AD86" s="324" t="str">
        <f>IF(AD84="","",VLOOKUP(AD84,'シフト記号表（勤務時間帯）'!$D$6:$Z$47,23,FALSE))</f>
        <v/>
      </c>
      <c r="AE86" s="324" t="str">
        <f>IF(AE84="","",VLOOKUP(AE84,'シフト記号表（勤務時間帯）'!$D$6:$Z$47,23,FALSE))</f>
        <v/>
      </c>
      <c r="AF86" s="324" t="str">
        <f>IF(AF84="","",VLOOKUP(AF84,'シフト記号表（勤務時間帯）'!$D$6:$Z$47,23,FALSE))</f>
        <v/>
      </c>
      <c r="AG86" s="324" t="str">
        <f>IF(AG84="","",VLOOKUP(AG84,'シフト記号表（勤務時間帯）'!$D$6:$Z$47,23,FALSE))</f>
        <v/>
      </c>
      <c r="AH86" s="325" t="str">
        <f>IF(AH84="","",VLOOKUP(AH84,'シフト記号表（勤務時間帯）'!$D$6:$Z$47,23,FALSE))</f>
        <v/>
      </c>
      <c r="AI86" s="323" t="str">
        <f>IF(AI84="","",VLOOKUP(AI84,'シフト記号表（勤務時間帯）'!$D$6:$Z$47,23,FALSE))</f>
        <v/>
      </c>
      <c r="AJ86" s="324" t="str">
        <f>IF(AJ84="","",VLOOKUP(AJ84,'シフト記号表（勤務時間帯）'!$D$6:$Z$47,23,FALSE))</f>
        <v/>
      </c>
      <c r="AK86" s="324" t="str">
        <f>IF(AK84="","",VLOOKUP(AK84,'シフト記号表（勤務時間帯）'!$D$6:$Z$47,23,FALSE))</f>
        <v/>
      </c>
      <c r="AL86" s="324" t="str">
        <f>IF(AL84="","",VLOOKUP(AL84,'シフト記号表（勤務時間帯）'!$D$6:$Z$47,23,FALSE))</f>
        <v/>
      </c>
      <c r="AM86" s="324" t="str">
        <f>IF(AM84="","",VLOOKUP(AM84,'シフト記号表（勤務時間帯）'!$D$6:$Z$47,23,FALSE))</f>
        <v/>
      </c>
      <c r="AN86" s="324" t="str">
        <f>IF(AN84="","",VLOOKUP(AN84,'シフト記号表（勤務時間帯）'!$D$6:$Z$47,23,FALSE))</f>
        <v/>
      </c>
      <c r="AO86" s="325" t="str">
        <f>IF(AO84="","",VLOOKUP(AO84,'シフト記号表（勤務時間帯）'!$D$6:$Z$47,23,FALSE))</f>
        <v/>
      </c>
      <c r="AP86" s="323" t="str">
        <f>IF(AP84="","",VLOOKUP(AP84,'シフト記号表（勤務時間帯）'!$D$6:$Z$47,23,FALSE))</f>
        <v/>
      </c>
      <c r="AQ86" s="324" t="str">
        <f>IF(AQ84="","",VLOOKUP(AQ84,'シフト記号表（勤務時間帯）'!$D$6:$Z$47,23,FALSE))</f>
        <v/>
      </c>
      <c r="AR86" s="324" t="str">
        <f>IF(AR84="","",VLOOKUP(AR84,'シフト記号表（勤務時間帯）'!$D$6:$Z$47,23,FALSE))</f>
        <v/>
      </c>
      <c r="AS86" s="324" t="str">
        <f>IF(AS84="","",VLOOKUP(AS84,'シフト記号表（勤務時間帯）'!$D$6:$Z$47,23,FALSE))</f>
        <v/>
      </c>
      <c r="AT86" s="324" t="str">
        <f>IF(AT84="","",VLOOKUP(AT84,'シフト記号表（勤務時間帯）'!$D$6:$Z$47,23,FALSE))</f>
        <v/>
      </c>
      <c r="AU86" s="324" t="str">
        <f>IF(AU84="","",VLOOKUP(AU84,'シフト記号表（勤務時間帯）'!$D$6:$Z$47,23,FALSE))</f>
        <v/>
      </c>
      <c r="AV86" s="325" t="str">
        <f>IF(AV84="","",VLOOKUP(AV84,'シフト記号表（勤務時間帯）'!$D$6:$Z$47,23,FALSE))</f>
        <v/>
      </c>
      <c r="AW86" s="323" t="str">
        <f>IF(AW84="","",VLOOKUP(AW84,'シフト記号表（勤務時間帯）'!$D$6:$Z$47,23,FALSE))</f>
        <v/>
      </c>
      <c r="AX86" s="324" t="str">
        <f>IF(AX84="","",VLOOKUP(AX84,'シフト記号表（勤務時間帯）'!$D$6:$Z$47,23,FALSE))</f>
        <v/>
      </c>
      <c r="AY86" s="324" t="str">
        <f>IF(AY84="","",VLOOKUP(AY84,'シフト記号表（勤務時間帯）'!$D$6:$Z$47,23,FALSE))</f>
        <v/>
      </c>
      <c r="AZ86" s="927">
        <f>IF($BC$3="４週",SUM(U86:AV86),IF($BC$3="暦月",SUM(U86:AY86),""))</f>
        <v>0</v>
      </c>
      <c r="BA86" s="928"/>
      <c r="BB86" s="929">
        <f>IF($BC$3="４週",AZ86/4,IF($BC$3="暦月",(AZ86/($BC$8/7)),""))</f>
        <v>0</v>
      </c>
      <c r="BC86" s="928"/>
      <c r="BD86" s="921"/>
      <c r="BE86" s="922"/>
      <c r="BF86" s="922"/>
      <c r="BG86" s="922"/>
      <c r="BH86" s="923"/>
    </row>
    <row r="87" spans="2:60" ht="20.25" customHeight="1" x14ac:dyDescent="0.15">
      <c r="B87" s="326"/>
      <c r="C87" s="870"/>
      <c r="D87" s="871"/>
      <c r="E87" s="872"/>
      <c r="F87" s="327"/>
      <c r="G87" s="328"/>
      <c r="H87" s="879"/>
      <c r="I87" s="882"/>
      <c r="J87" s="883"/>
      <c r="K87" s="883"/>
      <c r="L87" s="884"/>
      <c r="M87" s="891"/>
      <c r="N87" s="892"/>
      <c r="O87" s="893"/>
      <c r="P87" s="347" t="s">
        <v>649</v>
      </c>
      <c r="Q87" s="348"/>
      <c r="R87" s="348"/>
      <c r="S87" s="349"/>
      <c r="T87" s="350"/>
      <c r="U87" s="333"/>
      <c r="V87" s="334"/>
      <c r="W87" s="334"/>
      <c r="X87" s="334"/>
      <c r="Y87" s="334"/>
      <c r="Z87" s="334"/>
      <c r="AA87" s="335"/>
      <c r="AB87" s="333"/>
      <c r="AC87" s="334"/>
      <c r="AD87" s="334"/>
      <c r="AE87" s="334"/>
      <c r="AF87" s="334"/>
      <c r="AG87" s="334"/>
      <c r="AH87" s="335"/>
      <c r="AI87" s="333"/>
      <c r="AJ87" s="334"/>
      <c r="AK87" s="334"/>
      <c r="AL87" s="334"/>
      <c r="AM87" s="334"/>
      <c r="AN87" s="334"/>
      <c r="AO87" s="335"/>
      <c r="AP87" s="333"/>
      <c r="AQ87" s="334"/>
      <c r="AR87" s="334"/>
      <c r="AS87" s="334"/>
      <c r="AT87" s="334"/>
      <c r="AU87" s="334"/>
      <c r="AV87" s="335"/>
      <c r="AW87" s="333"/>
      <c r="AX87" s="334"/>
      <c r="AY87" s="334"/>
      <c r="AZ87" s="900"/>
      <c r="BA87" s="901"/>
      <c r="BB87" s="914"/>
      <c r="BC87" s="901"/>
      <c r="BD87" s="915"/>
      <c r="BE87" s="916"/>
      <c r="BF87" s="916"/>
      <c r="BG87" s="916"/>
      <c r="BH87" s="917"/>
    </row>
    <row r="88" spans="2:60" ht="20.25" customHeight="1" x14ac:dyDescent="0.15">
      <c r="B88" s="306">
        <f>B85+1</f>
        <v>23</v>
      </c>
      <c r="C88" s="873"/>
      <c r="D88" s="874"/>
      <c r="E88" s="875"/>
      <c r="F88" s="307">
        <f>C87</f>
        <v>0</v>
      </c>
      <c r="G88" s="308"/>
      <c r="H88" s="880"/>
      <c r="I88" s="885"/>
      <c r="J88" s="886"/>
      <c r="K88" s="886"/>
      <c r="L88" s="887"/>
      <c r="M88" s="894"/>
      <c r="N88" s="895"/>
      <c r="O88" s="896"/>
      <c r="P88" s="309" t="s">
        <v>658</v>
      </c>
      <c r="Q88" s="310"/>
      <c r="R88" s="310"/>
      <c r="S88" s="311"/>
      <c r="T88" s="312"/>
      <c r="U88" s="313" t="str">
        <f>IF(U87="","",VLOOKUP(U87,'シフト記号表（勤務時間帯）'!$D$6:$X$47,21,FALSE))</f>
        <v/>
      </c>
      <c r="V88" s="314" t="str">
        <f>IF(V87="","",VLOOKUP(V87,'シフト記号表（勤務時間帯）'!$D$6:$X$47,21,FALSE))</f>
        <v/>
      </c>
      <c r="W88" s="314" t="str">
        <f>IF(W87="","",VLOOKUP(W87,'シフト記号表（勤務時間帯）'!$D$6:$X$47,21,FALSE))</f>
        <v/>
      </c>
      <c r="X88" s="314" t="str">
        <f>IF(X87="","",VLOOKUP(X87,'シフト記号表（勤務時間帯）'!$D$6:$X$47,21,FALSE))</f>
        <v/>
      </c>
      <c r="Y88" s="314" t="str">
        <f>IF(Y87="","",VLOOKUP(Y87,'シフト記号表（勤務時間帯）'!$D$6:$X$47,21,FALSE))</f>
        <v/>
      </c>
      <c r="Z88" s="314" t="str">
        <f>IF(Z87="","",VLOOKUP(Z87,'シフト記号表（勤務時間帯）'!$D$6:$X$47,21,FALSE))</f>
        <v/>
      </c>
      <c r="AA88" s="315" t="str">
        <f>IF(AA87="","",VLOOKUP(AA87,'シフト記号表（勤務時間帯）'!$D$6:$X$47,21,FALSE))</f>
        <v/>
      </c>
      <c r="AB88" s="313" t="str">
        <f>IF(AB87="","",VLOOKUP(AB87,'シフト記号表（勤務時間帯）'!$D$6:$X$47,21,FALSE))</f>
        <v/>
      </c>
      <c r="AC88" s="314" t="str">
        <f>IF(AC87="","",VLOOKUP(AC87,'シフト記号表（勤務時間帯）'!$D$6:$X$47,21,FALSE))</f>
        <v/>
      </c>
      <c r="AD88" s="314" t="str">
        <f>IF(AD87="","",VLOOKUP(AD87,'シフト記号表（勤務時間帯）'!$D$6:$X$47,21,FALSE))</f>
        <v/>
      </c>
      <c r="AE88" s="314" t="str">
        <f>IF(AE87="","",VLOOKUP(AE87,'シフト記号表（勤務時間帯）'!$D$6:$X$47,21,FALSE))</f>
        <v/>
      </c>
      <c r="AF88" s="314" t="str">
        <f>IF(AF87="","",VLOOKUP(AF87,'シフト記号表（勤務時間帯）'!$D$6:$X$47,21,FALSE))</f>
        <v/>
      </c>
      <c r="AG88" s="314" t="str">
        <f>IF(AG87="","",VLOOKUP(AG87,'シフト記号表（勤務時間帯）'!$D$6:$X$47,21,FALSE))</f>
        <v/>
      </c>
      <c r="AH88" s="315" t="str">
        <f>IF(AH87="","",VLOOKUP(AH87,'シフト記号表（勤務時間帯）'!$D$6:$X$47,21,FALSE))</f>
        <v/>
      </c>
      <c r="AI88" s="313" t="str">
        <f>IF(AI87="","",VLOOKUP(AI87,'シフト記号表（勤務時間帯）'!$D$6:$X$47,21,FALSE))</f>
        <v/>
      </c>
      <c r="AJ88" s="314" t="str">
        <f>IF(AJ87="","",VLOOKUP(AJ87,'シフト記号表（勤務時間帯）'!$D$6:$X$47,21,FALSE))</f>
        <v/>
      </c>
      <c r="AK88" s="314" t="str">
        <f>IF(AK87="","",VLOOKUP(AK87,'シフト記号表（勤務時間帯）'!$D$6:$X$47,21,FALSE))</f>
        <v/>
      </c>
      <c r="AL88" s="314" t="str">
        <f>IF(AL87="","",VLOOKUP(AL87,'シフト記号表（勤務時間帯）'!$D$6:$X$47,21,FALSE))</f>
        <v/>
      </c>
      <c r="AM88" s="314" t="str">
        <f>IF(AM87="","",VLOOKUP(AM87,'シフト記号表（勤務時間帯）'!$D$6:$X$47,21,FALSE))</f>
        <v/>
      </c>
      <c r="AN88" s="314" t="str">
        <f>IF(AN87="","",VLOOKUP(AN87,'シフト記号表（勤務時間帯）'!$D$6:$X$47,21,FALSE))</f>
        <v/>
      </c>
      <c r="AO88" s="315" t="str">
        <f>IF(AO87="","",VLOOKUP(AO87,'シフト記号表（勤務時間帯）'!$D$6:$X$47,21,FALSE))</f>
        <v/>
      </c>
      <c r="AP88" s="313" t="str">
        <f>IF(AP87="","",VLOOKUP(AP87,'シフト記号表（勤務時間帯）'!$D$6:$X$47,21,FALSE))</f>
        <v/>
      </c>
      <c r="AQ88" s="314" t="str">
        <f>IF(AQ87="","",VLOOKUP(AQ87,'シフト記号表（勤務時間帯）'!$D$6:$X$47,21,FALSE))</f>
        <v/>
      </c>
      <c r="AR88" s="314" t="str">
        <f>IF(AR87="","",VLOOKUP(AR87,'シフト記号表（勤務時間帯）'!$D$6:$X$47,21,FALSE))</f>
        <v/>
      </c>
      <c r="AS88" s="314" t="str">
        <f>IF(AS87="","",VLOOKUP(AS87,'シフト記号表（勤務時間帯）'!$D$6:$X$47,21,FALSE))</f>
        <v/>
      </c>
      <c r="AT88" s="314" t="str">
        <f>IF(AT87="","",VLOOKUP(AT87,'シフト記号表（勤務時間帯）'!$D$6:$X$47,21,FALSE))</f>
        <v/>
      </c>
      <c r="AU88" s="314" t="str">
        <f>IF(AU87="","",VLOOKUP(AU87,'シフト記号表（勤務時間帯）'!$D$6:$X$47,21,FALSE))</f>
        <v/>
      </c>
      <c r="AV88" s="315" t="str">
        <f>IF(AV87="","",VLOOKUP(AV87,'シフト記号表（勤務時間帯）'!$D$6:$X$47,21,FALSE))</f>
        <v/>
      </c>
      <c r="AW88" s="313" t="str">
        <f>IF(AW87="","",VLOOKUP(AW87,'シフト記号表（勤務時間帯）'!$D$6:$X$47,21,FALSE))</f>
        <v/>
      </c>
      <c r="AX88" s="314" t="str">
        <f>IF(AX87="","",VLOOKUP(AX87,'シフト記号表（勤務時間帯）'!$D$6:$X$47,21,FALSE))</f>
        <v/>
      </c>
      <c r="AY88" s="314" t="str">
        <f>IF(AY87="","",VLOOKUP(AY87,'シフト記号表（勤務時間帯）'!$D$6:$X$47,21,FALSE))</f>
        <v/>
      </c>
      <c r="AZ88" s="924">
        <f>IF($BC$3="４週",SUM(U88:AV88),IF($BC$3="暦月",SUM(U88:AY88),""))</f>
        <v>0</v>
      </c>
      <c r="BA88" s="925"/>
      <c r="BB88" s="926">
        <f>IF($BC$3="４週",AZ88/4,IF($BC$3="暦月",(AZ88/($BC$8/7)),""))</f>
        <v>0</v>
      </c>
      <c r="BC88" s="925"/>
      <c r="BD88" s="918"/>
      <c r="BE88" s="919"/>
      <c r="BF88" s="919"/>
      <c r="BG88" s="919"/>
      <c r="BH88" s="920"/>
    </row>
    <row r="89" spans="2:60" ht="20.25" customHeight="1" x14ac:dyDescent="0.15">
      <c r="B89" s="316"/>
      <c r="C89" s="876"/>
      <c r="D89" s="877"/>
      <c r="E89" s="878"/>
      <c r="F89" s="317"/>
      <c r="G89" s="318">
        <f>C87</f>
        <v>0</v>
      </c>
      <c r="H89" s="881"/>
      <c r="I89" s="888"/>
      <c r="J89" s="889"/>
      <c r="K89" s="889"/>
      <c r="L89" s="890"/>
      <c r="M89" s="897"/>
      <c r="N89" s="898"/>
      <c r="O89" s="899"/>
      <c r="P89" s="412" t="s">
        <v>659</v>
      </c>
      <c r="Q89" s="320"/>
      <c r="R89" s="320"/>
      <c r="S89" s="340"/>
      <c r="T89" s="341"/>
      <c r="U89" s="323" t="str">
        <f>IF(U87="","",VLOOKUP(U87,'シフト記号表（勤務時間帯）'!$D$6:$Z$47,23,FALSE))</f>
        <v/>
      </c>
      <c r="V89" s="324" t="str">
        <f>IF(V87="","",VLOOKUP(V87,'シフト記号表（勤務時間帯）'!$D$6:$Z$47,23,FALSE))</f>
        <v/>
      </c>
      <c r="W89" s="324" t="str">
        <f>IF(W87="","",VLOOKUP(W87,'シフト記号表（勤務時間帯）'!$D$6:$Z$47,23,FALSE))</f>
        <v/>
      </c>
      <c r="X89" s="324" t="str">
        <f>IF(X87="","",VLOOKUP(X87,'シフト記号表（勤務時間帯）'!$D$6:$Z$47,23,FALSE))</f>
        <v/>
      </c>
      <c r="Y89" s="324" t="str">
        <f>IF(Y87="","",VLOOKUP(Y87,'シフト記号表（勤務時間帯）'!$D$6:$Z$47,23,FALSE))</f>
        <v/>
      </c>
      <c r="Z89" s="324" t="str">
        <f>IF(Z87="","",VLOOKUP(Z87,'シフト記号表（勤務時間帯）'!$D$6:$Z$47,23,FALSE))</f>
        <v/>
      </c>
      <c r="AA89" s="325" t="str">
        <f>IF(AA87="","",VLOOKUP(AA87,'シフト記号表（勤務時間帯）'!$D$6:$Z$47,23,FALSE))</f>
        <v/>
      </c>
      <c r="AB89" s="323" t="str">
        <f>IF(AB87="","",VLOOKUP(AB87,'シフト記号表（勤務時間帯）'!$D$6:$Z$47,23,FALSE))</f>
        <v/>
      </c>
      <c r="AC89" s="324" t="str">
        <f>IF(AC87="","",VLOOKUP(AC87,'シフト記号表（勤務時間帯）'!$D$6:$Z$47,23,FALSE))</f>
        <v/>
      </c>
      <c r="AD89" s="324" t="str">
        <f>IF(AD87="","",VLOOKUP(AD87,'シフト記号表（勤務時間帯）'!$D$6:$Z$47,23,FALSE))</f>
        <v/>
      </c>
      <c r="AE89" s="324" t="str">
        <f>IF(AE87="","",VLOOKUP(AE87,'シフト記号表（勤務時間帯）'!$D$6:$Z$47,23,FALSE))</f>
        <v/>
      </c>
      <c r="AF89" s="324" t="str">
        <f>IF(AF87="","",VLOOKUP(AF87,'シフト記号表（勤務時間帯）'!$D$6:$Z$47,23,FALSE))</f>
        <v/>
      </c>
      <c r="AG89" s="324" t="str">
        <f>IF(AG87="","",VLOOKUP(AG87,'シフト記号表（勤務時間帯）'!$D$6:$Z$47,23,FALSE))</f>
        <v/>
      </c>
      <c r="AH89" s="325" t="str">
        <f>IF(AH87="","",VLOOKUP(AH87,'シフト記号表（勤務時間帯）'!$D$6:$Z$47,23,FALSE))</f>
        <v/>
      </c>
      <c r="AI89" s="323" t="str">
        <f>IF(AI87="","",VLOOKUP(AI87,'シフト記号表（勤務時間帯）'!$D$6:$Z$47,23,FALSE))</f>
        <v/>
      </c>
      <c r="AJ89" s="324" t="str">
        <f>IF(AJ87="","",VLOOKUP(AJ87,'シフト記号表（勤務時間帯）'!$D$6:$Z$47,23,FALSE))</f>
        <v/>
      </c>
      <c r="AK89" s="324" t="str">
        <f>IF(AK87="","",VLOOKUP(AK87,'シフト記号表（勤務時間帯）'!$D$6:$Z$47,23,FALSE))</f>
        <v/>
      </c>
      <c r="AL89" s="324" t="str">
        <f>IF(AL87="","",VLOOKUP(AL87,'シフト記号表（勤務時間帯）'!$D$6:$Z$47,23,FALSE))</f>
        <v/>
      </c>
      <c r="AM89" s="324" t="str">
        <f>IF(AM87="","",VLOOKUP(AM87,'シフト記号表（勤務時間帯）'!$D$6:$Z$47,23,FALSE))</f>
        <v/>
      </c>
      <c r="AN89" s="324" t="str">
        <f>IF(AN87="","",VLOOKUP(AN87,'シフト記号表（勤務時間帯）'!$D$6:$Z$47,23,FALSE))</f>
        <v/>
      </c>
      <c r="AO89" s="325" t="str">
        <f>IF(AO87="","",VLOOKUP(AO87,'シフト記号表（勤務時間帯）'!$D$6:$Z$47,23,FALSE))</f>
        <v/>
      </c>
      <c r="AP89" s="323" t="str">
        <f>IF(AP87="","",VLOOKUP(AP87,'シフト記号表（勤務時間帯）'!$D$6:$Z$47,23,FALSE))</f>
        <v/>
      </c>
      <c r="AQ89" s="324" t="str">
        <f>IF(AQ87="","",VLOOKUP(AQ87,'シフト記号表（勤務時間帯）'!$D$6:$Z$47,23,FALSE))</f>
        <v/>
      </c>
      <c r="AR89" s="324" t="str">
        <f>IF(AR87="","",VLOOKUP(AR87,'シフト記号表（勤務時間帯）'!$D$6:$Z$47,23,FALSE))</f>
        <v/>
      </c>
      <c r="AS89" s="324" t="str">
        <f>IF(AS87="","",VLOOKUP(AS87,'シフト記号表（勤務時間帯）'!$D$6:$Z$47,23,FALSE))</f>
        <v/>
      </c>
      <c r="AT89" s="324" t="str">
        <f>IF(AT87="","",VLOOKUP(AT87,'シフト記号表（勤務時間帯）'!$D$6:$Z$47,23,FALSE))</f>
        <v/>
      </c>
      <c r="AU89" s="324" t="str">
        <f>IF(AU87="","",VLOOKUP(AU87,'シフト記号表（勤務時間帯）'!$D$6:$Z$47,23,FALSE))</f>
        <v/>
      </c>
      <c r="AV89" s="325" t="str">
        <f>IF(AV87="","",VLOOKUP(AV87,'シフト記号表（勤務時間帯）'!$D$6:$Z$47,23,FALSE))</f>
        <v/>
      </c>
      <c r="AW89" s="323" t="str">
        <f>IF(AW87="","",VLOOKUP(AW87,'シフト記号表（勤務時間帯）'!$D$6:$Z$47,23,FALSE))</f>
        <v/>
      </c>
      <c r="AX89" s="324" t="str">
        <f>IF(AX87="","",VLOOKUP(AX87,'シフト記号表（勤務時間帯）'!$D$6:$Z$47,23,FALSE))</f>
        <v/>
      </c>
      <c r="AY89" s="324" t="str">
        <f>IF(AY87="","",VLOOKUP(AY87,'シフト記号表（勤務時間帯）'!$D$6:$Z$47,23,FALSE))</f>
        <v/>
      </c>
      <c r="AZ89" s="927">
        <f>IF($BC$3="４週",SUM(U89:AV89),IF($BC$3="暦月",SUM(U89:AY89),""))</f>
        <v>0</v>
      </c>
      <c r="BA89" s="928"/>
      <c r="BB89" s="929">
        <f>IF($BC$3="４週",AZ89/4,IF($BC$3="暦月",(AZ89/($BC$8/7)),""))</f>
        <v>0</v>
      </c>
      <c r="BC89" s="928"/>
      <c r="BD89" s="921"/>
      <c r="BE89" s="922"/>
      <c r="BF89" s="922"/>
      <c r="BG89" s="922"/>
      <c r="BH89" s="923"/>
    </row>
    <row r="90" spans="2:60" ht="20.25" customHeight="1" x14ac:dyDescent="0.15">
      <c r="B90" s="326"/>
      <c r="C90" s="870"/>
      <c r="D90" s="871"/>
      <c r="E90" s="872"/>
      <c r="F90" s="327"/>
      <c r="G90" s="328"/>
      <c r="H90" s="879"/>
      <c r="I90" s="882"/>
      <c r="J90" s="883"/>
      <c r="K90" s="883"/>
      <c r="L90" s="884"/>
      <c r="M90" s="891"/>
      <c r="N90" s="892"/>
      <c r="O90" s="893"/>
      <c r="P90" s="347" t="s">
        <v>649</v>
      </c>
      <c r="Q90" s="348"/>
      <c r="R90" s="348"/>
      <c r="S90" s="349"/>
      <c r="T90" s="350"/>
      <c r="U90" s="333"/>
      <c r="V90" s="334"/>
      <c r="W90" s="334"/>
      <c r="X90" s="334"/>
      <c r="Y90" s="334"/>
      <c r="Z90" s="334"/>
      <c r="AA90" s="335"/>
      <c r="AB90" s="333"/>
      <c r="AC90" s="334"/>
      <c r="AD90" s="334"/>
      <c r="AE90" s="334"/>
      <c r="AF90" s="334"/>
      <c r="AG90" s="334"/>
      <c r="AH90" s="335"/>
      <c r="AI90" s="333"/>
      <c r="AJ90" s="334"/>
      <c r="AK90" s="334"/>
      <c r="AL90" s="334"/>
      <c r="AM90" s="334"/>
      <c r="AN90" s="334"/>
      <c r="AO90" s="335"/>
      <c r="AP90" s="333"/>
      <c r="AQ90" s="334"/>
      <c r="AR90" s="334"/>
      <c r="AS90" s="334"/>
      <c r="AT90" s="334"/>
      <c r="AU90" s="334"/>
      <c r="AV90" s="335"/>
      <c r="AW90" s="333"/>
      <c r="AX90" s="334"/>
      <c r="AY90" s="334"/>
      <c r="AZ90" s="900"/>
      <c r="BA90" s="901"/>
      <c r="BB90" s="914"/>
      <c r="BC90" s="901"/>
      <c r="BD90" s="915"/>
      <c r="BE90" s="916"/>
      <c r="BF90" s="916"/>
      <c r="BG90" s="916"/>
      <c r="BH90" s="917"/>
    </row>
    <row r="91" spans="2:60" ht="20.25" customHeight="1" x14ac:dyDescent="0.15">
      <c r="B91" s="306">
        <f>B88+1</f>
        <v>24</v>
      </c>
      <c r="C91" s="873"/>
      <c r="D91" s="874"/>
      <c r="E91" s="875"/>
      <c r="F91" s="307">
        <f>C90</f>
        <v>0</v>
      </c>
      <c r="G91" s="308"/>
      <c r="H91" s="880"/>
      <c r="I91" s="885"/>
      <c r="J91" s="886"/>
      <c r="K91" s="886"/>
      <c r="L91" s="887"/>
      <c r="M91" s="894"/>
      <c r="N91" s="895"/>
      <c r="O91" s="896"/>
      <c r="P91" s="309" t="s">
        <v>658</v>
      </c>
      <c r="Q91" s="310"/>
      <c r="R91" s="310"/>
      <c r="S91" s="311"/>
      <c r="T91" s="312"/>
      <c r="U91" s="313" t="str">
        <f>IF(U90="","",VLOOKUP(U90,'シフト記号表（勤務時間帯）'!$D$6:$X$47,21,FALSE))</f>
        <v/>
      </c>
      <c r="V91" s="314" t="str">
        <f>IF(V90="","",VLOOKUP(V90,'シフト記号表（勤務時間帯）'!$D$6:$X$47,21,FALSE))</f>
        <v/>
      </c>
      <c r="W91" s="314" t="str">
        <f>IF(W90="","",VLOOKUP(W90,'シフト記号表（勤務時間帯）'!$D$6:$X$47,21,FALSE))</f>
        <v/>
      </c>
      <c r="X91" s="314" t="str">
        <f>IF(X90="","",VLOOKUP(X90,'シフト記号表（勤務時間帯）'!$D$6:$X$47,21,FALSE))</f>
        <v/>
      </c>
      <c r="Y91" s="314" t="str">
        <f>IF(Y90="","",VLOOKUP(Y90,'シフト記号表（勤務時間帯）'!$D$6:$X$47,21,FALSE))</f>
        <v/>
      </c>
      <c r="Z91" s="314" t="str">
        <f>IF(Z90="","",VLOOKUP(Z90,'シフト記号表（勤務時間帯）'!$D$6:$X$47,21,FALSE))</f>
        <v/>
      </c>
      <c r="AA91" s="315" t="str">
        <f>IF(AA90="","",VLOOKUP(AA90,'シフト記号表（勤務時間帯）'!$D$6:$X$47,21,FALSE))</f>
        <v/>
      </c>
      <c r="AB91" s="313" t="str">
        <f>IF(AB90="","",VLOOKUP(AB90,'シフト記号表（勤務時間帯）'!$D$6:$X$47,21,FALSE))</f>
        <v/>
      </c>
      <c r="AC91" s="314" t="str">
        <f>IF(AC90="","",VLOOKUP(AC90,'シフト記号表（勤務時間帯）'!$D$6:$X$47,21,FALSE))</f>
        <v/>
      </c>
      <c r="AD91" s="314" t="str">
        <f>IF(AD90="","",VLOOKUP(AD90,'シフト記号表（勤務時間帯）'!$D$6:$X$47,21,FALSE))</f>
        <v/>
      </c>
      <c r="AE91" s="314" t="str">
        <f>IF(AE90="","",VLOOKUP(AE90,'シフト記号表（勤務時間帯）'!$D$6:$X$47,21,FALSE))</f>
        <v/>
      </c>
      <c r="AF91" s="314" t="str">
        <f>IF(AF90="","",VLOOKUP(AF90,'シフト記号表（勤務時間帯）'!$D$6:$X$47,21,FALSE))</f>
        <v/>
      </c>
      <c r="AG91" s="314" t="str">
        <f>IF(AG90="","",VLOOKUP(AG90,'シフト記号表（勤務時間帯）'!$D$6:$X$47,21,FALSE))</f>
        <v/>
      </c>
      <c r="AH91" s="315" t="str">
        <f>IF(AH90="","",VLOOKUP(AH90,'シフト記号表（勤務時間帯）'!$D$6:$X$47,21,FALSE))</f>
        <v/>
      </c>
      <c r="AI91" s="313" t="str">
        <f>IF(AI90="","",VLOOKUP(AI90,'シフト記号表（勤務時間帯）'!$D$6:$X$47,21,FALSE))</f>
        <v/>
      </c>
      <c r="AJ91" s="314" t="str">
        <f>IF(AJ90="","",VLOOKUP(AJ90,'シフト記号表（勤務時間帯）'!$D$6:$X$47,21,FALSE))</f>
        <v/>
      </c>
      <c r="AK91" s="314" t="str">
        <f>IF(AK90="","",VLOOKUP(AK90,'シフト記号表（勤務時間帯）'!$D$6:$X$47,21,FALSE))</f>
        <v/>
      </c>
      <c r="AL91" s="314" t="str">
        <f>IF(AL90="","",VLOOKUP(AL90,'シフト記号表（勤務時間帯）'!$D$6:$X$47,21,FALSE))</f>
        <v/>
      </c>
      <c r="AM91" s="314" t="str">
        <f>IF(AM90="","",VLOOKUP(AM90,'シフト記号表（勤務時間帯）'!$D$6:$X$47,21,FALSE))</f>
        <v/>
      </c>
      <c r="AN91" s="314" t="str">
        <f>IF(AN90="","",VLOOKUP(AN90,'シフト記号表（勤務時間帯）'!$D$6:$X$47,21,FALSE))</f>
        <v/>
      </c>
      <c r="AO91" s="315" t="str">
        <f>IF(AO90="","",VLOOKUP(AO90,'シフト記号表（勤務時間帯）'!$D$6:$X$47,21,FALSE))</f>
        <v/>
      </c>
      <c r="AP91" s="313" t="str">
        <f>IF(AP90="","",VLOOKUP(AP90,'シフト記号表（勤務時間帯）'!$D$6:$X$47,21,FALSE))</f>
        <v/>
      </c>
      <c r="AQ91" s="314" t="str">
        <f>IF(AQ90="","",VLOOKUP(AQ90,'シフト記号表（勤務時間帯）'!$D$6:$X$47,21,FALSE))</f>
        <v/>
      </c>
      <c r="AR91" s="314" t="str">
        <f>IF(AR90="","",VLOOKUP(AR90,'シフト記号表（勤務時間帯）'!$D$6:$X$47,21,FALSE))</f>
        <v/>
      </c>
      <c r="AS91" s="314" t="str">
        <f>IF(AS90="","",VLOOKUP(AS90,'シフト記号表（勤務時間帯）'!$D$6:$X$47,21,FALSE))</f>
        <v/>
      </c>
      <c r="AT91" s="314" t="str">
        <f>IF(AT90="","",VLOOKUP(AT90,'シフト記号表（勤務時間帯）'!$D$6:$X$47,21,FALSE))</f>
        <v/>
      </c>
      <c r="AU91" s="314" t="str">
        <f>IF(AU90="","",VLOOKUP(AU90,'シフト記号表（勤務時間帯）'!$D$6:$X$47,21,FALSE))</f>
        <v/>
      </c>
      <c r="AV91" s="315" t="str">
        <f>IF(AV90="","",VLOOKUP(AV90,'シフト記号表（勤務時間帯）'!$D$6:$X$47,21,FALSE))</f>
        <v/>
      </c>
      <c r="AW91" s="313" t="str">
        <f>IF(AW90="","",VLOOKUP(AW90,'シフト記号表（勤務時間帯）'!$D$6:$X$47,21,FALSE))</f>
        <v/>
      </c>
      <c r="AX91" s="314" t="str">
        <f>IF(AX90="","",VLOOKUP(AX90,'シフト記号表（勤務時間帯）'!$D$6:$X$47,21,FALSE))</f>
        <v/>
      </c>
      <c r="AY91" s="314" t="str">
        <f>IF(AY90="","",VLOOKUP(AY90,'シフト記号表（勤務時間帯）'!$D$6:$X$47,21,FALSE))</f>
        <v/>
      </c>
      <c r="AZ91" s="924">
        <f>IF($BC$3="４週",SUM(U91:AV91),IF($BC$3="暦月",SUM(U91:AY91),""))</f>
        <v>0</v>
      </c>
      <c r="BA91" s="925"/>
      <c r="BB91" s="926">
        <f>IF($BC$3="４週",AZ91/4,IF($BC$3="暦月",(AZ91/($BC$8/7)),""))</f>
        <v>0</v>
      </c>
      <c r="BC91" s="925"/>
      <c r="BD91" s="918"/>
      <c r="BE91" s="919"/>
      <c r="BF91" s="919"/>
      <c r="BG91" s="919"/>
      <c r="BH91" s="920"/>
    </row>
    <row r="92" spans="2:60" ht="20.25" customHeight="1" x14ac:dyDescent="0.15">
      <c r="B92" s="316"/>
      <c r="C92" s="876"/>
      <c r="D92" s="877"/>
      <c r="E92" s="878"/>
      <c r="F92" s="317"/>
      <c r="G92" s="318">
        <f>C90</f>
        <v>0</v>
      </c>
      <c r="H92" s="881"/>
      <c r="I92" s="888"/>
      <c r="J92" s="889"/>
      <c r="K92" s="889"/>
      <c r="L92" s="890"/>
      <c r="M92" s="897"/>
      <c r="N92" s="898"/>
      <c r="O92" s="899"/>
      <c r="P92" s="412" t="s">
        <v>659</v>
      </c>
      <c r="Q92" s="320"/>
      <c r="R92" s="320"/>
      <c r="S92" s="340"/>
      <c r="T92" s="341"/>
      <c r="U92" s="323" t="str">
        <f>IF(U90="","",VLOOKUP(U90,'シフト記号表（勤務時間帯）'!$D$6:$Z$47,23,FALSE))</f>
        <v/>
      </c>
      <c r="V92" s="324" t="str">
        <f>IF(V90="","",VLOOKUP(V90,'シフト記号表（勤務時間帯）'!$D$6:$Z$47,23,FALSE))</f>
        <v/>
      </c>
      <c r="W92" s="324" t="str">
        <f>IF(W90="","",VLOOKUP(W90,'シフト記号表（勤務時間帯）'!$D$6:$Z$47,23,FALSE))</f>
        <v/>
      </c>
      <c r="X92" s="324" t="str">
        <f>IF(X90="","",VLOOKUP(X90,'シフト記号表（勤務時間帯）'!$D$6:$Z$47,23,FALSE))</f>
        <v/>
      </c>
      <c r="Y92" s="324" t="str">
        <f>IF(Y90="","",VLOOKUP(Y90,'シフト記号表（勤務時間帯）'!$D$6:$Z$47,23,FALSE))</f>
        <v/>
      </c>
      <c r="Z92" s="324" t="str">
        <f>IF(Z90="","",VLOOKUP(Z90,'シフト記号表（勤務時間帯）'!$D$6:$Z$47,23,FALSE))</f>
        <v/>
      </c>
      <c r="AA92" s="325" t="str">
        <f>IF(AA90="","",VLOOKUP(AA90,'シフト記号表（勤務時間帯）'!$D$6:$Z$47,23,FALSE))</f>
        <v/>
      </c>
      <c r="AB92" s="323" t="str">
        <f>IF(AB90="","",VLOOKUP(AB90,'シフト記号表（勤務時間帯）'!$D$6:$Z$47,23,FALSE))</f>
        <v/>
      </c>
      <c r="AC92" s="324" t="str">
        <f>IF(AC90="","",VLOOKUP(AC90,'シフト記号表（勤務時間帯）'!$D$6:$Z$47,23,FALSE))</f>
        <v/>
      </c>
      <c r="AD92" s="324" t="str">
        <f>IF(AD90="","",VLOOKUP(AD90,'シフト記号表（勤務時間帯）'!$D$6:$Z$47,23,FALSE))</f>
        <v/>
      </c>
      <c r="AE92" s="324" t="str">
        <f>IF(AE90="","",VLOOKUP(AE90,'シフト記号表（勤務時間帯）'!$D$6:$Z$47,23,FALSE))</f>
        <v/>
      </c>
      <c r="AF92" s="324" t="str">
        <f>IF(AF90="","",VLOOKUP(AF90,'シフト記号表（勤務時間帯）'!$D$6:$Z$47,23,FALSE))</f>
        <v/>
      </c>
      <c r="AG92" s="324" t="str">
        <f>IF(AG90="","",VLOOKUP(AG90,'シフト記号表（勤務時間帯）'!$D$6:$Z$47,23,FALSE))</f>
        <v/>
      </c>
      <c r="AH92" s="325" t="str">
        <f>IF(AH90="","",VLOOKUP(AH90,'シフト記号表（勤務時間帯）'!$D$6:$Z$47,23,FALSE))</f>
        <v/>
      </c>
      <c r="AI92" s="323" t="str">
        <f>IF(AI90="","",VLOOKUP(AI90,'シフト記号表（勤務時間帯）'!$D$6:$Z$47,23,FALSE))</f>
        <v/>
      </c>
      <c r="AJ92" s="324" t="str">
        <f>IF(AJ90="","",VLOOKUP(AJ90,'シフト記号表（勤務時間帯）'!$D$6:$Z$47,23,FALSE))</f>
        <v/>
      </c>
      <c r="AK92" s="324" t="str">
        <f>IF(AK90="","",VLOOKUP(AK90,'シフト記号表（勤務時間帯）'!$D$6:$Z$47,23,FALSE))</f>
        <v/>
      </c>
      <c r="AL92" s="324" t="str">
        <f>IF(AL90="","",VLOOKUP(AL90,'シフト記号表（勤務時間帯）'!$D$6:$Z$47,23,FALSE))</f>
        <v/>
      </c>
      <c r="AM92" s="324" t="str">
        <f>IF(AM90="","",VLOOKUP(AM90,'シフト記号表（勤務時間帯）'!$D$6:$Z$47,23,FALSE))</f>
        <v/>
      </c>
      <c r="AN92" s="324" t="str">
        <f>IF(AN90="","",VLOOKUP(AN90,'シフト記号表（勤務時間帯）'!$D$6:$Z$47,23,FALSE))</f>
        <v/>
      </c>
      <c r="AO92" s="325" t="str">
        <f>IF(AO90="","",VLOOKUP(AO90,'シフト記号表（勤務時間帯）'!$D$6:$Z$47,23,FALSE))</f>
        <v/>
      </c>
      <c r="AP92" s="323" t="str">
        <f>IF(AP90="","",VLOOKUP(AP90,'シフト記号表（勤務時間帯）'!$D$6:$Z$47,23,FALSE))</f>
        <v/>
      </c>
      <c r="AQ92" s="324" t="str">
        <f>IF(AQ90="","",VLOOKUP(AQ90,'シフト記号表（勤務時間帯）'!$D$6:$Z$47,23,FALSE))</f>
        <v/>
      </c>
      <c r="AR92" s="324" t="str">
        <f>IF(AR90="","",VLOOKUP(AR90,'シフト記号表（勤務時間帯）'!$D$6:$Z$47,23,FALSE))</f>
        <v/>
      </c>
      <c r="AS92" s="324" t="str">
        <f>IF(AS90="","",VLOOKUP(AS90,'シフト記号表（勤務時間帯）'!$D$6:$Z$47,23,FALSE))</f>
        <v/>
      </c>
      <c r="AT92" s="324" t="str">
        <f>IF(AT90="","",VLOOKUP(AT90,'シフト記号表（勤務時間帯）'!$D$6:$Z$47,23,FALSE))</f>
        <v/>
      </c>
      <c r="AU92" s="324" t="str">
        <f>IF(AU90="","",VLOOKUP(AU90,'シフト記号表（勤務時間帯）'!$D$6:$Z$47,23,FALSE))</f>
        <v/>
      </c>
      <c r="AV92" s="325" t="str">
        <f>IF(AV90="","",VLOOKUP(AV90,'シフト記号表（勤務時間帯）'!$D$6:$Z$47,23,FALSE))</f>
        <v/>
      </c>
      <c r="AW92" s="323" t="str">
        <f>IF(AW90="","",VLOOKUP(AW90,'シフト記号表（勤務時間帯）'!$D$6:$Z$47,23,FALSE))</f>
        <v/>
      </c>
      <c r="AX92" s="324" t="str">
        <f>IF(AX90="","",VLOOKUP(AX90,'シフト記号表（勤務時間帯）'!$D$6:$Z$47,23,FALSE))</f>
        <v/>
      </c>
      <c r="AY92" s="324" t="str">
        <f>IF(AY90="","",VLOOKUP(AY90,'シフト記号表（勤務時間帯）'!$D$6:$Z$47,23,FALSE))</f>
        <v/>
      </c>
      <c r="AZ92" s="927">
        <f>IF($BC$3="４週",SUM(U92:AV92),IF($BC$3="暦月",SUM(U92:AY92),""))</f>
        <v>0</v>
      </c>
      <c r="BA92" s="928"/>
      <c r="BB92" s="929">
        <f>IF($BC$3="４週",AZ92/4,IF($BC$3="暦月",(AZ92/($BC$8/7)),""))</f>
        <v>0</v>
      </c>
      <c r="BC92" s="928"/>
      <c r="BD92" s="921"/>
      <c r="BE92" s="922"/>
      <c r="BF92" s="922"/>
      <c r="BG92" s="922"/>
      <c r="BH92" s="923"/>
    </row>
    <row r="93" spans="2:60" ht="20.25" customHeight="1" x14ac:dyDescent="0.15">
      <c r="B93" s="326"/>
      <c r="C93" s="870"/>
      <c r="D93" s="871"/>
      <c r="E93" s="872"/>
      <c r="F93" s="327"/>
      <c r="G93" s="328"/>
      <c r="H93" s="879"/>
      <c r="I93" s="882"/>
      <c r="J93" s="883"/>
      <c r="K93" s="883"/>
      <c r="L93" s="884"/>
      <c r="M93" s="891"/>
      <c r="N93" s="892"/>
      <c r="O93" s="893"/>
      <c r="P93" s="347" t="s">
        <v>649</v>
      </c>
      <c r="Q93" s="348"/>
      <c r="R93" s="348"/>
      <c r="S93" s="349"/>
      <c r="T93" s="350"/>
      <c r="U93" s="333"/>
      <c r="V93" s="334"/>
      <c r="W93" s="334"/>
      <c r="X93" s="334"/>
      <c r="Y93" s="334"/>
      <c r="Z93" s="334"/>
      <c r="AA93" s="335"/>
      <c r="AB93" s="333"/>
      <c r="AC93" s="334"/>
      <c r="AD93" s="334"/>
      <c r="AE93" s="334"/>
      <c r="AF93" s="334"/>
      <c r="AG93" s="334"/>
      <c r="AH93" s="335"/>
      <c r="AI93" s="333"/>
      <c r="AJ93" s="334"/>
      <c r="AK93" s="334"/>
      <c r="AL93" s="334"/>
      <c r="AM93" s="334"/>
      <c r="AN93" s="334"/>
      <c r="AO93" s="335"/>
      <c r="AP93" s="333"/>
      <c r="AQ93" s="334"/>
      <c r="AR93" s="334"/>
      <c r="AS93" s="334"/>
      <c r="AT93" s="334"/>
      <c r="AU93" s="334"/>
      <c r="AV93" s="335"/>
      <c r="AW93" s="333"/>
      <c r="AX93" s="334"/>
      <c r="AY93" s="334"/>
      <c r="AZ93" s="900"/>
      <c r="BA93" s="901"/>
      <c r="BB93" s="914"/>
      <c r="BC93" s="901"/>
      <c r="BD93" s="915"/>
      <c r="BE93" s="916"/>
      <c r="BF93" s="916"/>
      <c r="BG93" s="916"/>
      <c r="BH93" s="917"/>
    </row>
    <row r="94" spans="2:60" ht="20.25" customHeight="1" x14ac:dyDescent="0.15">
      <c r="B94" s="306">
        <f>B91+1</f>
        <v>25</v>
      </c>
      <c r="C94" s="873"/>
      <c r="D94" s="874"/>
      <c r="E94" s="875"/>
      <c r="F94" s="307">
        <f>C93</f>
        <v>0</v>
      </c>
      <c r="G94" s="308"/>
      <c r="H94" s="880"/>
      <c r="I94" s="885"/>
      <c r="J94" s="886"/>
      <c r="K94" s="886"/>
      <c r="L94" s="887"/>
      <c r="M94" s="894"/>
      <c r="N94" s="895"/>
      <c r="O94" s="896"/>
      <c r="P94" s="309" t="s">
        <v>658</v>
      </c>
      <c r="Q94" s="310"/>
      <c r="R94" s="310"/>
      <c r="S94" s="311"/>
      <c r="T94" s="312"/>
      <c r="U94" s="313" t="str">
        <f>IF(U93="","",VLOOKUP(U93,'シフト記号表（勤務時間帯）'!$D$6:$X$47,21,FALSE))</f>
        <v/>
      </c>
      <c r="V94" s="314" t="str">
        <f>IF(V93="","",VLOOKUP(V93,'シフト記号表（勤務時間帯）'!$D$6:$X$47,21,FALSE))</f>
        <v/>
      </c>
      <c r="W94" s="314" t="str">
        <f>IF(W93="","",VLOOKUP(W93,'シフト記号表（勤務時間帯）'!$D$6:$X$47,21,FALSE))</f>
        <v/>
      </c>
      <c r="X94" s="314" t="str">
        <f>IF(X93="","",VLOOKUP(X93,'シフト記号表（勤務時間帯）'!$D$6:$X$47,21,FALSE))</f>
        <v/>
      </c>
      <c r="Y94" s="314" t="str">
        <f>IF(Y93="","",VLOOKUP(Y93,'シフト記号表（勤務時間帯）'!$D$6:$X$47,21,FALSE))</f>
        <v/>
      </c>
      <c r="Z94" s="314" t="str">
        <f>IF(Z93="","",VLOOKUP(Z93,'シフト記号表（勤務時間帯）'!$D$6:$X$47,21,FALSE))</f>
        <v/>
      </c>
      <c r="AA94" s="315" t="str">
        <f>IF(AA93="","",VLOOKUP(AA93,'シフト記号表（勤務時間帯）'!$D$6:$X$47,21,FALSE))</f>
        <v/>
      </c>
      <c r="AB94" s="313" t="str">
        <f>IF(AB93="","",VLOOKUP(AB93,'シフト記号表（勤務時間帯）'!$D$6:$X$47,21,FALSE))</f>
        <v/>
      </c>
      <c r="AC94" s="314" t="str">
        <f>IF(AC93="","",VLOOKUP(AC93,'シフト記号表（勤務時間帯）'!$D$6:$X$47,21,FALSE))</f>
        <v/>
      </c>
      <c r="AD94" s="314" t="str">
        <f>IF(AD93="","",VLOOKUP(AD93,'シフト記号表（勤務時間帯）'!$D$6:$X$47,21,FALSE))</f>
        <v/>
      </c>
      <c r="AE94" s="314" t="str">
        <f>IF(AE93="","",VLOOKUP(AE93,'シフト記号表（勤務時間帯）'!$D$6:$X$47,21,FALSE))</f>
        <v/>
      </c>
      <c r="AF94" s="314" t="str">
        <f>IF(AF93="","",VLOOKUP(AF93,'シフト記号表（勤務時間帯）'!$D$6:$X$47,21,FALSE))</f>
        <v/>
      </c>
      <c r="AG94" s="314" t="str">
        <f>IF(AG93="","",VLOOKUP(AG93,'シフト記号表（勤務時間帯）'!$D$6:$X$47,21,FALSE))</f>
        <v/>
      </c>
      <c r="AH94" s="315" t="str">
        <f>IF(AH93="","",VLOOKUP(AH93,'シフト記号表（勤務時間帯）'!$D$6:$X$47,21,FALSE))</f>
        <v/>
      </c>
      <c r="AI94" s="313" t="str">
        <f>IF(AI93="","",VLOOKUP(AI93,'シフト記号表（勤務時間帯）'!$D$6:$X$47,21,FALSE))</f>
        <v/>
      </c>
      <c r="AJ94" s="314" t="str">
        <f>IF(AJ93="","",VLOOKUP(AJ93,'シフト記号表（勤務時間帯）'!$D$6:$X$47,21,FALSE))</f>
        <v/>
      </c>
      <c r="AK94" s="314" t="str">
        <f>IF(AK93="","",VLOOKUP(AK93,'シフト記号表（勤務時間帯）'!$D$6:$X$47,21,FALSE))</f>
        <v/>
      </c>
      <c r="AL94" s="314" t="str">
        <f>IF(AL93="","",VLOOKUP(AL93,'シフト記号表（勤務時間帯）'!$D$6:$X$47,21,FALSE))</f>
        <v/>
      </c>
      <c r="AM94" s="314" t="str">
        <f>IF(AM93="","",VLOOKUP(AM93,'シフト記号表（勤務時間帯）'!$D$6:$X$47,21,FALSE))</f>
        <v/>
      </c>
      <c r="AN94" s="314" t="str">
        <f>IF(AN93="","",VLOOKUP(AN93,'シフト記号表（勤務時間帯）'!$D$6:$X$47,21,FALSE))</f>
        <v/>
      </c>
      <c r="AO94" s="315" t="str">
        <f>IF(AO93="","",VLOOKUP(AO93,'シフト記号表（勤務時間帯）'!$D$6:$X$47,21,FALSE))</f>
        <v/>
      </c>
      <c r="AP94" s="313" t="str">
        <f>IF(AP93="","",VLOOKUP(AP93,'シフト記号表（勤務時間帯）'!$D$6:$X$47,21,FALSE))</f>
        <v/>
      </c>
      <c r="AQ94" s="314" t="str">
        <f>IF(AQ93="","",VLOOKUP(AQ93,'シフト記号表（勤務時間帯）'!$D$6:$X$47,21,FALSE))</f>
        <v/>
      </c>
      <c r="AR94" s="314" t="str">
        <f>IF(AR93="","",VLOOKUP(AR93,'シフト記号表（勤務時間帯）'!$D$6:$X$47,21,FALSE))</f>
        <v/>
      </c>
      <c r="AS94" s="314" t="str">
        <f>IF(AS93="","",VLOOKUP(AS93,'シフト記号表（勤務時間帯）'!$D$6:$X$47,21,FALSE))</f>
        <v/>
      </c>
      <c r="AT94" s="314" t="str">
        <f>IF(AT93="","",VLOOKUP(AT93,'シフト記号表（勤務時間帯）'!$D$6:$X$47,21,FALSE))</f>
        <v/>
      </c>
      <c r="AU94" s="314" t="str">
        <f>IF(AU93="","",VLOOKUP(AU93,'シフト記号表（勤務時間帯）'!$D$6:$X$47,21,FALSE))</f>
        <v/>
      </c>
      <c r="AV94" s="315" t="str">
        <f>IF(AV93="","",VLOOKUP(AV93,'シフト記号表（勤務時間帯）'!$D$6:$X$47,21,FALSE))</f>
        <v/>
      </c>
      <c r="AW94" s="313" t="str">
        <f>IF(AW93="","",VLOOKUP(AW93,'シフト記号表（勤務時間帯）'!$D$6:$X$47,21,FALSE))</f>
        <v/>
      </c>
      <c r="AX94" s="314" t="str">
        <f>IF(AX93="","",VLOOKUP(AX93,'シフト記号表（勤務時間帯）'!$D$6:$X$47,21,FALSE))</f>
        <v/>
      </c>
      <c r="AY94" s="314" t="str">
        <f>IF(AY93="","",VLOOKUP(AY93,'シフト記号表（勤務時間帯）'!$D$6:$X$47,21,FALSE))</f>
        <v/>
      </c>
      <c r="AZ94" s="924">
        <f>IF($BC$3="４週",SUM(U94:AV94),IF($BC$3="暦月",SUM(U94:AY94),""))</f>
        <v>0</v>
      </c>
      <c r="BA94" s="925"/>
      <c r="BB94" s="926">
        <f>IF($BC$3="４週",AZ94/4,IF($BC$3="暦月",(AZ94/($BC$8/7)),""))</f>
        <v>0</v>
      </c>
      <c r="BC94" s="925"/>
      <c r="BD94" s="918"/>
      <c r="BE94" s="919"/>
      <c r="BF94" s="919"/>
      <c r="BG94" s="919"/>
      <c r="BH94" s="920"/>
    </row>
    <row r="95" spans="2:60" ht="20.25" customHeight="1" x14ac:dyDescent="0.15">
      <c r="B95" s="316"/>
      <c r="C95" s="876"/>
      <c r="D95" s="877"/>
      <c r="E95" s="878"/>
      <c r="F95" s="317"/>
      <c r="G95" s="318">
        <f>C93</f>
        <v>0</v>
      </c>
      <c r="H95" s="881"/>
      <c r="I95" s="888"/>
      <c r="J95" s="889"/>
      <c r="K95" s="889"/>
      <c r="L95" s="890"/>
      <c r="M95" s="897"/>
      <c r="N95" s="898"/>
      <c r="O95" s="899"/>
      <c r="P95" s="412" t="s">
        <v>659</v>
      </c>
      <c r="Q95" s="320"/>
      <c r="R95" s="320"/>
      <c r="S95" s="340"/>
      <c r="T95" s="341"/>
      <c r="U95" s="323" t="str">
        <f>IF(U93="","",VLOOKUP(U93,'シフト記号表（勤務時間帯）'!$D$6:$Z$47,23,FALSE))</f>
        <v/>
      </c>
      <c r="V95" s="324" t="str">
        <f>IF(V93="","",VLOOKUP(V93,'シフト記号表（勤務時間帯）'!$D$6:$Z$47,23,FALSE))</f>
        <v/>
      </c>
      <c r="W95" s="324" t="str">
        <f>IF(W93="","",VLOOKUP(W93,'シフト記号表（勤務時間帯）'!$D$6:$Z$47,23,FALSE))</f>
        <v/>
      </c>
      <c r="X95" s="324" t="str">
        <f>IF(X93="","",VLOOKUP(X93,'シフト記号表（勤務時間帯）'!$D$6:$Z$47,23,FALSE))</f>
        <v/>
      </c>
      <c r="Y95" s="324" t="str">
        <f>IF(Y93="","",VLOOKUP(Y93,'シフト記号表（勤務時間帯）'!$D$6:$Z$47,23,FALSE))</f>
        <v/>
      </c>
      <c r="Z95" s="324" t="str">
        <f>IF(Z93="","",VLOOKUP(Z93,'シフト記号表（勤務時間帯）'!$D$6:$Z$47,23,FALSE))</f>
        <v/>
      </c>
      <c r="AA95" s="325" t="str">
        <f>IF(AA93="","",VLOOKUP(AA93,'シフト記号表（勤務時間帯）'!$D$6:$Z$47,23,FALSE))</f>
        <v/>
      </c>
      <c r="AB95" s="323" t="str">
        <f>IF(AB93="","",VLOOKUP(AB93,'シフト記号表（勤務時間帯）'!$D$6:$Z$47,23,FALSE))</f>
        <v/>
      </c>
      <c r="AC95" s="324" t="str">
        <f>IF(AC93="","",VLOOKUP(AC93,'シフト記号表（勤務時間帯）'!$D$6:$Z$47,23,FALSE))</f>
        <v/>
      </c>
      <c r="AD95" s="324" t="str">
        <f>IF(AD93="","",VLOOKUP(AD93,'シフト記号表（勤務時間帯）'!$D$6:$Z$47,23,FALSE))</f>
        <v/>
      </c>
      <c r="AE95" s="324" t="str">
        <f>IF(AE93="","",VLOOKUP(AE93,'シフト記号表（勤務時間帯）'!$D$6:$Z$47,23,FALSE))</f>
        <v/>
      </c>
      <c r="AF95" s="324" t="str">
        <f>IF(AF93="","",VLOOKUP(AF93,'シフト記号表（勤務時間帯）'!$D$6:$Z$47,23,FALSE))</f>
        <v/>
      </c>
      <c r="AG95" s="324" t="str">
        <f>IF(AG93="","",VLOOKUP(AG93,'シフト記号表（勤務時間帯）'!$D$6:$Z$47,23,FALSE))</f>
        <v/>
      </c>
      <c r="AH95" s="325" t="str">
        <f>IF(AH93="","",VLOOKUP(AH93,'シフト記号表（勤務時間帯）'!$D$6:$Z$47,23,FALSE))</f>
        <v/>
      </c>
      <c r="AI95" s="323" t="str">
        <f>IF(AI93="","",VLOOKUP(AI93,'シフト記号表（勤務時間帯）'!$D$6:$Z$47,23,FALSE))</f>
        <v/>
      </c>
      <c r="AJ95" s="324" t="str">
        <f>IF(AJ93="","",VLOOKUP(AJ93,'シフト記号表（勤務時間帯）'!$D$6:$Z$47,23,FALSE))</f>
        <v/>
      </c>
      <c r="AK95" s="324" t="str">
        <f>IF(AK93="","",VLOOKUP(AK93,'シフト記号表（勤務時間帯）'!$D$6:$Z$47,23,FALSE))</f>
        <v/>
      </c>
      <c r="AL95" s="324" t="str">
        <f>IF(AL93="","",VLOOKUP(AL93,'シフト記号表（勤務時間帯）'!$D$6:$Z$47,23,FALSE))</f>
        <v/>
      </c>
      <c r="AM95" s="324" t="str">
        <f>IF(AM93="","",VLOOKUP(AM93,'シフト記号表（勤務時間帯）'!$D$6:$Z$47,23,FALSE))</f>
        <v/>
      </c>
      <c r="AN95" s="324" t="str">
        <f>IF(AN93="","",VLOOKUP(AN93,'シフト記号表（勤務時間帯）'!$D$6:$Z$47,23,FALSE))</f>
        <v/>
      </c>
      <c r="AO95" s="325" t="str">
        <f>IF(AO93="","",VLOOKUP(AO93,'シフト記号表（勤務時間帯）'!$D$6:$Z$47,23,FALSE))</f>
        <v/>
      </c>
      <c r="AP95" s="323" t="str">
        <f>IF(AP93="","",VLOOKUP(AP93,'シフト記号表（勤務時間帯）'!$D$6:$Z$47,23,FALSE))</f>
        <v/>
      </c>
      <c r="AQ95" s="324" t="str">
        <f>IF(AQ93="","",VLOOKUP(AQ93,'シフト記号表（勤務時間帯）'!$D$6:$Z$47,23,FALSE))</f>
        <v/>
      </c>
      <c r="AR95" s="324" t="str">
        <f>IF(AR93="","",VLOOKUP(AR93,'シフト記号表（勤務時間帯）'!$D$6:$Z$47,23,FALSE))</f>
        <v/>
      </c>
      <c r="AS95" s="324" t="str">
        <f>IF(AS93="","",VLOOKUP(AS93,'シフト記号表（勤務時間帯）'!$D$6:$Z$47,23,FALSE))</f>
        <v/>
      </c>
      <c r="AT95" s="324" t="str">
        <f>IF(AT93="","",VLOOKUP(AT93,'シフト記号表（勤務時間帯）'!$D$6:$Z$47,23,FALSE))</f>
        <v/>
      </c>
      <c r="AU95" s="324" t="str">
        <f>IF(AU93="","",VLOOKUP(AU93,'シフト記号表（勤務時間帯）'!$D$6:$Z$47,23,FALSE))</f>
        <v/>
      </c>
      <c r="AV95" s="325" t="str">
        <f>IF(AV93="","",VLOOKUP(AV93,'シフト記号表（勤務時間帯）'!$D$6:$Z$47,23,FALSE))</f>
        <v/>
      </c>
      <c r="AW95" s="323" t="str">
        <f>IF(AW93="","",VLOOKUP(AW93,'シフト記号表（勤務時間帯）'!$D$6:$Z$47,23,FALSE))</f>
        <v/>
      </c>
      <c r="AX95" s="324" t="str">
        <f>IF(AX93="","",VLOOKUP(AX93,'シフト記号表（勤務時間帯）'!$D$6:$Z$47,23,FALSE))</f>
        <v/>
      </c>
      <c r="AY95" s="324" t="str">
        <f>IF(AY93="","",VLOOKUP(AY93,'シフト記号表（勤務時間帯）'!$D$6:$Z$47,23,FALSE))</f>
        <v/>
      </c>
      <c r="AZ95" s="927">
        <f>IF($BC$3="４週",SUM(U95:AV95),IF($BC$3="暦月",SUM(U95:AY95),""))</f>
        <v>0</v>
      </c>
      <c r="BA95" s="928"/>
      <c r="BB95" s="929">
        <f>IF($BC$3="４週",AZ95/4,IF($BC$3="暦月",(AZ95/($BC$8/7)),""))</f>
        <v>0</v>
      </c>
      <c r="BC95" s="928"/>
      <c r="BD95" s="921"/>
      <c r="BE95" s="922"/>
      <c r="BF95" s="922"/>
      <c r="BG95" s="922"/>
      <c r="BH95" s="923"/>
    </row>
    <row r="96" spans="2:60" ht="20.25" customHeight="1" x14ac:dyDescent="0.15">
      <c r="B96" s="326"/>
      <c r="C96" s="870"/>
      <c r="D96" s="871"/>
      <c r="E96" s="872"/>
      <c r="F96" s="327"/>
      <c r="G96" s="328"/>
      <c r="H96" s="879"/>
      <c r="I96" s="882"/>
      <c r="J96" s="883"/>
      <c r="K96" s="883"/>
      <c r="L96" s="884"/>
      <c r="M96" s="891"/>
      <c r="N96" s="892"/>
      <c r="O96" s="893"/>
      <c r="P96" s="347" t="s">
        <v>649</v>
      </c>
      <c r="Q96" s="348"/>
      <c r="R96" s="348"/>
      <c r="S96" s="349"/>
      <c r="T96" s="350"/>
      <c r="U96" s="333"/>
      <c r="V96" s="334"/>
      <c r="W96" s="334"/>
      <c r="X96" s="334"/>
      <c r="Y96" s="334"/>
      <c r="Z96" s="334"/>
      <c r="AA96" s="335"/>
      <c r="AB96" s="333"/>
      <c r="AC96" s="334"/>
      <c r="AD96" s="334"/>
      <c r="AE96" s="334"/>
      <c r="AF96" s="334"/>
      <c r="AG96" s="334"/>
      <c r="AH96" s="335"/>
      <c r="AI96" s="333"/>
      <c r="AJ96" s="334"/>
      <c r="AK96" s="334"/>
      <c r="AL96" s="334"/>
      <c r="AM96" s="334"/>
      <c r="AN96" s="334"/>
      <c r="AO96" s="335"/>
      <c r="AP96" s="333"/>
      <c r="AQ96" s="334"/>
      <c r="AR96" s="334"/>
      <c r="AS96" s="334"/>
      <c r="AT96" s="334"/>
      <c r="AU96" s="334"/>
      <c r="AV96" s="335"/>
      <c r="AW96" s="333"/>
      <c r="AX96" s="334"/>
      <c r="AY96" s="334"/>
      <c r="AZ96" s="900"/>
      <c r="BA96" s="901"/>
      <c r="BB96" s="914"/>
      <c r="BC96" s="901"/>
      <c r="BD96" s="915"/>
      <c r="BE96" s="916"/>
      <c r="BF96" s="916"/>
      <c r="BG96" s="916"/>
      <c r="BH96" s="917"/>
    </row>
    <row r="97" spans="2:60" ht="20.25" customHeight="1" x14ac:dyDescent="0.15">
      <c r="B97" s="306">
        <f>B94+1</f>
        <v>26</v>
      </c>
      <c r="C97" s="873"/>
      <c r="D97" s="874"/>
      <c r="E97" s="875"/>
      <c r="F97" s="307">
        <f>C96</f>
        <v>0</v>
      </c>
      <c r="G97" s="308"/>
      <c r="H97" s="880"/>
      <c r="I97" s="885"/>
      <c r="J97" s="886"/>
      <c r="K97" s="886"/>
      <c r="L97" s="887"/>
      <c r="M97" s="894"/>
      <c r="N97" s="895"/>
      <c r="O97" s="896"/>
      <c r="P97" s="309" t="s">
        <v>658</v>
      </c>
      <c r="Q97" s="310"/>
      <c r="R97" s="310"/>
      <c r="S97" s="311"/>
      <c r="T97" s="312"/>
      <c r="U97" s="313" t="str">
        <f>IF(U96="","",VLOOKUP(U96,'シフト記号表（勤務時間帯）'!$D$6:$X$47,21,FALSE))</f>
        <v/>
      </c>
      <c r="V97" s="314" t="str">
        <f>IF(V96="","",VLOOKUP(V96,'シフト記号表（勤務時間帯）'!$D$6:$X$47,21,FALSE))</f>
        <v/>
      </c>
      <c r="W97" s="314" t="str">
        <f>IF(W96="","",VLOOKUP(W96,'シフト記号表（勤務時間帯）'!$D$6:$X$47,21,FALSE))</f>
        <v/>
      </c>
      <c r="X97" s="314" t="str">
        <f>IF(X96="","",VLOOKUP(X96,'シフト記号表（勤務時間帯）'!$D$6:$X$47,21,FALSE))</f>
        <v/>
      </c>
      <c r="Y97" s="314" t="str">
        <f>IF(Y96="","",VLOOKUP(Y96,'シフト記号表（勤務時間帯）'!$D$6:$X$47,21,FALSE))</f>
        <v/>
      </c>
      <c r="Z97" s="314" t="str">
        <f>IF(Z96="","",VLOOKUP(Z96,'シフト記号表（勤務時間帯）'!$D$6:$X$47,21,FALSE))</f>
        <v/>
      </c>
      <c r="AA97" s="315" t="str">
        <f>IF(AA96="","",VLOOKUP(AA96,'シフト記号表（勤務時間帯）'!$D$6:$X$47,21,FALSE))</f>
        <v/>
      </c>
      <c r="AB97" s="313" t="str">
        <f>IF(AB96="","",VLOOKUP(AB96,'シフト記号表（勤務時間帯）'!$D$6:$X$47,21,FALSE))</f>
        <v/>
      </c>
      <c r="AC97" s="314" t="str">
        <f>IF(AC96="","",VLOOKUP(AC96,'シフト記号表（勤務時間帯）'!$D$6:$X$47,21,FALSE))</f>
        <v/>
      </c>
      <c r="AD97" s="314" t="str">
        <f>IF(AD96="","",VLOOKUP(AD96,'シフト記号表（勤務時間帯）'!$D$6:$X$47,21,FALSE))</f>
        <v/>
      </c>
      <c r="AE97" s="314" t="str">
        <f>IF(AE96="","",VLOOKUP(AE96,'シフト記号表（勤務時間帯）'!$D$6:$X$47,21,FALSE))</f>
        <v/>
      </c>
      <c r="AF97" s="314" t="str">
        <f>IF(AF96="","",VLOOKUP(AF96,'シフト記号表（勤務時間帯）'!$D$6:$X$47,21,FALSE))</f>
        <v/>
      </c>
      <c r="AG97" s="314" t="str">
        <f>IF(AG96="","",VLOOKUP(AG96,'シフト記号表（勤務時間帯）'!$D$6:$X$47,21,FALSE))</f>
        <v/>
      </c>
      <c r="AH97" s="315" t="str">
        <f>IF(AH96="","",VLOOKUP(AH96,'シフト記号表（勤務時間帯）'!$D$6:$X$47,21,FALSE))</f>
        <v/>
      </c>
      <c r="AI97" s="313" t="str">
        <f>IF(AI96="","",VLOOKUP(AI96,'シフト記号表（勤務時間帯）'!$D$6:$X$47,21,FALSE))</f>
        <v/>
      </c>
      <c r="AJ97" s="314" t="str">
        <f>IF(AJ96="","",VLOOKUP(AJ96,'シフト記号表（勤務時間帯）'!$D$6:$X$47,21,FALSE))</f>
        <v/>
      </c>
      <c r="AK97" s="314" t="str">
        <f>IF(AK96="","",VLOOKUP(AK96,'シフト記号表（勤務時間帯）'!$D$6:$X$47,21,FALSE))</f>
        <v/>
      </c>
      <c r="AL97" s="314" t="str">
        <f>IF(AL96="","",VLOOKUP(AL96,'シフト記号表（勤務時間帯）'!$D$6:$X$47,21,FALSE))</f>
        <v/>
      </c>
      <c r="AM97" s="314" t="str">
        <f>IF(AM96="","",VLOOKUP(AM96,'シフト記号表（勤務時間帯）'!$D$6:$X$47,21,FALSE))</f>
        <v/>
      </c>
      <c r="AN97" s="314" t="str">
        <f>IF(AN96="","",VLOOKUP(AN96,'シフト記号表（勤務時間帯）'!$D$6:$X$47,21,FALSE))</f>
        <v/>
      </c>
      <c r="AO97" s="315" t="str">
        <f>IF(AO96="","",VLOOKUP(AO96,'シフト記号表（勤務時間帯）'!$D$6:$X$47,21,FALSE))</f>
        <v/>
      </c>
      <c r="AP97" s="313" t="str">
        <f>IF(AP96="","",VLOOKUP(AP96,'シフト記号表（勤務時間帯）'!$D$6:$X$47,21,FALSE))</f>
        <v/>
      </c>
      <c r="AQ97" s="314" t="str">
        <f>IF(AQ96="","",VLOOKUP(AQ96,'シフト記号表（勤務時間帯）'!$D$6:$X$47,21,FALSE))</f>
        <v/>
      </c>
      <c r="AR97" s="314" t="str">
        <f>IF(AR96="","",VLOOKUP(AR96,'シフト記号表（勤務時間帯）'!$D$6:$X$47,21,FALSE))</f>
        <v/>
      </c>
      <c r="AS97" s="314" t="str">
        <f>IF(AS96="","",VLOOKUP(AS96,'シフト記号表（勤務時間帯）'!$D$6:$X$47,21,FALSE))</f>
        <v/>
      </c>
      <c r="AT97" s="314" t="str">
        <f>IF(AT96="","",VLOOKUP(AT96,'シフト記号表（勤務時間帯）'!$D$6:$X$47,21,FALSE))</f>
        <v/>
      </c>
      <c r="AU97" s="314" t="str">
        <f>IF(AU96="","",VLOOKUP(AU96,'シフト記号表（勤務時間帯）'!$D$6:$X$47,21,FALSE))</f>
        <v/>
      </c>
      <c r="AV97" s="315" t="str">
        <f>IF(AV96="","",VLOOKUP(AV96,'シフト記号表（勤務時間帯）'!$D$6:$X$47,21,FALSE))</f>
        <v/>
      </c>
      <c r="AW97" s="313" t="str">
        <f>IF(AW96="","",VLOOKUP(AW96,'シフト記号表（勤務時間帯）'!$D$6:$X$47,21,FALSE))</f>
        <v/>
      </c>
      <c r="AX97" s="314" t="str">
        <f>IF(AX96="","",VLOOKUP(AX96,'シフト記号表（勤務時間帯）'!$D$6:$X$47,21,FALSE))</f>
        <v/>
      </c>
      <c r="AY97" s="314" t="str">
        <f>IF(AY96="","",VLOOKUP(AY96,'シフト記号表（勤務時間帯）'!$D$6:$X$47,21,FALSE))</f>
        <v/>
      </c>
      <c r="AZ97" s="924">
        <f>IF($BC$3="４週",SUM(U97:AV97),IF($BC$3="暦月",SUM(U97:AY97),""))</f>
        <v>0</v>
      </c>
      <c r="BA97" s="925"/>
      <c r="BB97" s="926">
        <f>IF($BC$3="４週",AZ97/4,IF($BC$3="暦月",(AZ97/($BC$8/7)),""))</f>
        <v>0</v>
      </c>
      <c r="BC97" s="925"/>
      <c r="BD97" s="918"/>
      <c r="BE97" s="919"/>
      <c r="BF97" s="919"/>
      <c r="BG97" s="919"/>
      <c r="BH97" s="920"/>
    </row>
    <row r="98" spans="2:60" ht="20.25" customHeight="1" x14ac:dyDescent="0.15">
      <c r="B98" s="316"/>
      <c r="C98" s="876"/>
      <c r="D98" s="877"/>
      <c r="E98" s="878"/>
      <c r="F98" s="317"/>
      <c r="G98" s="318">
        <f>C96</f>
        <v>0</v>
      </c>
      <c r="H98" s="881"/>
      <c r="I98" s="888"/>
      <c r="J98" s="889"/>
      <c r="K98" s="889"/>
      <c r="L98" s="890"/>
      <c r="M98" s="897"/>
      <c r="N98" s="898"/>
      <c r="O98" s="899"/>
      <c r="P98" s="412" t="s">
        <v>659</v>
      </c>
      <c r="Q98" s="320"/>
      <c r="R98" s="320"/>
      <c r="S98" s="340"/>
      <c r="T98" s="341"/>
      <c r="U98" s="323" t="str">
        <f>IF(U96="","",VLOOKUP(U96,'シフト記号表（勤務時間帯）'!$D$6:$Z$47,23,FALSE))</f>
        <v/>
      </c>
      <c r="V98" s="324" t="str">
        <f>IF(V96="","",VLOOKUP(V96,'シフト記号表（勤務時間帯）'!$D$6:$Z$47,23,FALSE))</f>
        <v/>
      </c>
      <c r="W98" s="324" t="str">
        <f>IF(W96="","",VLOOKUP(W96,'シフト記号表（勤務時間帯）'!$D$6:$Z$47,23,FALSE))</f>
        <v/>
      </c>
      <c r="X98" s="324" t="str">
        <f>IF(X96="","",VLOOKUP(X96,'シフト記号表（勤務時間帯）'!$D$6:$Z$47,23,FALSE))</f>
        <v/>
      </c>
      <c r="Y98" s="324" t="str">
        <f>IF(Y96="","",VLOOKUP(Y96,'シフト記号表（勤務時間帯）'!$D$6:$Z$47,23,FALSE))</f>
        <v/>
      </c>
      <c r="Z98" s="324" t="str">
        <f>IF(Z96="","",VLOOKUP(Z96,'シフト記号表（勤務時間帯）'!$D$6:$Z$47,23,FALSE))</f>
        <v/>
      </c>
      <c r="AA98" s="325" t="str">
        <f>IF(AA96="","",VLOOKUP(AA96,'シフト記号表（勤務時間帯）'!$D$6:$Z$47,23,FALSE))</f>
        <v/>
      </c>
      <c r="AB98" s="323" t="str">
        <f>IF(AB96="","",VLOOKUP(AB96,'シフト記号表（勤務時間帯）'!$D$6:$Z$47,23,FALSE))</f>
        <v/>
      </c>
      <c r="AC98" s="324" t="str">
        <f>IF(AC96="","",VLOOKUP(AC96,'シフト記号表（勤務時間帯）'!$D$6:$Z$47,23,FALSE))</f>
        <v/>
      </c>
      <c r="AD98" s="324" t="str">
        <f>IF(AD96="","",VLOOKUP(AD96,'シフト記号表（勤務時間帯）'!$D$6:$Z$47,23,FALSE))</f>
        <v/>
      </c>
      <c r="AE98" s="324" t="str">
        <f>IF(AE96="","",VLOOKUP(AE96,'シフト記号表（勤務時間帯）'!$D$6:$Z$47,23,FALSE))</f>
        <v/>
      </c>
      <c r="AF98" s="324" t="str">
        <f>IF(AF96="","",VLOOKUP(AF96,'シフト記号表（勤務時間帯）'!$D$6:$Z$47,23,FALSE))</f>
        <v/>
      </c>
      <c r="AG98" s="324" t="str">
        <f>IF(AG96="","",VLOOKUP(AG96,'シフト記号表（勤務時間帯）'!$D$6:$Z$47,23,FALSE))</f>
        <v/>
      </c>
      <c r="AH98" s="325" t="str">
        <f>IF(AH96="","",VLOOKUP(AH96,'シフト記号表（勤務時間帯）'!$D$6:$Z$47,23,FALSE))</f>
        <v/>
      </c>
      <c r="AI98" s="323" t="str">
        <f>IF(AI96="","",VLOOKUP(AI96,'シフト記号表（勤務時間帯）'!$D$6:$Z$47,23,FALSE))</f>
        <v/>
      </c>
      <c r="AJ98" s="324" t="str">
        <f>IF(AJ96="","",VLOOKUP(AJ96,'シフト記号表（勤務時間帯）'!$D$6:$Z$47,23,FALSE))</f>
        <v/>
      </c>
      <c r="AK98" s="324" t="str">
        <f>IF(AK96="","",VLOOKUP(AK96,'シフト記号表（勤務時間帯）'!$D$6:$Z$47,23,FALSE))</f>
        <v/>
      </c>
      <c r="AL98" s="324" t="str">
        <f>IF(AL96="","",VLOOKUP(AL96,'シフト記号表（勤務時間帯）'!$D$6:$Z$47,23,FALSE))</f>
        <v/>
      </c>
      <c r="AM98" s="324" t="str">
        <f>IF(AM96="","",VLOOKUP(AM96,'シフト記号表（勤務時間帯）'!$D$6:$Z$47,23,FALSE))</f>
        <v/>
      </c>
      <c r="AN98" s="324" t="str">
        <f>IF(AN96="","",VLOOKUP(AN96,'シフト記号表（勤務時間帯）'!$D$6:$Z$47,23,FALSE))</f>
        <v/>
      </c>
      <c r="AO98" s="325" t="str">
        <f>IF(AO96="","",VLOOKUP(AO96,'シフト記号表（勤務時間帯）'!$D$6:$Z$47,23,FALSE))</f>
        <v/>
      </c>
      <c r="AP98" s="323" t="str">
        <f>IF(AP96="","",VLOOKUP(AP96,'シフト記号表（勤務時間帯）'!$D$6:$Z$47,23,FALSE))</f>
        <v/>
      </c>
      <c r="AQ98" s="324" t="str">
        <f>IF(AQ96="","",VLOOKUP(AQ96,'シフト記号表（勤務時間帯）'!$D$6:$Z$47,23,FALSE))</f>
        <v/>
      </c>
      <c r="AR98" s="324" t="str">
        <f>IF(AR96="","",VLOOKUP(AR96,'シフト記号表（勤務時間帯）'!$D$6:$Z$47,23,FALSE))</f>
        <v/>
      </c>
      <c r="AS98" s="324" t="str">
        <f>IF(AS96="","",VLOOKUP(AS96,'シフト記号表（勤務時間帯）'!$D$6:$Z$47,23,FALSE))</f>
        <v/>
      </c>
      <c r="AT98" s="324" t="str">
        <f>IF(AT96="","",VLOOKUP(AT96,'シフト記号表（勤務時間帯）'!$D$6:$Z$47,23,FALSE))</f>
        <v/>
      </c>
      <c r="AU98" s="324" t="str">
        <f>IF(AU96="","",VLOOKUP(AU96,'シフト記号表（勤務時間帯）'!$D$6:$Z$47,23,FALSE))</f>
        <v/>
      </c>
      <c r="AV98" s="325" t="str">
        <f>IF(AV96="","",VLOOKUP(AV96,'シフト記号表（勤務時間帯）'!$D$6:$Z$47,23,FALSE))</f>
        <v/>
      </c>
      <c r="AW98" s="323" t="str">
        <f>IF(AW96="","",VLOOKUP(AW96,'シフト記号表（勤務時間帯）'!$D$6:$Z$47,23,FALSE))</f>
        <v/>
      </c>
      <c r="AX98" s="324" t="str">
        <f>IF(AX96="","",VLOOKUP(AX96,'シフト記号表（勤務時間帯）'!$D$6:$Z$47,23,FALSE))</f>
        <v/>
      </c>
      <c r="AY98" s="324" t="str">
        <f>IF(AY96="","",VLOOKUP(AY96,'シフト記号表（勤務時間帯）'!$D$6:$Z$47,23,FALSE))</f>
        <v/>
      </c>
      <c r="AZ98" s="927">
        <f>IF($BC$3="４週",SUM(U98:AV98),IF($BC$3="暦月",SUM(U98:AY98),""))</f>
        <v>0</v>
      </c>
      <c r="BA98" s="928"/>
      <c r="BB98" s="929">
        <f>IF($BC$3="４週",AZ98/4,IF($BC$3="暦月",(AZ98/($BC$8/7)),""))</f>
        <v>0</v>
      </c>
      <c r="BC98" s="928"/>
      <c r="BD98" s="921"/>
      <c r="BE98" s="922"/>
      <c r="BF98" s="922"/>
      <c r="BG98" s="922"/>
      <c r="BH98" s="923"/>
    </row>
    <row r="99" spans="2:60" ht="20.25" customHeight="1" x14ac:dyDescent="0.15">
      <c r="B99" s="326"/>
      <c r="C99" s="870"/>
      <c r="D99" s="871"/>
      <c r="E99" s="872"/>
      <c r="F99" s="327"/>
      <c r="G99" s="328"/>
      <c r="H99" s="879"/>
      <c r="I99" s="882"/>
      <c r="J99" s="883"/>
      <c r="K99" s="883"/>
      <c r="L99" s="884"/>
      <c r="M99" s="891"/>
      <c r="N99" s="892"/>
      <c r="O99" s="893"/>
      <c r="P99" s="347" t="s">
        <v>649</v>
      </c>
      <c r="Q99" s="348"/>
      <c r="R99" s="348"/>
      <c r="S99" s="349"/>
      <c r="T99" s="350"/>
      <c r="U99" s="333"/>
      <c r="V99" s="334"/>
      <c r="W99" s="334"/>
      <c r="X99" s="334"/>
      <c r="Y99" s="334"/>
      <c r="Z99" s="334"/>
      <c r="AA99" s="335"/>
      <c r="AB99" s="333"/>
      <c r="AC99" s="334"/>
      <c r="AD99" s="334"/>
      <c r="AE99" s="334"/>
      <c r="AF99" s="334"/>
      <c r="AG99" s="334"/>
      <c r="AH99" s="335"/>
      <c r="AI99" s="333"/>
      <c r="AJ99" s="334"/>
      <c r="AK99" s="334"/>
      <c r="AL99" s="334"/>
      <c r="AM99" s="334"/>
      <c r="AN99" s="334"/>
      <c r="AO99" s="335"/>
      <c r="AP99" s="333"/>
      <c r="AQ99" s="334"/>
      <c r="AR99" s="334"/>
      <c r="AS99" s="334"/>
      <c r="AT99" s="334"/>
      <c r="AU99" s="334"/>
      <c r="AV99" s="335"/>
      <c r="AW99" s="333"/>
      <c r="AX99" s="334"/>
      <c r="AY99" s="334"/>
      <c r="AZ99" s="900"/>
      <c r="BA99" s="901"/>
      <c r="BB99" s="914"/>
      <c r="BC99" s="901"/>
      <c r="BD99" s="915"/>
      <c r="BE99" s="916"/>
      <c r="BF99" s="916"/>
      <c r="BG99" s="916"/>
      <c r="BH99" s="917"/>
    </row>
    <row r="100" spans="2:60" ht="20.25" customHeight="1" x14ac:dyDescent="0.15">
      <c r="B100" s="306">
        <f>B97+1</f>
        <v>27</v>
      </c>
      <c r="C100" s="873"/>
      <c r="D100" s="874"/>
      <c r="E100" s="875"/>
      <c r="F100" s="307">
        <f>C99</f>
        <v>0</v>
      </c>
      <c r="G100" s="308"/>
      <c r="H100" s="880"/>
      <c r="I100" s="885"/>
      <c r="J100" s="886"/>
      <c r="K100" s="886"/>
      <c r="L100" s="887"/>
      <c r="M100" s="894"/>
      <c r="N100" s="895"/>
      <c r="O100" s="896"/>
      <c r="P100" s="309" t="s">
        <v>658</v>
      </c>
      <c r="Q100" s="310"/>
      <c r="R100" s="310"/>
      <c r="S100" s="311"/>
      <c r="T100" s="312"/>
      <c r="U100" s="313" t="str">
        <f>IF(U99="","",VLOOKUP(U99,'シフト記号表（勤務時間帯）'!$D$6:$X$47,21,FALSE))</f>
        <v/>
      </c>
      <c r="V100" s="314" t="str">
        <f>IF(V99="","",VLOOKUP(V99,'シフト記号表（勤務時間帯）'!$D$6:$X$47,21,FALSE))</f>
        <v/>
      </c>
      <c r="W100" s="314" t="str">
        <f>IF(W99="","",VLOOKUP(W99,'シフト記号表（勤務時間帯）'!$D$6:$X$47,21,FALSE))</f>
        <v/>
      </c>
      <c r="X100" s="314" t="str">
        <f>IF(X99="","",VLOOKUP(X99,'シフト記号表（勤務時間帯）'!$D$6:$X$47,21,FALSE))</f>
        <v/>
      </c>
      <c r="Y100" s="314" t="str">
        <f>IF(Y99="","",VLOOKUP(Y99,'シフト記号表（勤務時間帯）'!$D$6:$X$47,21,FALSE))</f>
        <v/>
      </c>
      <c r="Z100" s="314" t="str">
        <f>IF(Z99="","",VLOOKUP(Z99,'シフト記号表（勤務時間帯）'!$D$6:$X$47,21,FALSE))</f>
        <v/>
      </c>
      <c r="AA100" s="315" t="str">
        <f>IF(AA99="","",VLOOKUP(AA99,'シフト記号表（勤務時間帯）'!$D$6:$X$47,21,FALSE))</f>
        <v/>
      </c>
      <c r="AB100" s="313" t="str">
        <f>IF(AB99="","",VLOOKUP(AB99,'シフト記号表（勤務時間帯）'!$D$6:$X$47,21,FALSE))</f>
        <v/>
      </c>
      <c r="AC100" s="314" t="str">
        <f>IF(AC99="","",VLOOKUP(AC99,'シフト記号表（勤務時間帯）'!$D$6:$X$47,21,FALSE))</f>
        <v/>
      </c>
      <c r="AD100" s="314" t="str">
        <f>IF(AD99="","",VLOOKUP(AD99,'シフト記号表（勤務時間帯）'!$D$6:$X$47,21,FALSE))</f>
        <v/>
      </c>
      <c r="AE100" s="314" t="str">
        <f>IF(AE99="","",VLOOKUP(AE99,'シフト記号表（勤務時間帯）'!$D$6:$X$47,21,FALSE))</f>
        <v/>
      </c>
      <c r="AF100" s="314" t="str">
        <f>IF(AF99="","",VLOOKUP(AF99,'シフト記号表（勤務時間帯）'!$D$6:$X$47,21,FALSE))</f>
        <v/>
      </c>
      <c r="AG100" s="314" t="str">
        <f>IF(AG99="","",VLOOKUP(AG99,'シフト記号表（勤務時間帯）'!$D$6:$X$47,21,FALSE))</f>
        <v/>
      </c>
      <c r="AH100" s="315" t="str">
        <f>IF(AH99="","",VLOOKUP(AH99,'シフト記号表（勤務時間帯）'!$D$6:$X$47,21,FALSE))</f>
        <v/>
      </c>
      <c r="AI100" s="313" t="str">
        <f>IF(AI99="","",VLOOKUP(AI99,'シフト記号表（勤務時間帯）'!$D$6:$X$47,21,FALSE))</f>
        <v/>
      </c>
      <c r="AJ100" s="314" t="str">
        <f>IF(AJ99="","",VLOOKUP(AJ99,'シフト記号表（勤務時間帯）'!$D$6:$X$47,21,FALSE))</f>
        <v/>
      </c>
      <c r="AK100" s="314" t="str">
        <f>IF(AK99="","",VLOOKUP(AK99,'シフト記号表（勤務時間帯）'!$D$6:$X$47,21,FALSE))</f>
        <v/>
      </c>
      <c r="AL100" s="314" t="str">
        <f>IF(AL99="","",VLOOKUP(AL99,'シフト記号表（勤務時間帯）'!$D$6:$X$47,21,FALSE))</f>
        <v/>
      </c>
      <c r="AM100" s="314" t="str">
        <f>IF(AM99="","",VLOOKUP(AM99,'シフト記号表（勤務時間帯）'!$D$6:$X$47,21,FALSE))</f>
        <v/>
      </c>
      <c r="AN100" s="314" t="str">
        <f>IF(AN99="","",VLOOKUP(AN99,'シフト記号表（勤務時間帯）'!$D$6:$X$47,21,FALSE))</f>
        <v/>
      </c>
      <c r="AO100" s="315" t="str">
        <f>IF(AO99="","",VLOOKUP(AO99,'シフト記号表（勤務時間帯）'!$D$6:$X$47,21,FALSE))</f>
        <v/>
      </c>
      <c r="AP100" s="313" t="str">
        <f>IF(AP99="","",VLOOKUP(AP99,'シフト記号表（勤務時間帯）'!$D$6:$X$47,21,FALSE))</f>
        <v/>
      </c>
      <c r="AQ100" s="314" t="str">
        <f>IF(AQ99="","",VLOOKUP(AQ99,'シフト記号表（勤務時間帯）'!$D$6:$X$47,21,FALSE))</f>
        <v/>
      </c>
      <c r="AR100" s="314" t="str">
        <f>IF(AR99="","",VLOOKUP(AR99,'シフト記号表（勤務時間帯）'!$D$6:$X$47,21,FALSE))</f>
        <v/>
      </c>
      <c r="AS100" s="314" t="str">
        <f>IF(AS99="","",VLOOKUP(AS99,'シフト記号表（勤務時間帯）'!$D$6:$X$47,21,FALSE))</f>
        <v/>
      </c>
      <c r="AT100" s="314" t="str">
        <f>IF(AT99="","",VLOOKUP(AT99,'シフト記号表（勤務時間帯）'!$D$6:$X$47,21,FALSE))</f>
        <v/>
      </c>
      <c r="AU100" s="314" t="str">
        <f>IF(AU99="","",VLOOKUP(AU99,'シフト記号表（勤務時間帯）'!$D$6:$X$47,21,FALSE))</f>
        <v/>
      </c>
      <c r="AV100" s="315" t="str">
        <f>IF(AV99="","",VLOOKUP(AV99,'シフト記号表（勤務時間帯）'!$D$6:$X$47,21,FALSE))</f>
        <v/>
      </c>
      <c r="AW100" s="313" t="str">
        <f>IF(AW99="","",VLOOKUP(AW99,'シフト記号表（勤務時間帯）'!$D$6:$X$47,21,FALSE))</f>
        <v/>
      </c>
      <c r="AX100" s="314" t="str">
        <f>IF(AX99="","",VLOOKUP(AX99,'シフト記号表（勤務時間帯）'!$D$6:$X$47,21,FALSE))</f>
        <v/>
      </c>
      <c r="AY100" s="314" t="str">
        <f>IF(AY99="","",VLOOKUP(AY99,'シフト記号表（勤務時間帯）'!$D$6:$X$47,21,FALSE))</f>
        <v/>
      </c>
      <c r="AZ100" s="924">
        <f>IF($BC$3="４週",SUM(U100:AV100),IF($BC$3="暦月",SUM(U100:AY100),""))</f>
        <v>0</v>
      </c>
      <c r="BA100" s="925"/>
      <c r="BB100" s="926">
        <f>IF($BC$3="４週",AZ100/4,IF($BC$3="暦月",(AZ100/($BC$8/7)),""))</f>
        <v>0</v>
      </c>
      <c r="BC100" s="925"/>
      <c r="BD100" s="918"/>
      <c r="BE100" s="919"/>
      <c r="BF100" s="919"/>
      <c r="BG100" s="919"/>
      <c r="BH100" s="920"/>
    </row>
    <row r="101" spans="2:60" ht="20.25" customHeight="1" x14ac:dyDescent="0.15">
      <c r="B101" s="316"/>
      <c r="C101" s="876"/>
      <c r="D101" s="877"/>
      <c r="E101" s="878"/>
      <c r="F101" s="317"/>
      <c r="G101" s="318">
        <f>C99</f>
        <v>0</v>
      </c>
      <c r="H101" s="881"/>
      <c r="I101" s="888"/>
      <c r="J101" s="889"/>
      <c r="K101" s="889"/>
      <c r="L101" s="890"/>
      <c r="M101" s="897"/>
      <c r="N101" s="898"/>
      <c r="O101" s="899"/>
      <c r="P101" s="412" t="s">
        <v>659</v>
      </c>
      <c r="Q101" s="320"/>
      <c r="R101" s="320"/>
      <c r="S101" s="340"/>
      <c r="T101" s="341"/>
      <c r="U101" s="323" t="str">
        <f>IF(U99="","",VLOOKUP(U99,'シフト記号表（勤務時間帯）'!$D$6:$Z$47,23,FALSE))</f>
        <v/>
      </c>
      <c r="V101" s="324" t="str">
        <f>IF(V99="","",VLOOKUP(V99,'シフト記号表（勤務時間帯）'!$D$6:$Z$47,23,FALSE))</f>
        <v/>
      </c>
      <c r="W101" s="324" t="str">
        <f>IF(W99="","",VLOOKUP(W99,'シフト記号表（勤務時間帯）'!$D$6:$Z$47,23,FALSE))</f>
        <v/>
      </c>
      <c r="X101" s="324" t="str">
        <f>IF(X99="","",VLOOKUP(X99,'シフト記号表（勤務時間帯）'!$D$6:$Z$47,23,FALSE))</f>
        <v/>
      </c>
      <c r="Y101" s="324" t="str">
        <f>IF(Y99="","",VLOOKUP(Y99,'シフト記号表（勤務時間帯）'!$D$6:$Z$47,23,FALSE))</f>
        <v/>
      </c>
      <c r="Z101" s="324" t="str">
        <f>IF(Z99="","",VLOOKUP(Z99,'シフト記号表（勤務時間帯）'!$D$6:$Z$47,23,FALSE))</f>
        <v/>
      </c>
      <c r="AA101" s="325" t="str">
        <f>IF(AA99="","",VLOOKUP(AA99,'シフト記号表（勤務時間帯）'!$D$6:$Z$47,23,FALSE))</f>
        <v/>
      </c>
      <c r="AB101" s="323" t="str">
        <f>IF(AB99="","",VLOOKUP(AB99,'シフト記号表（勤務時間帯）'!$D$6:$Z$47,23,FALSE))</f>
        <v/>
      </c>
      <c r="AC101" s="324" t="str">
        <f>IF(AC99="","",VLOOKUP(AC99,'シフト記号表（勤務時間帯）'!$D$6:$Z$47,23,FALSE))</f>
        <v/>
      </c>
      <c r="AD101" s="324" t="str">
        <f>IF(AD99="","",VLOOKUP(AD99,'シフト記号表（勤務時間帯）'!$D$6:$Z$47,23,FALSE))</f>
        <v/>
      </c>
      <c r="AE101" s="324" t="str">
        <f>IF(AE99="","",VLOOKUP(AE99,'シフト記号表（勤務時間帯）'!$D$6:$Z$47,23,FALSE))</f>
        <v/>
      </c>
      <c r="AF101" s="324" t="str">
        <f>IF(AF99="","",VLOOKUP(AF99,'シフト記号表（勤務時間帯）'!$D$6:$Z$47,23,FALSE))</f>
        <v/>
      </c>
      <c r="AG101" s="324" t="str">
        <f>IF(AG99="","",VLOOKUP(AG99,'シフト記号表（勤務時間帯）'!$D$6:$Z$47,23,FALSE))</f>
        <v/>
      </c>
      <c r="AH101" s="325" t="str">
        <f>IF(AH99="","",VLOOKUP(AH99,'シフト記号表（勤務時間帯）'!$D$6:$Z$47,23,FALSE))</f>
        <v/>
      </c>
      <c r="AI101" s="323" t="str">
        <f>IF(AI99="","",VLOOKUP(AI99,'シフト記号表（勤務時間帯）'!$D$6:$Z$47,23,FALSE))</f>
        <v/>
      </c>
      <c r="AJ101" s="324" t="str">
        <f>IF(AJ99="","",VLOOKUP(AJ99,'シフト記号表（勤務時間帯）'!$D$6:$Z$47,23,FALSE))</f>
        <v/>
      </c>
      <c r="AK101" s="324" t="str">
        <f>IF(AK99="","",VLOOKUP(AK99,'シフト記号表（勤務時間帯）'!$D$6:$Z$47,23,FALSE))</f>
        <v/>
      </c>
      <c r="AL101" s="324" t="str">
        <f>IF(AL99="","",VLOOKUP(AL99,'シフト記号表（勤務時間帯）'!$D$6:$Z$47,23,FALSE))</f>
        <v/>
      </c>
      <c r="AM101" s="324" t="str">
        <f>IF(AM99="","",VLOOKUP(AM99,'シフト記号表（勤務時間帯）'!$D$6:$Z$47,23,FALSE))</f>
        <v/>
      </c>
      <c r="AN101" s="324" t="str">
        <f>IF(AN99="","",VLOOKUP(AN99,'シフト記号表（勤務時間帯）'!$D$6:$Z$47,23,FALSE))</f>
        <v/>
      </c>
      <c r="AO101" s="325" t="str">
        <f>IF(AO99="","",VLOOKUP(AO99,'シフト記号表（勤務時間帯）'!$D$6:$Z$47,23,FALSE))</f>
        <v/>
      </c>
      <c r="AP101" s="323" t="str">
        <f>IF(AP99="","",VLOOKUP(AP99,'シフト記号表（勤務時間帯）'!$D$6:$Z$47,23,FALSE))</f>
        <v/>
      </c>
      <c r="AQ101" s="324" t="str">
        <f>IF(AQ99="","",VLOOKUP(AQ99,'シフト記号表（勤務時間帯）'!$D$6:$Z$47,23,FALSE))</f>
        <v/>
      </c>
      <c r="AR101" s="324" t="str">
        <f>IF(AR99="","",VLOOKUP(AR99,'シフト記号表（勤務時間帯）'!$D$6:$Z$47,23,FALSE))</f>
        <v/>
      </c>
      <c r="AS101" s="324" t="str">
        <f>IF(AS99="","",VLOOKUP(AS99,'シフト記号表（勤務時間帯）'!$D$6:$Z$47,23,FALSE))</f>
        <v/>
      </c>
      <c r="AT101" s="324" t="str">
        <f>IF(AT99="","",VLOOKUP(AT99,'シフト記号表（勤務時間帯）'!$D$6:$Z$47,23,FALSE))</f>
        <v/>
      </c>
      <c r="AU101" s="324" t="str">
        <f>IF(AU99="","",VLOOKUP(AU99,'シフト記号表（勤務時間帯）'!$D$6:$Z$47,23,FALSE))</f>
        <v/>
      </c>
      <c r="AV101" s="325" t="str">
        <f>IF(AV99="","",VLOOKUP(AV99,'シフト記号表（勤務時間帯）'!$D$6:$Z$47,23,FALSE))</f>
        <v/>
      </c>
      <c r="AW101" s="323" t="str">
        <f>IF(AW99="","",VLOOKUP(AW99,'シフト記号表（勤務時間帯）'!$D$6:$Z$47,23,FALSE))</f>
        <v/>
      </c>
      <c r="AX101" s="324" t="str">
        <f>IF(AX99="","",VLOOKUP(AX99,'シフト記号表（勤務時間帯）'!$D$6:$Z$47,23,FALSE))</f>
        <v/>
      </c>
      <c r="AY101" s="324" t="str">
        <f>IF(AY99="","",VLOOKUP(AY99,'シフト記号表（勤務時間帯）'!$D$6:$Z$47,23,FALSE))</f>
        <v/>
      </c>
      <c r="AZ101" s="927">
        <f>IF($BC$3="４週",SUM(U101:AV101),IF($BC$3="暦月",SUM(U101:AY101),""))</f>
        <v>0</v>
      </c>
      <c r="BA101" s="928"/>
      <c r="BB101" s="929">
        <f>IF($BC$3="４週",AZ101/4,IF($BC$3="暦月",(AZ101/($BC$8/7)),""))</f>
        <v>0</v>
      </c>
      <c r="BC101" s="928"/>
      <c r="BD101" s="921"/>
      <c r="BE101" s="922"/>
      <c r="BF101" s="922"/>
      <c r="BG101" s="922"/>
      <c r="BH101" s="923"/>
    </row>
    <row r="102" spans="2:60" ht="20.25" customHeight="1" x14ac:dyDescent="0.15">
      <c r="B102" s="326"/>
      <c r="C102" s="870"/>
      <c r="D102" s="871"/>
      <c r="E102" s="872"/>
      <c r="F102" s="327"/>
      <c r="G102" s="328"/>
      <c r="H102" s="879"/>
      <c r="I102" s="882"/>
      <c r="J102" s="883"/>
      <c r="K102" s="883"/>
      <c r="L102" s="884"/>
      <c r="M102" s="891"/>
      <c r="N102" s="892"/>
      <c r="O102" s="893"/>
      <c r="P102" s="347" t="s">
        <v>649</v>
      </c>
      <c r="Q102" s="348"/>
      <c r="R102" s="348"/>
      <c r="S102" s="349"/>
      <c r="T102" s="350"/>
      <c r="U102" s="333"/>
      <c r="V102" s="334"/>
      <c r="W102" s="334"/>
      <c r="X102" s="334"/>
      <c r="Y102" s="334"/>
      <c r="Z102" s="334"/>
      <c r="AA102" s="335"/>
      <c r="AB102" s="333"/>
      <c r="AC102" s="334"/>
      <c r="AD102" s="334"/>
      <c r="AE102" s="334"/>
      <c r="AF102" s="334"/>
      <c r="AG102" s="334"/>
      <c r="AH102" s="335"/>
      <c r="AI102" s="333"/>
      <c r="AJ102" s="334"/>
      <c r="AK102" s="334"/>
      <c r="AL102" s="334"/>
      <c r="AM102" s="334"/>
      <c r="AN102" s="334"/>
      <c r="AO102" s="335"/>
      <c r="AP102" s="333"/>
      <c r="AQ102" s="334"/>
      <c r="AR102" s="334"/>
      <c r="AS102" s="334"/>
      <c r="AT102" s="334"/>
      <c r="AU102" s="334"/>
      <c r="AV102" s="335"/>
      <c r="AW102" s="333"/>
      <c r="AX102" s="334"/>
      <c r="AY102" s="334"/>
      <c r="AZ102" s="900"/>
      <c r="BA102" s="901"/>
      <c r="BB102" s="914"/>
      <c r="BC102" s="901"/>
      <c r="BD102" s="915"/>
      <c r="BE102" s="916"/>
      <c r="BF102" s="916"/>
      <c r="BG102" s="916"/>
      <c r="BH102" s="917"/>
    </row>
    <row r="103" spans="2:60" ht="20.25" customHeight="1" x14ac:dyDescent="0.15">
      <c r="B103" s="306">
        <f>B100+1</f>
        <v>28</v>
      </c>
      <c r="C103" s="873"/>
      <c r="D103" s="874"/>
      <c r="E103" s="875"/>
      <c r="F103" s="307">
        <f>C102</f>
        <v>0</v>
      </c>
      <c r="G103" s="308"/>
      <c r="H103" s="880"/>
      <c r="I103" s="885"/>
      <c r="J103" s="886"/>
      <c r="K103" s="886"/>
      <c r="L103" s="887"/>
      <c r="M103" s="894"/>
      <c r="N103" s="895"/>
      <c r="O103" s="896"/>
      <c r="P103" s="309" t="s">
        <v>658</v>
      </c>
      <c r="Q103" s="310"/>
      <c r="R103" s="310"/>
      <c r="S103" s="311"/>
      <c r="T103" s="312"/>
      <c r="U103" s="313" t="str">
        <f>IF(U102="","",VLOOKUP(U102,'シフト記号表（勤務時間帯）'!$D$6:$X$47,21,FALSE))</f>
        <v/>
      </c>
      <c r="V103" s="314" t="str">
        <f>IF(V102="","",VLOOKUP(V102,'シフト記号表（勤務時間帯）'!$D$6:$X$47,21,FALSE))</f>
        <v/>
      </c>
      <c r="W103" s="314" t="str">
        <f>IF(W102="","",VLOOKUP(W102,'シフト記号表（勤務時間帯）'!$D$6:$X$47,21,FALSE))</f>
        <v/>
      </c>
      <c r="X103" s="314" t="str">
        <f>IF(X102="","",VLOOKUP(X102,'シフト記号表（勤務時間帯）'!$D$6:$X$47,21,FALSE))</f>
        <v/>
      </c>
      <c r="Y103" s="314" t="str">
        <f>IF(Y102="","",VLOOKUP(Y102,'シフト記号表（勤務時間帯）'!$D$6:$X$47,21,FALSE))</f>
        <v/>
      </c>
      <c r="Z103" s="314" t="str">
        <f>IF(Z102="","",VLOOKUP(Z102,'シフト記号表（勤務時間帯）'!$D$6:$X$47,21,FALSE))</f>
        <v/>
      </c>
      <c r="AA103" s="315" t="str">
        <f>IF(AA102="","",VLOOKUP(AA102,'シフト記号表（勤務時間帯）'!$D$6:$X$47,21,FALSE))</f>
        <v/>
      </c>
      <c r="AB103" s="313" t="str">
        <f>IF(AB102="","",VLOOKUP(AB102,'シフト記号表（勤務時間帯）'!$D$6:$X$47,21,FALSE))</f>
        <v/>
      </c>
      <c r="AC103" s="314" t="str">
        <f>IF(AC102="","",VLOOKUP(AC102,'シフト記号表（勤務時間帯）'!$D$6:$X$47,21,FALSE))</f>
        <v/>
      </c>
      <c r="AD103" s="314" t="str">
        <f>IF(AD102="","",VLOOKUP(AD102,'シフト記号表（勤務時間帯）'!$D$6:$X$47,21,FALSE))</f>
        <v/>
      </c>
      <c r="AE103" s="314" t="str">
        <f>IF(AE102="","",VLOOKUP(AE102,'シフト記号表（勤務時間帯）'!$D$6:$X$47,21,FALSE))</f>
        <v/>
      </c>
      <c r="AF103" s="314" t="str">
        <f>IF(AF102="","",VLOOKUP(AF102,'シフト記号表（勤務時間帯）'!$D$6:$X$47,21,FALSE))</f>
        <v/>
      </c>
      <c r="AG103" s="314" t="str">
        <f>IF(AG102="","",VLOOKUP(AG102,'シフト記号表（勤務時間帯）'!$D$6:$X$47,21,FALSE))</f>
        <v/>
      </c>
      <c r="AH103" s="315" t="str">
        <f>IF(AH102="","",VLOOKUP(AH102,'シフト記号表（勤務時間帯）'!$D$6:$X$47,21,FALSE))</f>
        <v/>
      </c>
      <c r="AI103" s="313" t="str">
        <f>IF(AI102="","",VLOOKUP(AI102,'シフト記号表（勤務時間帯）'!$D$6:$X$47,21,FALSE))</f>
        <v/>
      </c>
      <c r="AJ103" s="314" t="str">
        <f>IF(AJ102="","",VLOOKUP(AJ102,'シフト記号表（勤務時間帯）'!$D$6:$X$47,21,FALSE))</f>
        <v/>
      </c>
      <c r="AK103" s="314" t="str">
        <f>IF(AK102="","",VLOOKUP(AK102,'シフト記号表（勤務時間帯）'!$D$6:$X$47,21,FALSE))</f>
        <v/>
      </c>
      <c r="AL103" s="314" t="str">
        <f>IF(AL102="","",VLOOKUP(AL102,'シフト記号表（勤務時間帯）'!$D$6:$X$47,21,FALSE))</f>
        <v/>
      </c>
      <c r="AM103" s="314" t="str">
        <f>IF(AM102="","",VLOOKUP(AM102,'シフト記号表（勤務時間帯）'!$D$6:$X$47,21,FALSE))</f>
        <v/>
      </c>
      <c r="AN103" s="314" t="str">
        <f>IF(AN102="","",VLOOKUP(AN102,'シフト記号表（勤務時間帯）'!$D$6:$X$47,21,FALSE))</f>
        <v/>
      </c>
      <c r="AO103" s="315" t="str">
        <f>IF(AO102="","",VLOOKUP(AO102,'シフト記号表（勤務時間帯）'!$D$6:$X$47,21,FALSE))</f>
        <v/>
      </c>
      <c r="AP103" s="313" t="str">
        <f>IF(AP102="","",VLOOKUP(AP102,'シフト記号表（勤務時間帯）'!$D$6:$X$47,21,FALSE))</f>
        <v/>
      </c>
      <c r="AQ103" s="314" t="str">
        <f>IF(AQ102="","",VLOOKUP(AQ102,'シフト記号表（勤務時間帯）'!$D$6:$X$47,21,FALSE))</f>
        <v/>
      </c>
      <c r="AR103" s="314" t="str">
        <f>IF(AR102="","",VLOOKUP(AR102,'シフト記号表（勤務時間帯）'!$D$6:$X$47,21,FALSE))</f>
        <v/>
      </c>
      <c r="AS103" s="314" t="str">
        <f>IF(AS102="","",VLOOKUP(AS102,'シフト記号表（勤務時間帯）'!$D$6:$X$47,21,FALSE))</f>
        <v/>
      </c>
      <c r="AT103" s="314" t="str">
        <f>IF(AT102="","",VLOOKUP(AT102,'シフト記号表（勤務時間帯）'!$D$6:$X$47,21,FALSE))</f>
        <v/>
      </c>
      <c r="AU103" s="314" t="str">
        <f>IF(AU102="","",VLOOKUP(AU102,'シフト記号表（勤務時間帯）'!$D$6:$X$47,21,FALSE))</f>
        <v/>
      </c>
      <c r="AV103" s="315" t="str">
        <f>IF(AV102="","",VLOOKUP(AV102,'シフト記号表（勤務時間帯）'!$D$6:$X$47,21,FALSE))</f>
        <v/>
      </c>
      <c r="AW103" s="313" t="str">
        <f>IF(AW102="","",VLOOKUP(AW102,'シフト記号表（勤務時間帯）'!$D$6:$X$47,21,FALSE))</f>
        <v/>
      </c>
      <c r="AX103" s="314" t="str">
        <f>IF(AX102="","",VLOOKUP(AX102,'シフト記号表（勤務時間帯）'!$D$6:$X$47,21,FALSE))</f>
        <v/>
      </c>
      <c r="AY103" s="314" t="str">
        <f>IF(AY102="","",VLOOKUP(AY102,'シフト記号表（勤務時間帯）'!$D$6:$X$47,21,FALSE))</f>
        <v/>
      </c>
      <c r="AZ103" s="924">
        <f>IF($BC$3="４週",SUM(U103:AV103),IF($BC$3="暦月",SUM(U103:AY103),""))</f>
        <v>0</v>
      </c>
      <c r="BA103" s="925"/>
      <c r="BB103" s="926">
        <f>IF($BC$3="４週",AZ103/4,IF($BC$3="暦月",(AZ103/($BC$8/7)),""))</f>
        <v>0</v>
      </c>
      <c r="BC103" s="925"/>
      <c r="BD103" s="918"/>
      <c r="BE103" s="919"/>
      <c r="BF103" s="919"/>
      <c r="BG103" s="919"/>
      <c r="BH103" s="920"/>
    </row>
    <row r="104" spans="2:60" ht="20.25" customHeight="1" x14ac:dyDescent="0.15">
      <c r="B104" s="316"/>
      <c r="C104" s="876"/>
      <c r="D104" s="877"/>
      <c r="E104" s="878"/>
      <c r="F104" s="317"/>
      <c r="G104" s="318">
        <f>C102</f>
        <v>0</v>
      </c>
      <c r="H104" s="881"/>
      <c r="I104" s="888"/>
      <c r="J104" s="889"/>
      <c r="K104" s="889"/>
      <c r="L104" s="890"/>
      <c r="M104" s="897"/>
      <c r="N104" s="898"/>
      <c r="O104" s="899"/>
      <c r="P104" s="412" t="s">
        <v>659</v>
      </c>
      <c r="Q104" s="320"/>
      <c r="R104" s="320"/>
      <c r="S104" s="340"/>
      <c r="T104" s="341"/>
      <c r="U104" s="323" t="str">
        <f>IF(U102="","",VLOOKUP(U102,'シフト記号表（勤務時間帯）'!$D$6:$Z$47,23,FALSE))</f>
        <v/>
      </c>
      <c r="V104" s="324" t="str">
        <f>IF(V102="","",VLOOKUP(V102,'シフト記号表（勤務時間帯）'!$D$6:$Z$47,23,FALSE))</f>
        <v/>
      </c>
      <c r="W104" s="324" t="str">
        <f>IF(W102="","",VLOOKUP(W102,'シフト記号表（勤務時間帯）'!$D$6:$Z$47,23,FALSE))</f>
        <v/>
      </c>
      <c r="X104" s="324" t="str">
        <f>IF(X102="","",VLOOKUP(X102,'シフト記号表（勤務時間帯）'!$D$6:$Z$47,23,FALSE))</f>
        <v/>
      </c>
      <c r="Y104" s="324" t="str">
        <f>IF(Y102="","",VLOOKUP(Y102,'シフト記号表（勤務時間帯）'!$D$6:$Z$47,23,FALSE))</f>
        <v/>
      </c>
      <c r="Z104" s="324" t="str">
        <f>IF(Z102="","",VLOOKUP(Z102,'シフト記号表（勤務時間帯）'!$D$6:$Z$47,23,FALSE))</f>
        <v/>
      </c>
      <c r="AA104" s="325" t="str">
        <f>IF(AA102="","",VLOOKUP(AA102,'シフト記号表（勤務時間帯）'!$D$6:$Z$47,23,FALSE))</f>
        <v/>
      </c>
      <c r="AB104" s="323" t="str">
        <f>IF(AB102="","",VLOOKUP(AB102,'シフト記号表（勤務時間帯）'!$D$6:$Z$47,23,FALSE))</f>
        <v/>
      </c>
      <c r="AC104" s="324" t="str">
        <f>IF(AC102="","",VLOOKUP(AC102,'シフト記号表（勤務時間帯）'!$D$6:$Z$47,23,FALSE))</f>
        <v/>
      </c>
      <c r="AD104" s="324" t="str">
        <f>IF(AD102="","",VLOOKUP(AD102,'シフト記号表（勤務時間帯）'!$D$6:$Z$47,23,FALSE))</f>
        <v/>
      </c>
      <c r="AE104" s="324" t="str">
        <f>IF(AE102="","",VLOOKUP(AE102,'シフト記号表（勤務時間帯）'!$D$6:$Z$47,23,FALSE))</f>
        <v/>
      </c>
      <c r="AF104" s="324" t="str">
        <f>IF(AF102="","",VLOOKUP(AF102,'シフト記号表（勤務時間帯）'!$D$6:$Z$47,23,FALSE))</f>
        <v/>
      </c>
      <c r="AG104" s="324" t="str">
        <f>IF(AG102="","",VLOOKUP(AG102,'シフト記号表（勤務時間帯）'!$D$6:$Z$47,23,FALSE))</f>
        <v/>
      </c>
      <c r="AH104" s="325" t="str">
        <f>IF(AH102="","",VLOOKUP(AH102,'シフト記号表（勤務時間帯）'!$D$6:$Z$47,23,FALSE))</f>
        <v/>
      </c>
      <c r="AI104" s="323" t="str">
        <f>IF(AI102="","",VLOOKUP(AI102,'シフト記号表（勤務時間帯）'!$D$6:$Z$47,23,FALSE))</f>
        <v/>
      </c>
      <c r="AJ104" s="324" t="str">
        <f>IF(AJ102="","",VLOOKUP(AJ102,'シフト記号表（勤務時間帯）'!$D$6:$Z$47,23,FALSE))</f>
        <v/>
      </c>
      <c r="AK104" s="324" t="str">
        <f>IF(AK102="","",VLOOKUP(AK102,'シフト記号表（勤務時間帯）'!$D$6:$Z$47,23,FALSE))</f>
        <v/>
      </c>
      <c r="AL104" s="324" t="str">
        <f>IF(AL102="","",VLOOKUP(AL102,'シフト記号表（勤務時間帯）'!$D$6:$Z$47,23,FALSE))</f>
        <v/>
      </c>
      <c r="AM104" s="324" t="str">
        <f>IF(AM102="","",VLOOKUP(AM102,'シフト記号表（勤務時間帯）'!$D$6:$Z$47,23,FALSE))</f>
        <v/>
      </c>
      <c r="AN104" s="324" t="str">
        <f>IF(AN102="","",VLOOKUP(AN102,'シフト記号表（勤務時間帯）'!$D$6:$Z$47,23,FALSE))</f>
        <v/>
      </c>
      <c r="AO104" s="325" t="str">
        <f>IF(AO102="","",VLOOKUP(AO102,'シフト記号表（勤務時間帯）'!$D$6:$Z$47,23,FALSE))</f>
        <v/>
      </c>
      <c r="AP104" s="323" t="str">
        <f>IF(AP102="","",VLOOKUP(AP102,'シフト記号表（勤務時間帯）'!$D$6:$Z$47,23,FALSE))</f>
        <v/>
      </c>
      <c r="AQ104" s="324" t="str">
        <f>IF(AQ102="","",VLOOKUP(AQ102,'シフト記号表（勤務時間帯）'!$D$6:$Z$47,23,FALSE))</f>
        <v/>
      </c>
      <c r="AR104" s="324" t="str">
        <f>IF(AR102="","",VLOOKUP(AR102,'シフト記号表（勤務時間帯）'!$D$6:$Z$47,23,FALSE))</f>
        <v/>
      </c>
      <c r="AS104" s="324" t="str">
        <f>IF(AS102="","",VLOOKUP(AS102,'シフト記号表（勤務時間帯）'!$D$6:$Z$47,23,FALSE))</f>
        <v/>
      </c>
      <c r="AT104" s="324" t="str">
        <f>IF(AT102="","",VLOOKUP(AT102,'シフト記号表（勤務時間帯）'!$D$6:$Z$47,23,FALSE))</f>
        <v/>
      </c>
      <c r="AU104" s="324" t="str">
        <f>IF(AU102="","",VLOOKUP(AU102,'シフト記号表（勤務時間帯）'!$D$6:$Z$47,23,FALSE))</f>
        <v/>
      </c>
      <c r="AV104" s="325" t="str">
        <f>IF(AV102="","",VLOOKUP(AV102,'シフト記号表（勤務時間帯）'!$D$6:$Z$47,23,FALSE))</f>
        <v/>
      </c>
      <c r="AW104" s="323" t="str">
        <f>IF(AW102="","",VLOOKUP(AW102,'シフト記号表（勤務時間帯）'!$D$6:$Z$47,23,FALSE))</f>
        <v/>
      </c>
      <c r="AX104" s="324" t="str">
        <f>IF(AX102="","",VLOOKUP(AX102,'シフト記号表（勤務時間帯）'!$D$6:$Z$47,23,FALSE))</f>
        <v/>
      </c>
      <c r="AY104" s="324" t="str">
        <f>IF(AY102="","",VLOOKUP(AY102,'シフト記号表（勤務時間帯）'!$D$6:$Z$47,23,FALSE))</f>
        <v/>
      </c>
      <c r="AZ104" s="927">
        <f>IF($BC$3="４週",SUM(U104:AV104),IF($BC$3="暦月",SUM(U104:AY104),""))</f>
        <v>0</v>
      </c>
      <c r="BA104" s="928"/>
      <c r="BB104" s="929">
        <f>IF($BC$3="４週",AZ104/4,IF($BC$3="暦月",(AZ104/($BC$8/7)),""))</f>
        <v>0</v>
      </c>
      <c r="BC104" s="928"/>
      <c r="BD104" s="921"/>
      <c r="BE104" s="922"/>
      <c r="BF104" s="922"/>
      <c r="BG104" s="922"/>
      <c r="BH104" s="923"/>
    </row>
    <row r="105" spans="2:60" ht="20.25" customHeight="1" x14ac:dyDescent="0.15">
      <c r="B105" s="326"/>
      <c r="C105" s="870"/>
      <c r="D105" s="871"/>
      <c r="E105" s="872"/>
      <c r="F105" s="327"/>
      <c r="G105" s="328"/>
      <c r="H105" s="879"/>
      <c r="I105" s="882"/>
      <c r="J105" s="883"/>
      <c r="K105" s="883"/>
      <c r="L105" s="884"/>
      <c r="M105" s="891"/>
      <c r="N105" s="892"/>
      <c r="O105" s="893"/>
      <c r="P105" s="347" t="s">
        <v>649</v>
      </c>
      <c r="Q105" s="348"/>
      <c r="R105" s="348"/>
      <c r="S105" s="349"/>
      <c r="T105" s="350"/>
      <c r="U105" s="333"/>
      <c r="V105" s="334"/>
      <c r="W105" s="334"/>
      <c r="X105" s="334"/>
      <c r="Y105" s="334"/>
      <c r="Z105" s="334"/>
      <c r="AA105" s="335"/>
      <c r="AB105" s="333"/>
      <c r="AC105" s="334"/>
      <c r="AD105" s="334"/>
      <c r="AE105" s="334"/>
      <c r="AF105" s="334"/>
      <c r="AG105" s="334"/>
      <c r="AH105" s="335"/>
      <c r="AI105" s="333"/>
      <c r="AJ105" s="334"/>
      <c r="AK105" s="334"/>
      <c r="AL105" s="334"/>
      <c r="AM105" s="334"/>
      <c r="AN105" s="334"/>
      <c r="AO105" s="335"/>
      <c r="AP105" s="333"/>
      <c r="AQ105" s="334"/>
      <c r="AR105" s="334"/>
      <c r="AS105" s="334"/>
      <c r="AT105" s="334"/>
      <c r="AU105" s="334"/>
      <c r="AV105" s="335"/>
      <c r="AW105" s="333"/>
      <c r="AX105" s="334"/>
      <c r="AY105" s="334"/>
      <c r="AZ105" s="900"/>
      <c r="BA105" s="901"/>
      <c r="BB105" s="914"/>
      <c r="BC105" s="901"/>
      <c r="BD105" s="915"/>
      <c r="BE105" s="916"/>
      <c r="BF105" s="916"/>
      <c r="BG105" s="916"/>
      <c r="BH105" s="917"/>
    </row>
    <row r="106" spans="2:60" ht="20.25" customHeight="1" x14ac:dyDescent="0.15">
      <c r="B106" s="306">
        <f>B103+1</f>
        <v>29</v>
      </c>
      <c r="C106" s="873"/>
      <c r="D106" s="874"/>
      <c r="E106" s="875"/>
      <c r="F106" s="307">
        <f>C105</f>
        <v>0</v>
      </c>
      <c r="G106" s="308"/>
      <c r="H106" s="880"/>
      <c r="I106" s="885"/>
      <c r="J106" s="886"/>
      <c r="K106" s="886"/>
      <c r="L106" s="887"/>
      <c r="M106" s="894"/>
      <c r="N106" s="895"/>
      <c r="O106" s="896"/>
      <c r="P106" s="309" t="s">
        <v>658</v>
      </c>
      <c r="Q106" s="310"/>
      <c r="R106" s="310"/>
      <c r="S106" s="311"/>
      <c r="T106" s="312"/>
      <c r="U106" s="313" t="str">
        <f>IF(U105="","",VLOOKUP(U105,'シフト記号表（勤務時間帯）'!$D$6:$X$47,21,FALSE))</f>
        <v/>
      </c>
      <c r="V106" s="314" t="str">
        <f>IF(V105="","",VLOOKUP(V105,'シフト記号表（勤務時間帯）'!$D$6:$X$47,21,FALSE))</f>
        <v/>
      </c>
      <c r="W106" s="314" t="str">
        <f>IF(W105="","",VLOOKUP(W105,'シフト記号表（勤務時間帯）'!$D$6:$X$47,21,FALSE))</f>
        <v/>
      </c>
      <c r="X106" s="314" t="str">
        <f>IF(X105="","",VLOOKUP(X105,'シフト記号表（勤務時間帯）'!$D$6:$X$47,21,FALSE))</f>
        <v/>
      </c>
      <c r="Y106" s="314" t="str">
        <f>IF(Y105="","",VLOOKUP(Y105,'シフト記号表（勤務時間帯）'!$D$6:$X$47,21,FALSE))</f>
        <v/>
      </c>
      <c r="Z106" s="314" t="str">
        <f>IF(Z105="","",VLOOKUP(Z105,'シフト記号表（勤務時間帯）'!$D$6:$X$47,21,FALSE))</f>
        <v/>
      </c>
      <c r="AA106" s="315" t="str">
        <f>IF(AA105="","",VLOOKUP(AA105,'シフト記号表（勤務時間帯）'!$D$6:$X$47,21,FALSE))</f>
        <v/>
      </c>
      <c r="AB106" s="313" t="str">
        <f>IF(AB105="","",VLOOKUP(AB105,'シフト記号表（勤務時間帯）'!$D$6:$X$47,21,FALSE))</f>
        <v/>
      </c>
      <c r="AC106" s="314" t="str">
        <f>IF(AC105="","",VLOOKUP(AC105,'シフト記号表（勤務時間帯）'!$D$6:$X$47,21,FALSE))</f>
        <v/>
      </c>
      <c r="AD106" s="314" t="str">
        <f>IF(AD105="","",VLOOKUP(AD105,'シフト記号表（勤務時間帯）'!$D$6:$X$47,21,FALSE))</f>
        <v/>
      </c>
      <c r="AE106" s="314" t="str">
        <f>IF(AE105="","",VLOOKUP(AE105,'シフト記号表（勤務時間帯）'!$D$6:$X$47,21,FALSE))</f>
        <v/>
      </c>
      <c r="AF106" s="314" t="str">
        <f>IF(AF105="","",VLOOKUP(AF105,'シフト記号表（勤務時間帯）'!$D$6:$X$47,21,FALSE))</f>
        <v/>
      </c>
      <c r="AG106" s="314" t="str">
        <f>IF(AG105="","",VLOOKUP(AG105,'シフト記号表（勤務時間帯）'!$D$6:$X$47,21,FALSE))</f>
        <v/>
      </c>
      <c r="AH106" s="315" t="str">
        <f>IF(AH105="","",VLOOKUP(AH105,'シフト記号表（勤務時間帯）'!$D$6:$X$47,21,FALSE))</f>
        <v/>
      </c>
      <c r="AI106" s="313" t="str">
        <f>IF(AI105="","",VLOOKUP(AI105,'シフト記号表（勤務時間帯）'!$D$6:$X$47,21,FALSE))</f>
        <v/>
      </c>
      <c r="AJ106" s="314" t="str">
        <f>IF(AJ105="","",VLOOKUP(AJ105,'シフト記号表（勤務時間帯）'!$D$6:$X$47,21,FALSE))</f>
        <v/>
      </c>
      <c r="AK106" s="314" t="str">
        <f>IF(AK105="","",VLOOKUP(AK105,'シフト記号表（勤務時間帯）'!$D$6:$X$47,21,FALSE))</f>
        <v/>
      </c>
      <c r="AL106" s="314" t="str">
        <f>IF(AL105="","",VLOOKUP(AL105,'シフト記号表（勤務時間帯）'!$D$6:$X$47,21,FALSE))</f>
        <v/>
      </c>
      <c r="AM106" s="314" t="str">
        <f>IF(AM105="","",VLOOKUP(AM105,'シフト記号表（勤務時間帯）'!$D$6:$X$47,21,FALSE))</f>
        <v/>
      </c>
      <c r="AN106" s="314" t="str">
        <f>IF(AN105="","",VLOOKUP(AN105,'シフト記号表（勤務時間帯）'!$D$6:$X$47,21,FALSE))</f>
        <v/>
      </c>
      <c r="AO106" s="315" t="str">
        <f>IF(AO105="","",VLOOKUP(AO105,'シフト記号表（勤務時間帯）'!$D$6:$X$47,21,FALSE))</f>
        <v/>
      </c>
      <c r="AP106" s="313" t="str">
        <f>IF(AP105="","",VLOOKUP(AP105,'シフト記号表（勤務時間帯）'!$D$6:$X$47,21,FALSE))</f>
        <v/>
      </c>
      <c r="AQ106" s="314" t="str">
        <f>IF(AQ105="","",VLOOKUP(AQ105,'シフト記号表（勤務時間帯）'!$D$6:$X$47,21,FALSE))</f>
        <v/>
      </c>
      <c r="AR106" s="314" t="str">
        <f>IF(AR105="","",VLOOKUP(AR105,'シフト記号表（勤務時間帯）'!$D$6:$X$47,21,FALSE))</f>
        <v/>
      </c>
      <c r="AS106" s="314" t="str">
        <f>IF(AS105="","",VLOOKUP(AS105,'シフト記号表（勤務時間帯）'!$D$6:$X$47,21,FALSE))</f>
        <v/>
      </c>
      <c r="AT106" s="314" t="str">
        <f>IF(AT105="","",VLOOKUP(AT105,'シフト記号表（勤務時間帯）'!$D$6:$X$47,21,FALSE))</f>
        <v/>
      </c>
      <c r="AU106" s="314" t="str">
        <f>IF(AU105="","",VLOOKUP(AU105,'シフト記号表（勤務時間帯）'!$D$6:$X$47,21,FALSE))</f>
        <v/>
      </c>
      <c r="AV106" s="315" t="str">
        <f>IF(AV105="","",VLOOKUP(AV105,'シフト記号表（勤務時間帯）'!$D$6:$X$47,21,FALSE))</f>
        <v/>
      </c>
      <c r="AW106" s="313" t="str">
        <f>IF(AW105="","",VLOOKUP(AW105,'シフト記号表（勤務時間帯）'!$D$6:$X$47,21,FALSE))</f>
        <v/>
      </c>
      <c r="AX106" s="314" t="str">
        <f>IF(AX105="","",VLOOKUP(AX105,'シフト記号表（勤務時間帯）'!$D$6:$X$47,21,FALSE))</f>
        <v/>
      </c>
      <c r="AY106" s="314" t="str">
        <f>IF(AY105="","",VLOOKUP(AY105,'シフト記号表（勤務時間帯）'!$D$6:$X$47,21,FALSE))</f>
        <v/>
      </c>
      <c r="AZ106" s="924">
        <f>IF($BC$3="４週",SUM(U106:AV106),IF($BC$3="暦月",SUM(U106:AY106),""))</f>
        <v>0</v>
      </c>
      <c r="BA106" s="925"/>
      <c r="BB106" s="926">
        <f>IF($BC$3="４週",AZ106/4,IF($BC$3="暦月",(AZ106/($BC$8/7)),""))</f>
        <v>0</v>
      </c>
      <c r="BC106" s="925"/>
      <c r="BD106" s="918"/>
      <c r="BE106" s="919"/>
      <c r="BF106" s="919"/>
      <c r="BG106" s="919"/>
      <c r="BH106" s="920"/>
    </row>
    <row r="107" spans="2:60" ht="20.25" customHeight="1" x14ac:dyDescent="0.15">
      <c r="B107" s="316"/>
      <c r="C107" s="876"/>
      <c r="D107" s="877"/>
      <c r="E107" s="878"/>
      <c r="F107" s="317"/>
      <c r="G107" s="318">
        <f>C105</f>
        <v>0</v>
      </c>
      <c r="H107" s="881"/>
      <c r="I107" s="888"/>
      <c r="J107" s="889"/>
      <c r="K107" s="889"/>
      <c r="L107" s="890"/>
      <c r="M107" s="897"/>
      <c r="N107" s="898"/>
      <c r="O107" s="899"/>
      <c r="P107" s="412" t="s">
        <v>659</v>
      </c>
      <c r="Q107" s="320"/>
      <c r="R107" s="320"/>
      <c r="S107" s="340"/>
      <c r="T107" s="341"/>
      <c r="U107" s="323" t="str">
        <f>IF(U105="","",VLOOKUP(U105,'シフト記号表（勤務時間帯）'!$D$6:$Z$47,23,FALSE))</f>
        <v/>
      </c>
      <c r="V107" s="324" t="str">
        <f>IF(V105="","",VLOOKUP(V105,'シフト記号表（勤務時間帯）'!$D$6:$Z$47,23,FALSE))</f>
        <v/>
      </c>
      <c r="W107" s="324" t="str">
        <f>IF(W105="","",VLOOKUP(W105,'シフト記号表（勤務時間帯）'!$D$6:$Z$47,23,FALSE))</f>
        <v/>
      </c>
      <c r="X107" s="324" t="str">
        <f>IF(X105="","",VLOOKUP(X105,'シフト記号表（勤務時間帯）'!$D$6:$Z$47,23,FALSE))</f>
        <v/>
      </c>
      <c r="Y107" s="324" t="str">
        <f>IF(Y105="","",VLOOKUP(Y105,'シフト記号表（勤務時間帯）'!$D$6:$Z$47,23,FALSE))</f>
        <v/>
      </c>
      <c r="Z107" s="324" t="str">
        <f>IF(Z105="","",VLOOKUP(Z105,'シフト記号表（勤務時間帯）'!$D$6:$Z$47,23,FALSE))</f>
        <v/>
      </c>
      <c r="AA107" s="325" t="str">
        <f>IF(AA105="","",VLOOKUP(AA105,'シフト記号表（勤務時間帯）'!$D$6:$Z$47,23,FALSE))</f>
        <v/>
      </c>
      <c r="AB107" s="323" t="str">
        <f>IF(AB105="","",VLOOKUP(AB105,'シフト記号表（勤務時間帯）'!$D$6:$Z$47,23,FALSE))</f>
        <v/>
      </c>
      <c r="AC107" s="324" t="str">
        <f>IF(AC105="","",VLOOKUP(AC105,'シフト記号表（勤務時間帯）'!$D$6:$Z$47,23,FALSE))</f>
        <v/>
      </c>
      <c r="AD107" s="324" t="str">
        <f>IF(AD105="","",VLOOKUP(AD105,'シフト記号表（勤務時間帯）'!$D$6:$Z$47,23,FALSE))</f>
        <v/>
      </c>
      <c r="AE107" s="324" t="str">
        <f>IF(AE105="","",VLOOKUP(AE105,'シフト記号表（勤務時間帯）'!$D$6:$Z$47,23,FALSE))</f>
        <v/>
      </c>
      <c r="AF107" s="324" t="str">
        <f>IF(AF105="","",VLOOKUP(AF105,'シフト記号表（勤務時間帯）'!$D$6:$Z$47,23,FALSE))</f>
        <v/>
      </c>
      <c r="AG107" s="324" t="str">
        <f>IF(AG105="","",VLOOKUP(AG105,'シフト記号表（勤務時間帯）'!$D$6:$Z$47,23,FALSE))</f>
        <v/>
      </c>
      <c r="AH107" s="325" t="str">
        <f>IF(AH105="","",VLOOKUP(AH105,'シフト記号表（勤務時間帯）'!$D$6:$Z$47,23,FALSE))</f>
        <v/>
      </c>
      <c r="AI107" s="323" t="str">
        <f>IF(AI105="","",VLOOKUP(AI105,'シフト記号表（勤務時間帯）'!$D$6:$Z$47,23,FALSE))</f>
        <v/>
      </c>
      <c r="AJ107" s="324" t="str">
        <f>IF(AJ105="","",VLOOKUP(AJ105,'シフト記号表（勤務時間帯）'!$D$6:$Z$47,23,FALSE))</f>
        <v/>
      </c>
      <c r="AK107" s="324" t="str">
        <f>IF(AK105="","",VLOOKUP(AK105,'シフト記号表（勤務時間帯）'!$D$6:$Z$47,23,FALSE))</f>
        <v/>
      </c>
      <c r="AL107" s="324" t="str">
        <f>IF(AL105="","",VLOOKUP(AL105,'シフト記号表（勤務時間帯）'!$D$6:$Z$47,23,FALSE))</f>
        <v/>
      </c>
      <c r="AM107" s="324" t="str">
        <f>IF(AM105="","",VLOOKUP(AM105,'シフト記号表（勤務時間帯）'!$D$6:$Z$47,23,FALSE))</f>
        <v/>
      </c>
      <c r="AN107" s="324" t="str">
        <f>IF(AN105="","",VLOOKUP(AN105,'シフト記号表（勤務時間帯）'!$D$6:$Z$47,23,FALSE))</f>
        <v/>
      </c>
      <c r="AO107" s="325" t="str">
        <f>IF(AO105="","",VLOOKUP(AO105,'シフト記号表（勤務時間帯）'!$D$6:$Z$47,23,FALSE))</f>
        <v/>
      </c>
      <c r="AP107" s="323" t="str">
        <f>IF(AP105="","",VLOOKUP(AP105,'シフト記号表（勤務時間帯）'!$D$6:$Z$47,23,FALSE))</f>
        <v/>
      </c>
      <c r="AQ107" s="324" t="str">
        <f>IF(AQ105="","",VLOOKUP(AQ105,'シフト記号表（勤務時間帯）'!$D$6:$Z$47,23,FALSE))</f>
        <v/>
      </c>
      <c r="AR107" s="324" t="str">
        <f>IF(AR105="","",VLOOKUP(AR105,'シフト記号表（勤務時間帯）'!$D$6:$Z$47,23,FALSE))</f>
        <v/>
      </c>
      <c r="AS107" s="324" t="str">
        <f>IF(AS105="","",VLOOKUP(AS105,'シフト記号表（勤務時間帯）'!$D$6:$Z$47,23,FALSE))</f>
        <v/>
      </c>
      <c r="AT107" s="324" t="str">
        <f>IF(AT105="","",VLOOKUP(AT105,'シフト記号表（勤務時間帯）'!$D$6:$Z$47,23,FALSE))</f>
        <v/>
      </c>
      <c r="AU107" s="324" t="str">
        <f>IF(AU105="","",VLOOKUP(AU105,'シフト記号表（勤務時間帯）'!$D$6:$Z$47,23,FALSE))</f>
        <v/>
      </c>
      <c r="AV107" s="325" t="str">
        <f>IF(AV105="","",VLOOKUP(AV105,'シフト記号表（勤務時間帯）'!$D$6:$Z$47,23,FALSE))</f>
        <v/>
      </c>
      <c r="AW107" s="323" t="str">
        <f>IF(AW105="","",VLOOKUP(AW105,'シフト記号表（勤務時間帯）'!$D$6:$Z$47,23,FALSE))</f>
        <v/>
      </c>
      <c r="AX107" s="324" t="str">
        <f>IF(AX105="","",VLOOKUP(AX105,'シフト記号表（勤務時間帯）'!$D$6:$Z$47,23,FALSE))</f>
        <v/>
      </c>
      <c r="AY107" s="324" t="str">
        <f>IF(AY105="","",VLOOKUP(AY105,'シフト記号表（勤務時間帯）'!$D$6:$Z$47,23,FALSE))</f>
        <v/>
      </c>
      <c r="AZ107" s="927">
        <f>IF($BC$3="４週",SUM(U107:AV107),IF($BC$3="暦月",SUM(U107:AY107),""))</f>
        <v>0</v>
      </c>
      <c r="BA107" s="928"/>
      <c r="BB107" s="929">
        <f>IF($BC$3="４週",AZ107/4,IF($BC$3="暦月",(AZ107/($BC$8/7)),""))</f>
        <v>0</v>
      </c>
      <c r="BC107" s="928"/>
      <c r="BD107" s="921"/>
      <c r="BE107" s="922"/>
      <c r="BF107" s="922"/>
      <c r="BG107" s="922"/>
      <c r="BH107" s="923"/>
    </row>
    <row r="108" spans="2:60" ht="20.25" customHeight="1" x14ac:dyDescent="0.15">
      <c r="B108" s="326"/>
      <c r="C108" s="870"/>
      <c r="D108" s="871"/>
      <c r="E108" s="872"/>
      <c r="F108" s="327"/>
      <c r="G108" s="328"/>
      <c r="H108" s="879"/>
      <c r="I108" s="882"/>
      <c r="J108" s="883"/>
      <c r="K108" s="883"/>
      <c r="L108" s="884"/>
      <c r="M108" s="891"/>
      <c r="N108" s="892"/>
      <c r="O108" s="893"/>
      <c r="P108" s="347" t="s">
        <v>649</v>
      </c>
      <c r="Q108" s="348"/>
      <c r="R108" s="348"/>
      <c r="S108" s="349"/>
      <c r="T108" s="350"/>
      <c r="U108" s="333"/>
      <c r="V108" s="334"/>
      <c r="W108" s="334"/>
      <c r="X108" s="334"/>
      <c r="Y108" s="334"/>
      <c r="Z108" s="334"/>
      <c r="AA108" s="335"/>
      <c r="AB108" s="333"/>
      <c r="AC108" s="334"/>
      <c r="AD108" s="334"/>
      <c r="AE108" s="334"/>
      <c r="AF108" s="334"/>
      <c r="AG108" s="334"/>
      <c r="AH108" s="335"/>
      <c r="AI108" s="333"/>
      <c r="AJ108" s="334"/>
      <c r="AK108" s="334"/>
      <c r="AL108" s="334"/>
      <c r="AM108" s="334"/>
      <c r="AN108" s="334"/>
      <c r="AO108" s="335"/>
      <c r="AP108" s="333"/>
      <c r="AQ108" s="334"/>
      <c r="AR108" s="334"/>
      <c r="AS108" s="334"/>
      <c r="AT108" s="334"/>
      <c r="AU108" s="334"/>
      <c r="AV108" s="335"/>
      <c r="AW108" s="333"/>
      <c r="AX108" s="334"/>
      <c r="AY108" s="334"/>
      <c r="AZ108" s="900"/>
      <c r="BA108" s="901"/>
      <c r="BB108" s="914"/>
      <c r="BC108" s="901"/>
      <c r="BD108" s="915"/>
      <c r="BE108" s="916"/>
      <c r="BF108" s="916"/>
      <c r="BG108" s="916"/>
      <c r="BH108" s="917"/>
    </row>
    <row r="109" spans="2:60" ht="20.25" customHeight="1" x14ac:dyDescent="0.15">
      <c r="B109" s="306">
        <f>B106+1</f>
        <v>30</v>
      </c>
      <c r="C109" s="873"/>
      <c r="D109" s="874"/>
      <c r="E109" s="875"/>
      <c r="F109" s="307">
        <f>C108</f>
        <v>0</v>
      </c>
      <c r="G109" s="308"/>
      <c r="H109" s="880"/>
      <c r="I109" s="885"/>
      <c r="J109" s="886"/>
      <c r="K109" s="886"/>
      <c r="L109" s="887"/>
      <c r="M109" s="894"/>
      <c r="N109" s="895"/>
      <c r="O109" s="896"/>
      <c r="P109" s="309" t="s">
        <v>658</v>
      </c>
      <c r="Q109" s="310"/>
      <c r="R109" s="310"/>
      <c r="S109" s="311"/>
      <c r="T109" s="312"/>
      <c r="U109" s="313" t="str">
        <f>IF(U108="","",VLOOKUP(U108,'シフト記号表（勤務時間帯）'!$D$6:$X$47,21,FALSE))</f>
        <v/>
      </c>
      <c r="V109" s="314" t="str">
        <f>IF(V108="","",VLOOKUP(V108,'シフト記号表（勤務時間帯）'!$D$6:$X$47,21,FALSE))</f>
        <v/>
      </c>
      <c r="W109" s="314" t="str">
        <f>IF(W108="","",VLOOKUP(W108,'シフト記号表（勤務時間帯）'!$D$6:$X$47,21,FALSE))</f>
        <v/>
      </c>
      <c r="X109" s="314" t="str">
        <f>IF(X108="","",VLOOKUP(X108,'シフト記号表（勤務時間帯）'!$D$6:$X$47,21,FALSE))</f>
        <v/>
      </c>
      <c r="Y109" s="314" t="str">
        <f>IF(Y108="","",VLOOKUP(Y108,'シフト記号表（勤務時間帯）'!$D$6:$X$47,21,FALSE))</f>
        <v/>
      </c>
      <c r="Z109" s="314" t="str">
        <f>IF(Z108="","",VLOOKUP(Z108,'シフト記号表（勤務時間帯）'!$D$6:$X$47,21,FALSE))</f>
        <v/>
      </c>
      <c r="AA109" s="315" t="str">
        <f>IF(AA108="","",VLOOKUP(AA108,'シフト記号表（勤務時間帯）'!$D$6:$X$47,21,FALSE))</f>
        <v/>
      </c>
      <c r="AB109" s="313" t="str">
        <f>IF(AB108="","",VLOOKUP(AB108,'シフト記号表（勤務時間帯）'!$D$6:$X$47,21,FALSE))</f>
        <v/>
      </c>
      <c r="AC109" s="314" t="str">
        <f>IF(AC108="","",VLOOKUP(AC108,'シフト記号表（勤務時間帯）'!$D$6:$X$47,21,FALSE))</f>
        <v/>
      </c>
      <c r="AD109" s="314" t="str">
        <f>IF(AD108="","",VLOOKUP(AD108,'シフト記号表（勤務時間帯）'!$D$6:$X$47,21,FALSE))</f>
        <v/>
      </c>
      <c r="AE109" s="314" t="str">
        <f>IF(AE108="","",VLOOKUP(AE108,'シフト記号表（勤務時間帯）'!$D$6:$X$47,21,FALSE))</f>
        <v/>
      </c>
      <c r="AF109" s="314" t="str">
        <f>IF(AF108="","",VLOOKUP(AF108,'シフト記号表（勤務時間帯）'!$D$6:$X$47,21,FALSE))</f>
        <v/>
      </c>
      <c r="AG109" s="314" t="str">
        <f>IF(AG108="","",VLOOKUP(AG108,'シフト記号表（勤務時間帯）'!$D$6:$X$47,21,FALSE))</f>
        <v/>
      </c>
      <c r="AH109" s="315" t="str">
        <f>IF(AH108="","",VLOOKUP(AH108,'シフト記号表（勤務時間帯）'!$D$6:$X$47,21,FALSE))</f>
        <v/>
      </c>
      <c r="AI109" s="313" t="str">
        <f>IF(AI108="","",VLOOKUP(AI108,'シフト記号表（勤務時間帯）'!$D$6:$X$47,21,FALSE))</f>
        <v/>
      </c>
      <c r="AJ109" s="314" t="str">
        <f>IF(AJ108="","",VLOOKUP(AJ108,'シフト記号表（勤務時間帯）'!$D$6:$X$47,21,FALSE))</f>
        <v/>
      </c>
      <c r="AK109" s="314" t="str">
        <f>IF(AK108="","",VLOOKUP(AK108,'シフト記号表（勤務時間帯）'!$D$6:$X$47,21,FALSE))</f>
        <v/>
      </c>
      <c r="AL109" s="314" t="str">
        <f>IF(AL108="","",VLOOKUP(AL108,'シフト記号表（勤務時間帯）'!$D$6:$X$47,21,FALSE))</f>
        <v/>
      </c>
      <c r="AM109" s="314" t="str">
        <f>IF(AM108="","",VLOOKUP(AM108,'シフト記号表（勤務時間帯）'!$D$6:$X$47,21,FALSE))</f>
        <v/>
      </c>
      <c r="AN109" s="314" t="str">
        <f>IF(AN108="","",VLOOKUP(AN108,'シフト記号表（勤務時間帯）'!$D$6:$X$47,21,FALSE))</f>
        <v/>
      </c>
      <c r="AO109" s="315" t="str">
        <f>IF(AO108="","",VLOOKUP(AO108,'シフト記号表（勤務時間帯）'!$D$6:$X$47,21,FALSE))</f>
        <v/>
      </c>
      <c r="AP109" s="313" t="str">
        <f>IF(AP108="","",VLOOKUP(AP108,'シフト記号表（勤務時間帯）'!$D$6:$X$47,21,FALSE))</f>
        <v/>
      </c>
      <c r="AQ109" s="314" t="str">
        <f>IF(AQ108="","",VLOOKUP(AQ108,'シフト記号表（勤務時間帯）'!$D$6:$X$47,21,FALSE))</f>
        <v/>
      </c>
      <c r="AR109" s="314" t="str">
        <f>IF(AR108="","",VLOOKUP(AR108,'シフト記号表（勤務時間帯）'!$D$6:$X$47,21,FALSE))</f>
        <v/>
      </c>
      <c r="AS109" s="314" t="str">
        <f>IF(AS108="","",VLOOKUP(AS108,'シフト記号表（勤務時間帯）'!$D$6:$X$47,21,FALSE))</f>
        <v/>
      </c>
      <c r="AT109" s="314" t="str">
        <f>IF(AT108="","",VLOOKUP(AT108,'シフト記号表（勤務時間帯）'!$D$6:$X$47,21,FALSE))</f>
        <v/>
      </c>
      <c r="AU109" s="314" t="str">
        <f>IF(AU108="","",VLOOKUP(AU108,'シフト記号表（勤務時間帯）'!$D$6:$X$47,21,FALSE))</f>
        <v/>
      </c>
      <c r="AV109" s="315" t="str">
        <f>IF(AV108="","",VLOOKUP(AV108,'シフト記号表（勤務時間帯）'!$D$6:$X$47,21,FALSE))</f>
        <v/>
      </c>
      <c r="AW109" s="313" t="str">
        <f>IF(AW108="","",VLOOKUP(AW108,'シフト記号表（勤務時間帯）'!$D$6:$X$47,21,FALSE))</f>
        <v/>
      </c>
      <c r="AX109" s="314" t="str">
        <f>IF(AX108="","",VLOOKUP(AX108,'シフト記号表（勤務時間帯）'!$D$6:$X$47,21,FALSE))</f>
        <v/>
      </c>
      <c r="AY109" s="314" t="str">
        <f>IF(AY108="","",VLOOKUP(AY108,'シフト記号表（勤務時間帯）'!$D$6:$X$47,21,FALSE))</f>
        <v/>
      </c>
      <c r="AZ109" s="924">
        <f>IF($BC$3="４週",SUM(U109:AV109),IF($BC$3="暦月",SUM(U109:AY109),""))</f>
        <v>0</v>
      </c>
      <c r="BA109" s="925"/>
      <c r="BB109" s="926">
        <f>IF($BC$3="４週",AZ109/4,IF($BC$3="暦月",(AZ109/($BC$8/7)),""))</f>
        <v>0</v>
      </c>
      <c r="BC109" s="925"/>
      <c r="BD109" s="918"/>
      <c r="BE109" s="919"/>
      <c r="BF109" s="919"/>
      <c r="BG109" s="919"/>
      <c r="BH109" s="920"/>
    </row>
    <row r="110" spans="2:60" ht="20.25" customHeight="1" x14ac:dyDescent="0.15">
      <c r="B110" s="316"/>
      <c r="C110" s="876"/>
      <c r="D110" s="877"/>
      <c r="E110" s="878"/>
      <c r="F110" s="317"/>
      <c r="G110" s="318">
        <f>C108</f>
        <v>0</v>
      </c>
      <c r="H110" s="881"/>
      <c r="I110" s="888"/>
      <c r="J110" s="889"/>
      <c r="K110" s="889"/>
      <c r="L110" s="890"/>
      <c r="M110" s="897"/>
      <c r="N110" s="898"/>
      <c r="O110" s="899"/>
      <c r="P110" s="412" t="s">
        <v>659</v>
      </c>
      <c r="Q110" s="320"/>
      <c r="R110" s="320"/>
      <c r="S110" s="340"/>
      <c r="T110" s="341"/>
      <c r="U110" s="323" t="str">
        <f>IF(U108="","",VLOOKUP(U108,'シフト記号表（勤務時間帯）'!$D$6:$Z$47,23,FALSE))</f>
        <v/>
      </c>
      <c r="V110" s="324" t="str">
        <f>IF(V108="","",VLOOKUP(V108,'シフト記号表（勤務時間帯）'!$D$6:$Z$47,23,FALSE))</f>
        <v/>
      </c>
      <c r="W110" s="324" t="str">
        <f>IF(W108="","",VLOOKUP(W108,'シフト記号表（勤務時間帯）'!$D$6:$Z$47,23,FALSE))</f>
        <v/>
      </c>
      <c r="X110" s="324" t="str">
        <f>IF(X108="","",VLOOKUP(X108,'シフト記号表（勤務時間帯）'!$D$6:$Z$47,23,FALSE))</f>
        <v/>
      </c>
      <c r="Y110" s="324" t="str">
        <f>IF(Y108="","",VLOOKUP(Y108,'シフト記号表（勤務時間帯）'!$D$6:$Z$47,23,FALSE))</f>
        <v/>
      </c>
      <c r="Z110" s="324" t="str">
        <f>IF(Z108="","",VLOOKUP(Z108,'シフト記号表（勤務時間帯）'!$D$6:$Z$47,23,FALSE))</f>
        <v/>
      </c>
      <c r="AA110" s="325" t="str">
        <f>IF(AA108="","",VLOOKUP(AA108,'シフト記号表（勤務時間帯）'!$D$6:$Z$47,23,FALSE))</f>
        <v/>
      </c>
      <c r="AB110" s="323" t="str">
        <f>IF(AB108="","",VLOOKUP(AB108,'シフト記号表（勤務時間帯）'!$D$6:$Z$47,23,FALSE))</f>
        <v/>
      </c>
      <c r="AC110" s="324" t="str">
        <f>IF(AC108="","",VLOOKUP(AC108,'シフト記号表（勤務時間帯）'!$D$6:$Z$47,23,FALSE))</f>
        <v/>
      </c>
      <c r="AD110" s="324" t="str">
        <f>IF(AD108="","",VLOOKUP(AD108,'シフト記号表（勤務時間帯）'!$D$6:$Z$47,23,FALSE))</f>
        <v/>
      </c>
      <c r="AE110" s="324" t="str">
        <f>IF(AE108="","",VLOOKUP(AE108,'シフト記号表（勤務時間帯）'!$D$6:$Z$47,23,FALSE))</f>
        <v/>
      </c>
      <c r="AF110" s="324" t="str">
        <f>IF(AF108="","",VLOOKUP(AF108,'シフト記号表（勤務時間帯）'!$D$6:$Z$47,23,FALSE))</f>
        <v/>
      </c>
      <c r="AG110" s="324" t="str">
        <f>IF(AG108="","",VLOOKUP(AG108,'シフト記号表（勤務時間帯）'!$D$6:$Z$47,23,FALSE))</f>
        <v/>
      </c>
      <c r="AH110" s="325" t="str">
        <f>IF(AH108="","",VLOOKUP(AH108,'シフト記号表（勤務時間帯）'!$D$6:$Z$47,23,FALSE))</f>
        <v/>
      </c>
      <c r="AI110" s="323" t="str">
        <f>IF(AI108="","",VLOOKUP(AI108,'シフト記号表（勤務時間帯）'!$D$6:$Z$47,23,FALSE))</f>
        <v/>
      </c>
      <c r="AJ110" s="324" t="str">
        <f>IF(AJ108="","",VLOOKUP(AJ108,'シフト記号表（勤務時間帯）'!$D$6:$Z$47,23,FALSE))</f>
        <v/>
      </c>
      <c r="AK110" s="324" t="str">
        <f>IF(AK108="","",VLOOKUP(AK108,'シフト記号表（勤務時間帯）'!$D$6:$Z$47,23,FALSE))</f>
        <v/>
      </c>
      <c r="AL110" s="324" t="str">
        <f>IF(AL108="","",VLOOKUP(AL108,'シフト記号表（勤務時間帯）'!$D$6:$Z$47,23,FALSE))</f>
        <v/>
      </c>
      <c r="AM110" s="324" t="str">
        <f>IF(AM108="","",VLOOKUP(AM108,'シフト記号表（勤務時間帯）'!$D$6:$Z$47,23,FALSE))</f>
        <v/>
      </c>
      <c r="AN110" s="324" t="str">
        <f>IF(AN108="","",VLOOKUP(AN108,'シフト記号表（勤務時間帯）'!$D$6:$Z$47,23,FALSE))</f>
        <v/>
      </c>
      <c r="AO110" s="325" t="str">
        <f>IF(AO108="","",VLOOKUP(AO108,'シフト記号表（勤務時間帯）'!$D$6:$Z$47,23,FALSE))</f>
        <v/>
      </c>
      <c r="AP110" s="323" t="str">
        <f>IF(AP108="","",VLOOKUP(AP108,'シフト記号表（勤務時間帯）'!$D$6:$Z$47,23,FALSE))</f>
        <v/>
      </c>
      <c r="AQ110" s="324" t="str">
        <f>IF(AQ108="","",VLOOKUP(AQ108,'シフト記号表（勤務時間帯）'!$D$6:$Z$47,23,FALSE))</f>
        <v/>
      </c>
      <c r="AR110" s="324" t="str">
        <f>IF(AR108="","",VLOOKUP(AR108,'シフト記号表（勤務時間帯）'!$D$6:$Z$47,23,FALSE))</f>
        <v/>
      </c>
      <c r="AS110" s="324" t="str">
        <f>IF(AS108="","",VLOOKUP(AS108,'シフト記号表（勤務時間帯）'!$D$6:$Z$47,23,FALSE))</f>
        <v/>
      </c>
      <c r="AT110" s="324" t="str">
        <f>IF(AT108="","",VLOOKUP(AT108,'シフト記号表（勤務時間帯）'!$D$6:$Z$47,23,FALSE))</f>
        <v/>
      </c>
      <c r="AU110" s="324" t="str">
        <f>IF(AU108="","",VLOOKUP(AU108,'シフト記号表（勤務時間帯）'!$D$6:$Z$47,23,FALSE))</f>
        <v/>
      </c>
      <c r="AV110" s="325" t="str">
        <f>IF(AV108="","",VLOOKUP(AV108,'シフト記号表（勤務時間帯）'!$D$6:$Z$47,23,FALSE))</f>
        <v/>
      </c>
      <c r="AW110" s="323" t="str">
        <f>IF(AW108="","",VLOOKUP(AW108,'シフト記号表（勤務時間帯）'!$D$6:$Z$47,23,FALSE))</f>
        <v/>
      </c>
      <c r="AX110" s="324" t="str">
        <f>IF(AX108="","",VLOOKUP(AX108,'シフト記号表（勤務時間帯）'!$D$6:$Z$47,23,FALSE))</f>
        <v/>
      </c>
      <c r="AY110" s="324" t="str">
        <f>IF(AY108="","",VLOOKUP(AY108,'シフト記号表（勤務時間帯）'!$D$6:$Z$47,23,FALSE))</f>
        <v/>
      </c>
      <c r="AZ110" s="927">
        <f>IF($BC$3="４週",SUM(U110:AV110),IF($BC$3="暦月",SUM(U110:AY110),""))</f>
        <v>0</v>
      </c>
      <c r="BA110" s="928"/>
      <c r="BB110" s="929">
        <f>IF($BC$3="４週",AZ110/4,IF($BC$3="暦月",(AZ110/($BC$8/7)),""))</f>
        <v>0</v>
      </c>
      <c r="BC110" s="928"/>
      <c r="BD110" s="921"/>
      <c r="BE110" s="922"/>
      <c r="BF110" s="922"/>
      <c r="BG110" s="922"/>
      <c r="BH110" s="923"/>
    </row>
    <row r="111" spans="2:60" ht="20.25" customHeight="1" x14ac:dyDescent="0.15">
      <c r="B111" s="326"/>
      <c r="C111" s="870"/>
      <c r="D111" s="871"/>
      <c r="E111" s="872"/>
      <c r="F111" s="327"/>
      <c r="G111" s="328"/>
      <c r="H111" s="879"/>
      <c r="I111" s="882"/>
      <c r="J111" s="883"/>
      <c r="K111" s="883"/>
      <c r="L111" s="884"/>
      <c r="M111" s="891"/>
      <c r="N111" s="892"/>
      <c r="O111" s="893"/>
      <c r="P111" s="347" t="s">
        <v>649</v>
      </c>
      <c r="Q111" s="348"/>
      <c r="R111" s="348"/>
      <c r="S111" s="349"/>
      <c r="T111" s="350"/>
      <c r="U111" s="333"/>
      <c r="V111" s="334"/>
      <c r="W111" s="334"/>
      <c r="X111" s="334"/>
      <c r="Y111" s="334"/>
      <c r="Z111" s="334"/>
      <c r="AA111" s="335"/>
      <c r="AB111" s="333"/>
      <c r="AC111" s="334"/>
      <c r="AD111" s="334"/>
      <c r="AE111" s="334"/>
      <c r="AF111" s="334"/>
      <c r="AG111" s="334"/>
      <c r="AH111" s="335"/>
      <c r="AI111" s="333"/>
      <c r="AJ111" s="334"/>
      <c r="AK111" s="334"/>
      <c r="AL111" s="334"/>
      <c r="AM111" s="334"/>
      <c r="AN111" s="334"/>
      <c r="AO111" s="335"/>
      <c r="AP111" s="333"/>
      <c r="AQ111" s="334"/>
      <c r="AR111" s="334"/>
      <c r="AS111" s="334"/>
      <c r="AT111" s="334"/>
      <c r="AU111" s="334"/>
      <c r="AV111" s="335"/>
      <c r="AW111" s="333"/>
      <c r="AX111" s="334"/>
      <c r="AY111" s="334"/>
      <c r="AZ111" s="900"/>
      <c r="BA111" s="901"/>
      <c r="BB111" s="914"/>
      <c r="BC111" s="901"/>
      <c r="BD111" s="915"/>
      <c r="BE111" s="916"/>
      <c r="BF111" s="916"/>
      <c r="BG111" s="916"/>
      <c r="BH111" s="917"/>
    </row>
    <row r="112" spans="2:60" ht="20.25" customHeight="1" x14ac:dyDescent="0.15">
      <c r="B112" s="306">
        <f>B109+1</f>
        <v>31</v>
      </c>
      <c r="C112" s="873"/>
      <c r="D112" s="874"/>
      <c r="E112" s="875"/>
      <c r="F112" s="307">
        <f>C111</f>
        <v>0</v>
      </c>
      <c r="G112" s="308"/>
      <c r="H112" s="880"/>
      <c r="I112" s="885"/>
      <c r="J112" s="886"/>
      <c r="K112" s="886"/>
      <c r="L112" s="887"/>
      <c r="M112" s="894"/>
      <c r="N112" s="895"/>
      <c r="O112" s="896"/>
      <c r="P112" s="309" t="s">
        <v>658</v>
      </c>
      <c r="Q112" s="310"/>
      <c r="R112" s="310"/>
      <c r="S112" s="311"/>
      <c r="T112" s="312"/>
      <c r="U112" s="313" t="str">
        <f>IF(U111="","",VLOOKUP(U111,'シフト記号表（勤務時間帯）'!$D$6:$X$47,21,FALSE))</f>
        <v/>
      </c>
      <c r="V112" s="314" t="str">
        <f>IF(V111="","",VLOOKUP(V111,'シフト記号表（勤務時間帯）'!$D$6:$X$47,21,FALSE))</f>
        <v/>
      </c>
      <c r="W112" s="314" t="str">
        <f>IF(W111="","",VLOOKUP(W111,'シフト記号表（勤務時間帯）'!$D$6:$X$47,21,FALSE))</f>
        <v/>
      </c>
      <c r="X112" s="314" t="str">
        <f>IF(X111="","",VLOOKUP(X111,'シフト記号表（勤務時間帯）'!$D$6:$X$47,21,FALSE))</f>
        <v/>
      </c>
      <c r="Y112" s="314" t="str">
        <f>IF(Y111="","",VLOOKUP(Y111,'シフト記号表（勤務時間帯）'!$D$6:$X$47,21,FALSE))</f>
        <v/>
      </c>
      <c r="Z112" s="314" t="str">
        <f>IF(Z111="","",VLOOKUP(Z111,'シフト記号表（勤務時間帯）'!$D$6:$X$47,21,FALSE))</f>
        <v/>
      </c>
      <c r="AA112" s="315" t="str">
        <f>IF(AA111="","",VLOOKUP(AA111,'シフト記号表（勤務時間帯）'!$D$6:$X$47,21,FALSE))</f>
        <v/>
      </c>
      <c r="AB112" s="313" t="str">
        <f>IF(AB111="","",VLOOKUP(AB111,'シフト記号表（勤務時間帯）'!$D$6:$X$47,21,FALSE))</f>
        <v/>
      </c>
      <c r="AC112" s="314" t="str">
        <f>IF(AC111="","",VLOOKUP(AC111,'シフト記号表（勤務時間帯）'!$D$6:$X$47,21,FALSE))</f>
        <v/>
      </c>
      <c r="AD112" s="314" t="str">
        <f>IF(AD111="","",VLOOKUP(AD111,'シフト記号表（勤務時間帯）'!$D$6:$X$47,21,FALSE))</f>
        <v/>
      </c>
      <c r="AE112" s="314" t="str">
        <f>IF(AE111="","",VLOOKUP(AE111,'シフト記号表（勤務時間帯）'!$D$6:$X$47,21,FALSE))</f>
        <v/>
      </c>
      <c r="AF112" s="314" t="str">
        <f>IF(AF111="","",VLOOKUP(AF111,'シフト記号表（勤務時間帯）'!$D$6:$X$47,21,FALSE))</f>
        <v/>
      </c>
      <c r="AG112" s="314" t="str">
        <f>IF(AG111="","",VLOOKUP(AG111,'シフト記号表（勤務時間帯）'!$D$6:$X$47,21,FALSE))</f>
        <v/>
      </c>
      <c r="AH112" s="315" t="str">
        <f>IF(AH111="","",VLOOKUP(AH111,'シフト記号表（勤務時間帯）'!$D$6:$X$47,21,FALSE))</f>
        <v/>
      </c>
      <c r="AI112" s="313" t="str">
        <f>IF(AI111="","",VLOOKUP(AI111,'シフト記号表（勤務時間帯）'!$D$6:$X$47,21,FALSE))</f>
        <v/>
      </c>
      <c r="AJ112" s="314" t="str">
        <f>IF(AJ111="","",VLOOKUP(AJ111,'シフト記号表（勤務時間帯）'!$D$6:$X$47,21,FALSE))</f>
        <v/>
      </c>
      <c r="AK112" s="314" t="str">
        <f>IF(AK111="","",VLOOKUP(AK111,'シフト記号表（勤務時間帯）'!$D$6:$X$47,21,FALSE))</f>
        <v/>
      </c>
      <c r="AL112" s="314" t="str">
        <f>IF(AL111="","",VLOOKUP(AL111,'シフト記号表（勤務時間帯）'!$D$6:$X$47,21,FALSE))</f>
        <v/>
      </c>
      <c r="AM112" s="314" t="str">
        <f>IF(AM111="","",VLOOKUP(AM111,'シフト記号表（勤務時間帯）'!$D$6:$X$47,21,FALSE))</f>
        <v/>
      </c>
      <c r="AN112" s="314" t="str">
        <f>IF(AN111="","",VLOOKUP(AN111,'シフト記号表（勤務時間帯）'!$D$6:$X$47,21,FALSE))</f>
        <v/>
      </c>
      <c r="AO112" s="315" t="str">
        <f>IF(AO111="","",VLOOKUP(AO111,'シフト記号表（勤務時間帯）'!$D$6:$X$47,21,FALSE))</f>
        <v/>
      </c>
      <c r="AP112" s="313" t="str">
        <f>IF(AP111="","",VLOOKUP(AP111,'シフト記号表（勤務時間帯）'!$D$6:$X$47,21,FALSE))</f>
        <v/>
      </c>
      <c r="AQ112" s="314" t="str">
        <f>IF(AQ111="","",VLOOKUP(AQ111,'シフト記号表（勤務時間帯）'!$D$6:$X$47,21,FALSE))</f>
        <v/>
      </c>
      <c r="AR112" s="314" t="str">
        <f>IF(AR111="","",VLOOKUP(AR111,'シフト記号表（勤務時間帯）'!$D$6:$X$47,21,FALSE))</f>
        <v/>
      </c>
      <c r="AS112" s="314" t="str">
        <f>IF(AS111="","",VLOOKUP(AS111,'シフト記号表（勤務時間帯）'!$D$6:$X$47,21,FALSE))</f>
        <v/>
      </c>
      <c r="AT112" s="314" t="str">
        <f>IF(AT111="","",VLOOKUP(AT111,'シフト記号表（勤務時間帯）'!$D$6:$X$47,21,FALSE))</f>
        <v/>
      </c>
      <c r="AU112" s="314" t="str">
        <f>IF(AU111="","",VLOOKUP(AU111,'シフト記号表（勤務時間帯）'!$D$6:$X$47,21,FALSE))</f>
        <v/>
      </c>
      <c r="AV112" s="315" t="str">
        <f>IF(AV111="","",VLOOKUP(AV111,'シフト記号表（勤務時間帯）'!$D$6:$X$47,21,FALSE))</f>
        <v/>
      </c>
      <c r="AW112" s="313" t="str">
        <f>IF(AW111="","",VLOOKUP(AW111,'シフト記号表（勤務時間帯）'!$D$6:$X$47,21,FALSE))</f>
        <v/>
      </c>
      <c r="AX112" s="314" t="str">
        <f>IF(AX111="","",VLOOKUP(AX111,'シフト記号表（勤務時間帯）'!$D$6:$X$47,21,FALSE))</f>
        <v/>
      </c>
      <c r="AY112" s="314" t="str">
        <f>IF(AY111="","",VLOOKUP(AY111,'シフト記号表（勤務時間帯）'!$D$6:$X$47,21,FALSE))</f>
        <v/>
      </c>
      <c r="AZ112" s="924">
        <f>IF($BC$3="４週",SUM(U112:AV112),IF($BC$3="暦月",SUM(U112:AY112),""))</f>
        <v>0</v>
      </c>
      <c r="BA112" s="925"/>
      <c r="BB112" s="926">
        <f>IF($BC$3="４週",AZ112/4,IF($BC$3="暦月",(AZ112/($BC$8/7)),""))</f>
        <v>0</v>
      </c>
      <c r="BC112" s="925"/>
      <c r="BD112" s="918"/>
      <c r="BE112" s="919"/>
      <c r="BF112" s="919"/>
      <c r="BG112" s="919"/>
      <c r="BH112" s="920"/>
    </row>
    <row r="113" spans="2:60" ht="20.25" customHeight="1" x14ac:dyDescent="0.15">
      <c r="B113" s="316"/>
      <c r="C113" s="876"/>
      <c r="D113" s="877"/>
      <c r="E113" s="878"/>
      <c r="F113" s="317"/>
      <c r="G113" s="318">
        <f>C111</f>
        <v>0</v>
      </c>
      <c r="H113" s="881"/>
      <c r="I113" s="888"/>
      <c r="J113" s="889"/>
      <c r="K113" s="889"/>
      <c r="L113" s="890"/>
      <c r="M113" s="897"/>
      <c r="N113" s="898"/>
      <c r="O113" s="899"/>
      <c r="P113" s="412" t="s">
        <v>659</v>
      </c>
      <c r="Q113" s="320"/>
      <c r="R113" s="320"/>
      <c r="S113" s="340"/>
      <c r="T113" s="341"/>
      <c r="U113" s="323" t="str">
        <f>IF(U111="","",VLOOKUP(U111,'シフト記号表（勤務時間帯）'!$D$6:$Z$47,23,FALSE))</f>
        <v/>
      </c>
      <c r="V113" s="324" t="str">
        <f>IF(V111="","",VLOOKUP(V111,'シフト記号表（勤務時間帯）'!$D$6:$Z$47,23,FALSE))</f>
        <v/>
      </c>
      <c r="W113" s="324" t="str">
        <f>IF(W111="","",VLOOKUP(W111,'シフト記号表（勤務時間帯）'!$D$6:$Z$47,23,FALSE))</f>
        <v/>
      </c>
      <c r="X113" s="324" t="str">
        <f>IF(X111="","",VLOOKUP(X111,'シフト記号表（勤務時間帯）'!$D$6:$Z$47,23,FALSE))</f>
        <v/>
      </c>
      <c r="Y113" s="324" t="str">
        <f>IF(Y111="","",VLOOKUP(Y111,'シフト記号表（勤務時間帯）'!$D$6:$Z$47,23,FALSE))</f>
        <v/>
      </c>
      <c r="Z113" s="324" t="str">
        <f>IF(Z111="","",VLOOKUP(Z111,'シフト記号表（勤務時間帯）'!$D$6:$Z$47,23,FALSE))</f>
        <v/>
      </c>
      <c r="AA113" s="325" t="str">
        <f>IF(AA111="","",VLOOKUP(AA111,'シフト記号表（勤務時間帯）'!$D$6:$Z$47,23,FALSE))</f>
        <v/>
      </c>
      <c r="AB113" s="323" t="str">
        <f>IF(AB111="","",VLOOKUP(AB111,'シフト記号表（勤務時間帯）'!$D$6:$Z$47,23,FALSE))</f>
        <v/>
      </c>
      <c r="AC113" s="324" t="str">
        <f>IF(AC111="","",VLOOKUP(AC111,'シフト記号表（勤務時間帯）'!$D$6:$Z$47,23,FALSE))</f>
        <v/>
      </c>
      <c r="AD113" s="324" t="str">
        <f>IF(AD111="","",VLOOKUP(AD111,'シフト記号表（勤務時間帯）'!$D$6:$Z$47,23,FALSE))</f>
        <v/>
      </c>
      <c r="AE113" s="324" t="str">
        <f>IF(AE111="","",VLOOKUP(AE111,'シフト記号表（勤務時間帯）'!$D$6:$Z$47,23,FALSE))</f>
        <v/>
      </c>
      <c r="AF113" s="324" t="str">
        <f>IF(AF111="","",VLOOKUP(AF111,'シフト記号表（勤務時間帯）'!$D$6:$Z$47,23,FALSE))</f>
        <v/>
      </c>
      <c r="AG113" s="324" t="str">
        <f>IF(AG111="","",VLOOKUP(AG111,'シフト記号表（勤務時間帯）'!$D$6:$Z$47,23,FALSE))</f>
        <v/>
      </c>
      <c r="AH113" s="325" t="str">
        <f>IF(AH111="","",VLOOKUP(AH111,'シフト記号表（勤務時間帯）'!$D$6:$Z$47,23,FALSE))</f>
        <v/>
      </c>
      <c r="AI113" s="323" t="str">
        <f>IF(AI111="","",VLOOKUP(AI111,'シフト記号表（勤務時間帯）'!$D$6:$Z$47,23,FALSE))</f>
        <v/>
      </c>
      <c r="AJ113" s="324" t="str">
        <f>IF(AJ111="","",VLOOKUP(AJ111,'シフト記号表（勤務時間帯）'!$D$6:$Z$47,23,FALSE))</f>
        <v/>
      </c>
      <c r="AK113" s="324" t="str">
        <f>IF(AK111="","",VLOOKUP(AK111,'シフト記号表（勤務時間帯）'!$D$6:$Z$47,23,FALSE))</f>
        <v/>
      </c>
      <c r="AL113" s="324" t="str">
        <f>IF(AL111="","",VLOOKUP(AL111,'シフト記号表（勤務時間帯）'!$D$6:$Z$47,23,FALSE))</f>
        <v/>
      </c>
      <c r="AM113" s="324" t="str">
        <f>IF(AM111="","",VLOOKUP(AM111,'シフト記号表（勤務時間帯）'!$D$6:$Z$47,23,FALSE))</f>
        <v/>
      </c>
      <c r="AN113" s="324" t="str">
        <f>IF(AN111="","",VLOOKUP(AN111,'シフト記号表（勤務時間帯）'!$D$6:$Z$47,23,FALSE))</f>
        <v/>
      </c>
      <c r="AO113" s="325" t="str">
        <f>IF(AO111="","",VLOOKUP(AO111,'シフト記号表（勤務時間帯）'!$D$6:$Z$47,23,FALSE))</f>
        <v/>
      </c>
      <c r="AP113" s="323" t="str">
        <f>IF(AP111="","",VLOOKUP(AP111,'シフト記号表（勤務時間帯）'!$D$6:$Z$47,23,FALSE))</f>
        <v/>
      </c>
      <c r="AQ113" s="324" t="str">
        <f>IF(AQ111="","",VLOOKUP(AQ111,'シフト記号表（勤務時間帯）'!$D$6:$Z$47,23,FALSE))</f>
        <v/>
      </c>
      <c r="AR113" s="324" t="str">
        <f>IF(AR111="","",VLOOKUP(AR111,'シフト記号表（勤務時間帯）'!$D$6:$Z$47,23,FALSE))</f>
        <v/>
      </c>
      <c r="AS113" s="324" t="str">
        <f>IF(AS111="","",VLOOKUP(AS111,'シフト記号表（勤務時間帯）'!$D$6:$Z$47,23,FALSE))</f>
        <v/>
      </c>
      <c r="AT113" s="324" t="str">
        <f>IF(AT111="","",VLOOKUP(AT111,'シフト記号表（勤務時間帯）'!$D$6:$Z$47,23,FALSE))</f>
        <v/>
      </c>
      <c r="AU113" s="324" t="str">
        <f>IF(AU111="","",VLOOKUP(AU111,'シフト記号表（勤務時間帯）'!$D$6:$Z$47,23,FALSE))</f>
        <v/>
      </c>
      <c r="AV113" s="325" t="str">
        <f>IF(AV111="","",VLOOKUP(AV111,'シフト記号表（勤務時間帯）'!$D$6:$Z$47,23,FALSE))</f>
        <v/>
      </c>
      <c r="AW113" s="323" t="str">
        <f>IF(AW111="","",VLOOKUP(AW111,'シフト記号表（勤務時間帯）'!$D$6:$Z$47,23,FALSE))</f>
        <v/>
      </c>
      <c r="AX113" s="324" t="str">
        <f>IF(AX111="","",VLOOKUP(AX111,'シフト記号表（勤務時間帯）'!$D$6:$Z$47,23,FALSE))</f>
        <v/>
      </c>
      <c r="AY113" s="324" t="str">
        <f>IF(AY111="","",VLOOKUP(AY111,'シフト記号表（勤務時間帯）'!$D$6:$Z$47,23,FALSE))</f>
        <v/>
      </c>
      <c r="AZ113" s="927">
        <f>IF($BC$3="４週",SUM(U113:AV113),IF($BC$3="暦月",SUM(U113:AY113),""))</f>
        <v>0</v>
      </c>
      <c r="BA113" s="928"/>
      <c r="BB113" s="929">
        <f>IF($BC$3="４週",AZ113/4,IF($BC$3="暦月",(AZ113/($BC$8/7)),""))</f>
        <v>0</v>
      </c>
      <c r="BC113" s="928"/>
      <c r="BD113" s="921"/>
      <c r="BE113" s="922"/>
      <c r="BF113" s="922"/>
      <c r="BG113" s="922"/>
      <c r="BH113" s="923"/>
    </row>
    <row r="114" spans="2:60" ht="20.25" customHeight="1" x14ac:dyDescent="0.15">
      <c r="B114" s="326"/>
      <c r="C114" s="870"/>
      <c r="D114" s="871"/>
      <c r="E114" s="872"/>
      <c r="F114" s="327"/>
      <c r="G114" s="328"/>
      <c r="H114" s="879"/>
      <c r="I114" s="882"/>
      <c r="J114" s="883"/>
      <c r="K114" s="883"/>
      <c r="L114" s="884"/>
      <c r="M114" s="891"/>
      <c r="N114" s="892"/>
      <c r="O114" s="893"/>
      <c r="P114" s="347" t="s">
        <v>649</v>
      </c>
      <c r="Q114" s="348"/>
      <c r="R114" s="348"/>
      <c r="S114" s="349"/>
      <c r="T114" s="350"/>
      <c r="U114" s="333"/>
      <c r="V114" s="334"/>
      <c r="W114" s="334"/>
      <c r="X114" s="334"/>
      <c r="Y114" s="334"/>
      <c r="Z114" s="334"/>
      <c r="AA114" s="335"/>
      <c r="AB114" s="333"/>
      <c r="AC114" s="334"/>
      <c r="AD114" s="334"/>
      <c r="AE114" s="334"/>
      <c r="AF114" s="334"/>
      <c r="AG114" s="334"/>
      <c r="AH114" s="335"/>
      <c r="AI114" s="333"/>
      <c r="AJ114" s="334"/>
      <c r="AK114" s="334"/>
      <c r="AL114" s="334"/>
      <c r="AM114" s="334"/>
      <c r="AN114" s="334"/>
      <c r="AO114" s="335"/>
      <c r="AP114" s="333"/>
      <c r="AQ114" s="334"/>
      <c r="AR114" s="334"/>
      <c r="AS114" s="334"/>
      <c r="AT114" s="334"/>
      <c r="AU114" s="334"/>
      <c r="AV114" s="335"/>
      <c r="AW114" s="333"/>
      <c r="AX114" s="334"/>
      <c r="AY114" s="334"/>
      <c r="AZ114" s="900"/>
      <c r="BA114" s="901"/>
      <c r="BB114" s="914"/>
      <c r="BC114" s="901"/>
      <c r="BD114" s="915"/>
      <c r="BE114" s="916"/>
      <c r="BF114" s="916"/>
      <c r="BG114" s="916"/>
      <c r="BH114" s="917"/>
    </row>
    <row r="115" spans="2:60" ht="20.25" customHeight="1" x14ac:dyDescent="0.15">
      <c r="B115" s="306">
        <f>B112+1</f>
        <v>32</v>
      </c>
      <c r="C115" s="873"/>
      <c r="D115" s="874"/>
      <c r="E115" s="875"/>
      <c r="F115" s="307">
        <f>C114</f>
        <v>0</v>
      </c>
      <c r="G115" s="308"/>
      <c r="H115" s="880"/>
      <c r="I115" s="885"/>
      <c r="J115" s="886"/>
      <c r="K115" s="886"/>
      <c r="L115" s="887"/>
      <c r="M115" s="894"/>
      <c r="N115" s="895"/>
      <c r="O115" s="896"/>
      <c r="P115" s="309" t="s">
        <v>658</v>
      </c>
      <c r="Q115" s="310"/>
      <c r="R115" s="310"/>
      <c r="S115" s="311"/>
      <c r="T115" s="312"/>
      <c r="U115" s="313" t="str">
        <f>IF(U114="","",VLOOKUP(U114,'シフト記号表（勤務時間帯）'!$D$6:$X$47,21,FALSE))</f>
        <v/>
      </c>
      <c r="V115" s="314" t="str">
        <f>IF(V114="","",VLOOKUP(V114,'シフト記号表（勤務時間帯）'!$D$6:$X$47,21,FALSE))</f>
        <v/>
      </c>
      <c r="W115" s="314" t="str">
        <f>IF(W114="","",VLOOKUP(W114,'シフト記号表（勤務時間帯）'!$D$6:$X$47,21,FALSE))</f>
        <v/>
      </c>
      <c r="X115" s="314" t="str">
        <f>IF(X114="","",VLOOKUP(X114,'シフト記号表（勤務時間帯）'!$D$6:$X$47,21,FALSE))</f>
        <v/>
      </c>
      <c r="Y115" s="314" t="str">
        <f>IF(Y114="","",VLOOKUP(Y114,'シフト記号表（勤務時間帯）'!$D$6:$X$47,21,FALSE))</f>
        <v/>
      </c>
      <c r="Z115" s="314" t="str">
        <f>IF(Z114="","",VLOOKUP(Z114,'シフト記号表（勤務時間帯）'!$D$6:$X$47,21,FALSE))</f>
        <v/>
      </c>
      <c r="AA115" s="315" t="str">
        <f>IF(AA114="","",VLOOKUP(AA114,'シフト記号表（勤務時間帯）'!$D$6:$X$47,21,FALSE))</f>
        <v/>
      </c>
      <c r="AB115" s="313" t="str">
        <f>IF(AB114="","",VLOOKUP(AB114,'シフト記号表（勤務時間帯）'!$D$6:$X$47,21,FALSE))</f>
        <v/>
      </c>
      <c r="AC115" s="314" t="str">
        <f>IF(AC114="","",VLOOKUP(AC114,'シフト記号表（勤務時間帯）'!$D$6:$X$47,21,FALSE))</f>
        <v/>
      </c>
      <c r="AD115" s="314" t="str">
        <f>IF(AD114="","",VLOOKUP(AD114,'シフト記号表（勤務時間帯）'!$D$6:$X$47,21,FALSE))</f>
        <v/>
      </c>
      <c r="AE115" s="314" t="str">
        <f>IF(AE114="","",VLOOKUP(AE114,'シフト記号表（勤務時間帯）'!$D$6:$X$47,21,FALSE))</f>
        <v/>
      </c>
      <c r="AF115" s="314" t="str">
        <f>IF(AF114="","",VLOOKUP(AF114,'シフト記号表（勤務時間帯）'!$D$6:$X$47,21,FALSE))</f>
        <v/>
      </c>
      <c r="AG115" s="314" t="str">
        <f>IF(AG114="","",VLOOKUP(AG114,'シフト記号表（勤務時間帯）'!$D$6:$X$47,21,FALSE))</f>
        <v/>
      </c>
      <c r="AH115" s="315" t="str">
        <f>IF(AH114="","",VLOOKUP(AH114,'シフト記号表（勤務時間帯）'!$D$6:$X$47,21,FALSE))</f>
        <v/>
      </c>
      <c r="AI115" s="313" t="str">
        <f>IF(AI114="","",VLOOKUP(AI114,'シフト記号表（勤務時間帯）'!$D$6:$X$47,21,FALSE))</f>
        <v/>
      </c>
      <c r="AJ115" s="314" t="str">
        <f>IF(AJ114="","",VLOOKUP(AJ114,'シフト記号表（勤務時間帯）'!$D$6:$X$47,21,FALSE))</f>
        <v/>
      </c>
      <c r="AK115" s="314" t="str">
        <f>IF(AK114="","",VLOOKUP(AK114,'シフト記号表（勤務時間帯）'!$D$6:$X$47,21,FALSE))</f>
        <v/>
      </c>
      <c r="AL115" s="314" t="str">
        <f>IF(AL114="","",VLOOKUP(AL114,'シフト記号表（勤務時間帯）'!$D$6:$X$47,21,FALSE))</f>
        <v/>
      </c>
      <c r="AM115" s="314" t="str">
        <f>IF(AM114="","",VLOOKUP(AM114,'シフト記号表（勤務時間帯）'!$D$6:$X$47,21,FALSE))</f>
        <v/>
      </c>
      <c r="AN115" s="314" t="str">
        <f>IF(AN114="","",VLOOKUP(AN114,'シフト記号表（勤務時間帯）'!$D$6:$X$47,21,FALSE))</f>
        <v/>
      </c>
      <c r="AO115" s="315" t="str">
        <f>IF(AO114="","",VLOOKUP(AO114,'シフト記号表（勤務時間帯）'!$D$6:$X$47,21,FALSE))</f>
        <v/>
      </c>
      <c r="AP115" s="313" t="str">
        <f>IF(AP114="","",VLOOKUP(AP114,'シフト記号表（勤務時間帯）'!$D$6:$X$47,21,FALSE))</f>
        <v/>
      </c>
      <c r="AQ115" s="314" t="str">
        <f>IF(AQ114="","",VLOOKUP(AQ114,'シフト記号表（勤務時間帯）'!$D$6:$X$47,21,FALSE))</f>
        <v/>
      </c>
      <c r="AR115" s="314" t="str">
        <f>IF(AR114="","",VLOOKUP(AR114,'シフト記号表（勤務時間帯）'!$D$6:$X$47,21,FALSE))</f>
        <v/>
      </c>
      <c r="AS115" s="314" t="str">
        <f>IF(AS114="","",VLOOKUP(AS114,'シフト記号表（勤務時間帯）'!$D$6:$X$47,21,FALSE))</f>
        <v/>
      </c>
      <c r="AT115" s="314" t="str">
        <f>IF(AT114="","",VLOOKUP(AT114,'シフト記号表（勤務時間帯）'!$D$6:$X$47,21,FALSE))</f>
        <v/>
      </c>
      <c r="AU115" s="314" t="str">
        <f>IF(AU114="","",VLOOKUP(AU114,'シフト記号表（勤務時間帯）'!$D$6:$X$47,21,FALSE))</f>
        <v/>
      </c>
      <c r="AV115" s="315" t="str">
        <f>IF(AV114="","",VLOOKUP(AV114,'シフト記号表（勤務時間帯）'!$D$6:$X$47,21,FALSE))</f>
        <v/>
      </c>
      <c r="AW115" s="313" t="str">
        <f>IF(AW114="","",VLOOKUP(AW114,'シフト記号表（勤務時間帯）'!$D$6:$X$47,21,FALSE))</f>
        <v/>
      </c>
      <c r="AX115" s="314" t="str">
        <f>IF(AX114="","",VLOOKUP(AX114,'シフト記号表（勤務時間帯）'!$D$6:$X$47,21,FALSE))</f>
        <v/>
      </c>
      <c r="AY115" s="314" t="str">
        <f>IF(AY114="","",VLOOKUP(AY114,'シフト記号表（勤務時間帯）'!$D$6:$X$47,21,FALSE))</f>
        <v/>
      </c>
      <c r="AZ115" s="924">
        <f>IF($BC$3="４週",SUM(U115:AV115),IF($BC$3="暦月",SUM(U115:AY115),""))</f>
        <v>0</v>
      </c>
      <c r="BA115" s="925"/>
      <c r="BB115" s="926">
        <f>IF($BC$3="４週",AZ115/4,IF($BC$3="暦月",(AZ115/($BC$8/7)),""))</f>
        <v>0</v>
      </c>
      <c r="BC115" s="925"/>
      <c r="BD115" s="918"/>
      <c r="BE115" s="919"/>
      <c r="BF115" s="919"/>
      <c r="BG115" s="919"/>
      <c r="BH115" s="920"/>
    </row>
    <row r="116" spans="2:60" ht="20.25" customHeight="1" x14ac:dyDescent="0.15">
      <c r="B116" s="316"/>
      <c r="C116" s="876"/>
      <c r="D116" s="877"/>
      <c r="E116" s="878"/>
      <c r="F116" s="317"/>
      <c r="G116" s="318">
        <f>C114</f>
        <v>0</v>
      </c>
      <c r="H116" s="881"/>
      <c r="I116" s="888"/>
      <c r="J116" s="889"/>
      <c r="K116" s="889"/>
      <c r="L116" s="890"/>
      <c r="M116" s="897"/>
      <c r="N116" s="898"/>
      <c r="O116" s="899"/>
      <c r="P116" s="412" t="s">
        <v>659</v>
      </c>
      <c r="Q116" s="320"/>
      <c r="R116" s="320"/>
      <c r="S116" s="340"/>
      <c r="T116" s="341"/>
      <c r="U116" s="323" t="str">
        <f>IF(U114="","",VLOOKUP(U114,'シフト記号表（勤務時間帯）'!$D$6:$Z$47,23,FALSE))</f>
        <v/>
      </c>
      <c r="V116" s="324" t="str">
        <f>IF(V114="","",VLOOKUP(V114,'シフト記号表（勤務時間帯）'!$D$6:$Z$47,23,FALSE))</f>
        <v/>
      </c>
      <c r="W116" s="324" t="str">
        <f>IF(W114="","",VLOOKUP(W114,'シフト記号表（勤務時間帯）'!$D$6:$Z$47,23,FALSE))</f>
        <v/>
      </c>
      <c r="X116" s="324" t="str">
        <f>IF(X114="","",VLOOKUP(X114,'シフト記号表（勤務時間帯）'!$D$6:$Z$47,23,FALSE))</f>
        <v/>
      </c>
      <c r="Y116" s="324" t="str">
        <f>IF(Y114="","",VLOOKUP(Y114,'シフト記号表（勤務時間帯）'!$D$6:$Z$47,23,FALSE))</f>
        <v/>
      </c>
      <c r="Z116" s="324" t="str">
        <f>IF(Z114="","",VLOOKUP(Z114,'シフト記号表（勤務時間帯）'!$D$6:$Z$47,23,FALSE))</f>
        <v/>
      </c>
      <c r="AA116" s="325" t="str">
        <f>IF(AA114="","",VLOOKUP(AA114,'シフト記号表（勤務時間帯）'!$D$6:$Z$47,23,FALSE))</f>
        <v/>
      </c>
      <c r="AB116" s="323" t="str">
        <f>IF(AB114="","",VLOOKUP(AB114,'シフト記号表（勤務時間帯）'!$D$6:$Z$47,23,FALSE))</f>
        <v/>
      </c>
      <c r="AC116" s="324" t="str">
        <f>IF(AC114="","",VLOOKUP(AC114,'シフト記号表（勤務時間帯）'!$D$6:$Z$47,23,FALSE))</f>
        <v/>
      </c>
      <c r="AD116" s="324" t="str">
        <f>IF(AD114="","",VLOOKUP(AD114,'シフト記号表（勤務時間帯）'!$D$6:$Z$47,23,FALSE))</f>
        <v/>
      </c>
      <c r="AE116" s="324" t="str">
        <f>IF(AE114="","",VLOOKUP(AE114,'シフト記号表（勤務時間帯）'!$D$6:$Z$47,23,FALSE))</f>
        <v/>
      </c>
      <c r="AF116" s="324" t="str">
        <f>IF(AF114="","",VLOOKUP(AF114,'シフト記号表（勤務時間帯）'!$D$6:$Z$47,23,FALSE))</f>
        <v/>
      </c>
      <c r="AG116" s="324" t="str">
        <f>IF(AG114="","",VLOOKUP(AG114,'シフト記号表（勤務時間帯）'!$D$6:$Z$47,23,FALSE))</f>
        <v/>
      </c>
      <c r="AH116" s="325" t="str">
        <f>IF(AH114="","",VLOOKUP(AH114,'シフト記号表（勤務時間帯）'!$D$6:$Z$47,23,FALSE))</f>
        <v/>
      </c>
      <c r="AI116" s="323" t="str">
        <f>IF(AI114="","",VLOOKUP(AI114,'シフト記号表（勤務時間帯）'!$D$6:$Z$47,23,FALSE))</f>
        <v/>
      </c>
      <c r="AJ116" s="324" t="str">
        <f>IF(AJ114="","",VLOOKUP(AJ114,'シフト記号表（勤務時間帯）'!$D$6:$Z$47,23,FALSE))</f>
        <v/>
      </c>
      <c r="AK116" s="324" t="str">
        <f>IF(AK114="","",VLOOKUP(AK114,'シフト記号表（勤務時間帯）'!$D$6:$Z$47,23,FALSE))</f>
        <v/>
      </c>
      <c r="AL116" s="324" t="str">
        <f>IF(AL114="","",VLOOKUP(AL114,'シフト記号表（勤務時間帯）'!$D$6:$Z$47,23,FALSE))</f>
        <v/>
      </c>
      <c r="AM116" s="324" t="str">
        <f>IF(AM114="","",VLOOKUP(AM114,'シフト記号表（勤務時間帯）'!$D$6:$Z$47,23,FALSE))</f>
        <v/>
      </c>
      <c r="AN116" s="324" t="str">
        <f>IF(AN114="","",VLOOKUP(AN114,'シフト記号表（勤務時間帯）'!$D$6:$Z$47,23,FALSE))</f>
        <v/>
      </c>
      <c r="AO116" s="325" t="str">
        <f>IF(AO114="","",VLOOKUP(AO114,'シフト記号表（勤務時間帯）'!$D$6:$Z$47,23,FALSE))</f>
        <v/>
      </c>
      <c r="AP116" s="323" t="str">
        <f>IF(AP114="","",VLOOKUP(AP114,'シフト記号表（勤務時間帯）'!$D$6:$Z$47,23,FALSE))</f>
        <v/>
      </c>
      <c r="AQ116" s="324" t="str">
        <f>IF(AQ114="","",VLOOKUP(AQ114,'シフト記号表（勤務時間帯）'!$D$6:$Z$47,23,FALSE))</f>
        <v/>
      </c>
      <c r="AR116" s="324" t="str">
        <f>IF(AR114="","",VLOOKUP(AR114,'シフト記号表（勤務時間帯）'!$D$6:$Z$47,23,FALSE))</f>
        <v/>
      </c>
      <c r="AS116" s="324" t="str">
        <f>IF(AS114="","",VLOOKUP(AS114,'シフト記号表（勤務時間帯）'!$D$6:$Z$47,23,FALSE))</f>
        <v/>
      </c>
      <c r="AT116" s="324" t="str">
        <f>IF(AT114="","",VLOOKUP(AT114,'シフト記号表（勤務時間帯）'!$D$6:$Z$47,23,FALSE))</f>
        <v/>
      </c>
      <c r="AU116" s="324" t="str">
        <f>IF(AU114="","",VLOOKUP(AU114,'シフト記号表（勤務時間帯）'!$D$6:$Z$47,23,FALSE))</f>
        <v/>
      </c>
      <c r="AV116" s="325" t="str">
        <f>IF(AV114="","",VLOOKUP(AV114,'シフト記号表（勤務時間帯）'!$D$6:$Z$47,23,FALSE))</f>
        <v/>
      </c>
      <c r="AW116" s="323" t="str">
        <f>IF(AW114="","",VLOOKUP(AW114,'シフト記号表（勤務時間帯）'!$D$6:$Z$47,23,FALSE))</f>
        <v/>
      </c>
      <c r="AX116" s="324" t="str">
        <f>IF(AX114="","",VLOOKUP(AX114,'シフト記号表（勤務時間帯）'!$D$6:$Z$47,23,FALSE))</f>
        <v/>
      </c>
      <c r="AY116" s="324" t="str">
        <f>IF(AY114="","",VLOOKUP(AY114,'シフト記号表（勤務時間帯）'!$D$6:$Z$47,23,FALSE))</f>
        <v/>
      </c>
      <c r="AZ116" s="927">
        <f>IF($BC$3="４週",SUM(U116:AV116),IF($BC$3="暦月",SUM(U116:AY116),""))</f>
        <v>0</v>
      </c>
      <c r="BA116" s="928"/>
      <c r="BB116" s="929">
        <f>IF($BC$3="４週",AZ116/4,IF($BC$3="暦月",(AZ116/($BC$8/7)),""))</f>
        <v>0</v>
      </c>
      <c r="BC116" s="928"/>
      <c r="BD116" s="921"/>
      <c r="BE116" s="922"/>
      <c r="BF116" s="922"/>
      <c r="BG116" s="922"/>
      <c r="BH116" s="923"/>
    </row>
    <row r="117" spans="2:60" ht="20.25" customHeight="1" x14ac:dyDescent="0.15">
      <c r="B117" s="326"/>
      <c r="C117" s="870"/>
      <c r="D117" s="871"/>
      <c r="E117" s="872"/>
      <c r="F117" s="327"/>
      <c r="G117" s="328"/>
      <c r="H117" s="879"/>
      <c r="I117" s="882"/>
      <c r="J117" s="883"/>
      <c r="K117" s="883"/>
      <c r="L117" s="884"/>
      <c r="M117" s="891"/>
      <c r="N117" s="892"/>
      <c r="O117" s="893"/>
      <c r="P117" s="347" t="s">
        <v>649</v>
      </c>
      <c r="Q117" s="348"/>
      <c r="R117" s="348"/>
      <c r="S117" s="349"/>
      <c r="T117" s="350"/>
      <c r="U117" s="333"/>
      <c r="V117" s="334"/>
      <c r="W117" s="334"/>
      <c r="X117" s="334"/>
      <c r="Y117" s="334"/>
      <c r="Z117" s="334"/>
      <c r="AA117" s="335"/>
      <c r="AB117" s="333"/>
      <c r="AC117" s="334"/>
      <c r="AD117" s="334"/>
      <c r="AE117" s="334"/>
      <c r="AF117" s="334"/>
      <c r="AG117" s="334"/>
      <c r="AH117" s="335"/>
      <c r="AI117" s="333"/>
      <c r="AJ117" s="334"/>
      <c r="AK117" s="334"/>
      <c r="AL117" s="334"/>
      <c r="AM117" s="334"/>
      <c r="AN117" s="334"/>
      <c r="AO117" s="335"/>
      <c r="AP117" s="333"/>
      <c r="AQ117" s="334"/>
      <c r="AR117" s="334"/>
      <c r="AS117" s="334"/>
      <c r="AT117" s="334"/>
      <c r="AU117" s="334"/>
      <c r="AV117" s="335"/>
      <c r="AW117" s="333"/>
      <c r="AX117" s="334"/>
      <c r="AY117" s="334"/>
      <c r="AZ117" s="900"/>
      <c r="BA117" s="901"/>
      <c r="BB117" s="914"/>
      <c r="BC117" s="901"/>
      <c r="BD117" s="915"/>
      <c r="BE117" s="916"/>
      <c r="BF117" s="916"/>
      <c r="BG117" s="916"/>
      <c r="BH117" s="917"/>
    </row>
    <row r="118" spans="2:60" ht="20.25" customHeight="1" x14ac:dyDescent="0.15">
      <c r="B118" s="306">
        <f>B115+1</f>
        <v>33</v>
      </c>
      <c r="C118" s="873"/>
      <c r="D118" s="874"/>
      <c r="E118" s="875"/>
      <c r="F118" s="307">
        <f>C117</f>
        <v>0</v>
      </c>
      <c r="G118" s="308"/>
      <c r="H118" s="880"/>
      <c r="I118" s="885"/>
      <c r="J118" s="886"/>
      <c r="K118" s="886"/>
      <c r="L118" s="887"/>
      <c r="M118" s="894"/>
      <c r="N118" s="895"/>
      <c r="O118" s="896"/>
      <c r="P118" s="309" t="s">
        <v>658</v>
      </c>
      <c r="Q118" s="310"/>
      <c r="R118" s="310"/>
      <c r="S118" s="311"/>
      <c r="T118" s="312"/>
      <c r="U118" s="313" t="str">
        <f>IF(U117="","",VLOOKUP(U117,'シフト記号表（勤務時間帯）'!$D$6:$X$47,21,FALSE))</f>
        <v/>
      </c>
      <c r="V118" s="314" t="str">
        <f>IF(V117="","",VLOOKUP(V117,'シフト記号表（勤務時間帯）'!$D$6:$X$47,21,FALSE))</f>
        <v/>
      </c>
      <c r="W118" s="314" t="str">
        <f>IF(W117="","",VLOOKUP(W117,'シフト記号表（勤務時間帯）'!$D$6:$X$47,21,FALSE))</f>
        <v/>
      </c>
      <c r="X118" s="314" t="str">
        <f>IF(X117="","",VLOOKUP(X117,'シフト記号表（勤務時間帯）'!$D$6:$X$47,21,FALSE))</f>
        <v/>
      </c>
      <c r="Y118" s="314" t="str">
        <f>IF(Y117="","",VLOOKUP(Y117,'シフト記号表（勤務時間帯）'!$D$6:$X$47,21,FALSE))</f>
        <v/>
      </c>
      <c r="Z118" s="314" t="str">
        <f>IF(Z117="","",VLOOKUP(Z117,'シフト記号表（勤務時間帯）'!$D$6:$X$47,21,FALSE))</f>
        <v/>
      </c>
      <c r="AA118" s="315" t="str">
        <f>IF(AA117="","",VLOOKUP(AA117,'シフト記号表（勤務時間帯）'!$D$6:$X$47,21,FALSE))</f>
        <v/>
      </c>
      <c r="AB118" s="313" t="str">
        <f>IF(AB117="","",VLOOKUP(AB117,'シフト記号表（勤務時間帯）'!$D$6:$X$47,21,FALSE))</f>
        <v/>
      </c>
      <c r="AC118" s="314" t="str">
        <f>IF(AC117="","",VLOOKUP(AC117,'シフト記号表（勤務時間帯）'!$D$6:$X$47,21,FALSE))</f>
        <v/>
      </c>
      <c r="AD118" s="314" t="str">
        <f>IF(AD117="","",VLOOKUP(AD117,'シフト記号表（勤務時間帯）'!$D$6:$X$47,21,FALSE))</f>
        <v/>
      </c>
      <c r="AE118" s="314" t="str">
        <f>IF(AE117="","",VLOOKUP(AE117,'シフト記号表（勤務時間帯）'!$D$6:$X$47,21,FALSE))</f>
        <v/>
      </c>
      <c r="AF118" s="314" t="str">
        <f>IF(AF117="","",VLOOKUP(AF117,'シフト記号表（勤務時間帯）'!$D$6:$X$47,21,FALSE))</f>
        <v/>
      </c>
      <c r="AG118" s="314" t="str">
        <f>IF(AG117="","",VLOOKUP(AG117,'シフト記号表（勤務時間帯）'!$D$6:$X$47,21,FALSE))</f>
        <v/>
      </c>
      <c r="AH118" s="315" t="str">
        <f>IF(AH117="","",VLOOKUP(AH117,'シフト記号表（勤務時間帯）'!$D$6:$X$47,21,FALSE))</f>
        <v/>
      </c>
      <c r="AI118" s="313" t="str">
        <f>IF(AI117="","",VLOOKUP(AI117,'シフト記号表（勤務時間帯）'!$D$6:$X$47,21,FALSE))</f>
        <v/>
      </c>
      <c r="AJ118" s="314" t="str">
        <f>IF(AJ117="","",VLOOKUP(AJ117,'シフト記号表（勤務時間帯）'!$D$6:$X$47,21,FALSE))</f>
        <v/>
      </c>
      <c r="AK118" s="314" t="str">
        <f>IF(AK117="","",VLOOKUP(AK117,'シフト記号表（勤務時間帯）'!$D$6:$X$47,21,FALSE))</f>
        <v/>
      </c>
      <c r="AL118" s="314" t="str">
        <f>IF(AL117="","",VLOOKUP(AL117,'シフト記号表（勤務時間帯）'!$D$6:$X$47,21,FALSE))</f>
        <v/>
      </c>
      <c r="AM118" s="314" t="str">
        <f>IF(AM117="","",VLOOKUP(AM117,'シフト記号表（勤務時間帯）'!$D$6:$X$47,21,FALSE))</f>
        <v/>
      </c>
      <c r="AN118" s="314" t="str">
        <f>IF(AN117="","",VLOOKUP(AN117,'シフト記号表（勤務時間帯）'!$D$6:$X$47,21,FALSE))</f>
        <v/>
      </c>
      <c r="AO118" s="315" t="str">
        <f>IF(AO117="","",VLOOKUP(AO117,'シフト記号表（勤務時間帯）'!$D$6:$X$47,21,FALSE))</f>
        <v/>
      </c>
      <c r="AP118" s="313" t="str">
        <f>IF(AP117="","",VLOOKUP(AP117,'シフト記号表（勤務時間帯）'!$D$6:$X$47,21,FALSE))</f>
        <v/>
      </c>
      <c r="AQ118" s="314" t="str">
        <f>IF(AQ117="","",VLOOKUP(AQ117,'シフト記号表（勤務時間帯）'!$D$6:$X$47,21,FALSE))</f>
        <v/>
      </c>
      <c r="AR118" s="314" t="str">
        <f>IF(AR117="","",VLOOKUP(AR117,'シフト記号表（勤務時間帯）'!$D$6:$X$47,21,FALSE))</f>
        <v/>
      </c>
      <c r="AS118" s="314" t="str">
        <f>IF(AS117="","",VLOOKUP(AS117,'シフト記号表（勤務時間帯）'!$D$6:$X$47,21,FALSE))</f>
        <v/>
      </c>
      <c r="AT118" s="314" t="str">
        <f>IF(AT117="","",VLOOKUP(AT117,'シフト記号表（勤務時間帯）'!$D$6:$X$47,21,FALSE))</f>
        <v/>
      </c>
      <c r="AU118" s="314" t="str">
        <f>IF(AU117="","",VLOOKUP(AU117,'シフト記号表（勤務時間帯）'!$D$6:$X$47,21,FALSE))</f>
        <v/>
      </c>
      <c r="AV118" s="315" t="str">
        <f>IF(AV117="","",VLOOKUP(AV117,'シフト記号表（勤務時間帯）'!$D$6:$X$47,21,FALSE))</f>
        <v/>
      </c>
      <c r="AW118" s="313" t="str">
        <f>IF(AW117="","",VLOOKUP(AW117,'シフト記号表（勤務時間帯）'!$D$6:$X$47,21,FALSE))</f>
        <v/>
      </c>
      <c r="AX118" s="314" t="str">
        <f>IF(AX117="","",VLOOKUP(AX117,'シフト記号表（勤務時間帯）'!$D$6:$X$47,21,FALSE))</f>
        <v/>
      </c>
      <c r="AY118" s="314" t="str">
        <f>IF(AY117="","",VLOOKUP(AY117,'シフト記号表（勤務時間帯）'!$D$6:$X$47,21,FALSE))</f>
        <v/>
      </c>
      <c r="AZ118" s="924">
        <f>IF($BC$3="４週",SUM(U118:AV118),IF($BC$3="暦月",SUM(U118:AY118),""))</f>
        <v>0</v>
      </c>
      <c r="BA118" s="925"/>
      <c r="BB118" s="926">
        <f>IF($BC$3="４週",AZ118/4,IF($BC$3="暦月",(AZ118/($BC$8/7)),""))</f>
        <v>0</v>
      </c>
      <c r="BC118" s="925"/>
      <c r="BD118" s="918"/>
      <c r="BE118" s="919"/>
      <c r="BF118" s="919"/>
      <c r="BG118" s="919"/>
      <c r="BH118" s="920"/>
    </row>
    <row r="119" spans="2:60" ht="20.25" customHeight="1" x14ac:dyDescent="0.15">
      <c r="B119" s="316"/>
      <c r="C119" s="876"/>
      <c r="D119" s="877"/>
      <c r="E119" s="878"/>
      <c r="F119" s="317"/>
      <c r="G119" s="318">
        <f>C117</f>
        <v>0</v>
      </c>
      <c r="H119" s="881"/>
      <c r="I119" s="888"/>
      <c r="J119" s="889"/>
      <c r="K119" s="889"/>
      <c r="L119" s="890"/>
      <c r="M119" s="897"/>
      <c r="N119" s="898"/>
      <c r="O119" s="899"/>
      <c r="P119" s="412" t="s">
        <v>659</v>
      </c>
      <c r="Q119" s="320"/>
      <c r="R119" s="320"/>
      <c r="S119" s="340"/>
      <c r="T119" s="341"/>
      <c r="U119" s="323" t="str">
        <f>IF(U117="","",VLOOKUP(U117,'シフト記号表（勤務時間帯）'!$D$6:$Z$47,23,FALSE))</f>
        <v/>
      </c>
      <c r="V119" s="324" t="str">
        <f>IF(V117="","",VLOOKUP(V117,'シフト記号表（勤務時間帯）'!$D$6:$Z$47,23,FALSE))</f>
        <v/>
      </c>
      <c r="W119" s="324" t="str">
        <f>IF(W117="","",VLOOKUP(W117,'シフト記号表（勤務時間帯）'!$D$6:$Z$47,23,FALSE))</f>
        <v/>
      </c>
      <c r="X119" s="324" t="str">
        <f>IF(X117="","",VLOOKUP(X117,'シフト記号表（勤務時間帯）'!$D$6:$Z$47,23,FALSE))</f>
        <v/>
      </c>
      <c r="Y119" s="324" t="str">
        <f>IF(Y117="","",VLOOKUP(Y117,'シフト記号表（勤務時間帯）'!$D$6:$Z$47,23,FALSE))</f>
        <v/>
      </c>
      <c r="Z119" s="324" t="str">
        <f>IF(Z117="","",VLOOKUP(Z117,'シフト記号表（勤務時間帯）'!$D$6:$Z$47,23,FALSE))</f>
        <v/>
      </c>
      <c r="AA119" s="325" t="str">
        <f>IF(AA117="","",VLOOKUP(AA117,'シフト記号表（勤務時間帯）'!$D$6:$Z$47,23,FALSE))</f>
        <v/>
      </c>
      <c r="AB119" s="323" t="str">
        <f>IF(AB117="","",VLOOKUP(AB117,'シフト記号表（勤務時間帯）'!$D$6:$Z$47,23,FALSE))</f>
        <v/>
      </c>
      <c r="AC119" s="324" t="str">
        <f>IF(AC117="","",VLOOKUP(AC117,'シフト記号表（勤務時間帯）'!$D$6:$Z$47,23,FALSE))</f>
        <v/>
      </c>
      <c r="AD119" s="324" t="str">
        <f>IF(AD117="","",VLOOKUP(AD117,'シフト記号表（勤務時間帯）'!$D$6:$Z$47,23,FALSE))</f>
        <v/>
      </c>
      <c r="AE119" s="324" t="str">
        <f>IF(AE117="","",VLOOKUP(AE117,'シフト記号表（勤務時間帯）'!$D$6:$Z$47,23,FALSE))</f>
        <v/>
      </c>
      <c r="AF119" s="324" t="str">
        <f>IF(AF117="","",VLOOKUP(AF117,'シフト記号表（勤務時間帯）'!$D$6:$Z$47,23,FALSE))</f>
        <v/>
      </c>
      <c r="AG119" s="324" t="str">
        <f>IF(AG117="","",VLOOKUP(AG117,'シフト記号表（勤務時間帯）'!$D$6:$Z$47,23,FALSE))</f>
        <v/>
      </c>
      <c r="AH119" s="325" t="str">
        <f>IF(AH117="","",VLOOKUP(AH117,'シフト記号表（勤務時間帯）'!$D$6:$Z$47,23,FALSE))</f>
        <v/>
      </c>
      <c r="AI119" s="323" t="str">
        <f>IF(AI117="","",VLOOKUP(AI117,'シフト記号表（勤務時間帯）'!$D$6:$Z$47,23,FALSE))</f>
        <v/>
      </c>
      <c r="AJ119" s="324" t="str">
        <f>IF(AJ117="","",VLOOKUP(AJ117,'シフト記号表（勤務時間帯）'!$D$6:$Z$47,23,FALSE))</f>
        <v/>
      </c>
      <c r="AK119" s="324" t="str">
        <f>IF(AK117="","",VLOOKUP(AK117,'シフト記号表（勤務時間帯）'!$D$6:$Z$47,23,FALSE))</f>
        <v/>
      </c>
      <c r="AL119" s="324" t="str">
        <f>IF(AL117="","",VLOOKUP(AL117,'シフト記号表（勤務時間帯）'!$D$6:$Z$47,23,FALSE))</f>
        <v/>
      </c>
      <c r="AM119" s="324" t="str">
        <f>IF(AM117="","",VLOOKUP(AM117,'シフト記号表（勤務時間帯）'!$D$6:$Z$47,23,FALSE))</f>
        <v/>
      </c>
      <c r="AN119" s="324" t="str">
        <f>IF(AN117="","",VLOOKUP(AN117,'シフト記号表（勤務時間帯）'!$D$6:$Z$47,23,FALSE))</f>
        <v/>
      </c>
      <c r="AO119" s="325" t="str">
        <f>IF(AO117="","",VLOOKUP(AO117,'シフト記号表（勤務時間帯）'!$D$6:$Z$47,23,FALSE))</f>
        <v/>
      </c>
      <c r="AP119" s="323" t="str">
        <f>IF(AP117="","",VLOOKUP(AP117,'シフト記号表（勤務時間帯）'!$D$6:$Z$47,23,FALSE))</f>
        <v/>
      </c>
      <c r="AQ119" s="324" t="str">
        <f>IF(AQ117="","",VLOOKUP(AQ117,'シフト記号表（勤務時間帯）'!$D$6:$Z$47,23,FALSE))</f>
        <v/>
      </c>
      <c r="AR119" s="324" t="str">
        <f>IF(AR117="","",VLOOKUP(AR117,'シフト記号表（勤務時間帯）'!$D$6:$Z$47,23,FALSE))</f>
        <v/>
      </c>
      <c r="AS119" s="324" t="str">
        <f>IF(AS117="","",VLOOKUP(AS117,'シフト記号表（勤務時間帯）'!$D$6:$Z$47,23,FALSE))</f>
        <v/>
      </c>
      <c r="AT119" s="324" t="str">
        <f>IF(AT117="","",VLOOKUP(AT117,'シフト記号表（勤務時間帯）'!$D$6:$Z$47,23,FALSE))</f>
        <v/>
      </c>
      <c r="AU119" s="324" t="str">
        <f>IF(AU117="","",VLOOKUP(AU117,'シフト記号表（勤務時間帯）'!$D$6:$Z$47,23,FALSE))</f>
        <v/>
      </c>
      <c r="AV119" s="325" t="str">
        <f>IF(AV117="","",VLOOKUP(AV117,'シフト記号表（勤務時間帯）'!$D$6:$Z$47,23,FALSE))</f>
        <v/>
      </c>
      <c r="AW119" s="323" t="str">
        <f>IF(AW117="","",VLOOKUP(AW117,'シフト記号表（勤務時間帯）'!$D$6:$Z$47,23,FALSE))</f>
        <v/>
      </c>
      <c r="AX119" s="324" t="str">
        <f>IF(AX117="","",VLOOKUP(AX117,'シフト記号表（勤務時間帯）'!$D$6:$Z$47,23,FALSE))</f>
        <v/>
      </c>
      <c r="AY119" s="324" t="str">
        <f>IF(AY117="","",VLOOKUP(AY117,'シフト記号表（勤務時間帯）'!$D$6:$Z$47,23,FALSE))</f>
        <v/>
      </c>
      <c r="AZ119" s="927">
        <f>IF($BC$3="４週",SUM(U119:AV119),IF($BC$3="暦月",SUM(U119:AY119),""))</f>
        <v>0</v>
      </c>
      <c r="BA119" s="928"/>
      <c r="BB119" s="929">
        <f>IF($BC$3="４週",AZ119/4,IF($BC$3="暦月",(AZ119/($BC$8/7)),""))</f>
        <v>0</v>
      </c>
      <c r="BC119" s="928"/>
      <c r="BD119" s="921"/>
      <c r="BE119" s="922"/>
      <c r="BF119" s="922"/>
      <c r="BG119" s="922"/>
      <c r="BH119" s="923"/>
    </row>
    <row r="120" spans="2:60" ht="20.25" customHeight="1" x14ac:dyDescent="0.15">
      <c r="B120" s="326"/>
      <c r="C120" s="870"/>
      <c r="D120" s="871"/>
      <c r="E120" s="872"/>
      <c r="F120" s="327"/>
      <c r="G120" s="328"/>
      <c r="H120" s="879"/>
      <c r="I120" s="882"/>
      <c r="J120" s="883"/>
      <c r="K120" s="883"/>
      <c r="L120" s="884"/>
      <c r="M120" s="891"/>
      <c r="N120" s="892"/>
      <c r="O120" s="893"/>
      <c r="P120" s="347" t="s">
        <v>649</v>
      </c>
      <c r="Q120" s="348"/>
      <c r="R120" s="348"/>
      <c r="S120" s="349"/>
      <c r="T120" s="350"/>
      <c r="U120" s="333"/>
      <c r="V120" s="334"/>
      <c r="W120" s="334"/>
      <c r="X120" s="334"/>
      <c r="Y120" s="334"/>
      <c r="Z120" s="334"/>
      <c r="AA120" s="335"/>
      <c r="AB120" s="333"/>
      <c r="AC120" s="334"/>
      <c r="AD120" s="334"/>
      <c r="AE120" s="334"/>
      <c r="AF120" s="334"/>
      <c r="AG120" s="334"/>
      <c r="AH120" s="335"/>
      <c r="AI120" s="333"/>
      <c r="AJ120" s="334"/>
      <c r="AK120" s="334"/>
      <c r="AL120" s="334"/>
      <c r="AM120" s="334"/>
      <c r="AN120" s="334"/>
      <c r="AO120" s="335"/>
      <c r="AP120" s="333"/>
      <c r="AQ120" s="334"/>
      <c r="AR120" s="334"/>
      <c r="AS120" s="334"/>
      <c r="AT120" s="334"/>
      <c r="AU120" s="334"/>
      <c r="AV120" s="335"/>
      <c r="AW120" s="333"/>
      <c r="AX120" s="334"/>
      <c r="AY120" s="334"/>
      <c r="AZ120" s="900"/>
      <c r="BA120" s="901"/>
      <c r="BB120" s="914"/>
      <c r="BC120" s="901"/>
      <c r="BD120" s="915"/>
      <c r="BE120" s="916"/>
      <c r="BF120" s="916"/>
      <c r="BG120" s="916"/>
      <c r="BH120" s="917"/>
    </row>
    <row r="121" spans="2:60" ht="20.25" customHeight="1" x14ac:dyDescent="0.15">
      <c r="B121" s="306">
        <f>B118+1</f>
        <v>34</v>
      </c>
      <c r="C121" s="873"/>
      <c r="D121" s="874"/>
      <c r="E121" s="875"/>
      <c r="F121" s="307">
        <f>C120</f>
        <v>0</v>
      </c>
      <c r="G121" s="308"/>
      <c r="H121" s="880"/>
      <c r="I121" s="885"/>
      <c r="J121" s="886"/>
      <c r="K121" s="886"/>
      <c r="L121" s="887"/>
      <c r="M121" s="894"/>
      <c r="N121" s="895"/>
      <c r="O121" s="896"/>
      <c r="P121" s="309" t="s">
        <v>658</v>
      </c>
      <c r="Q121" s="310"/>
      <c r="R121" s="310"/>
      <c r="S121" s="311"/>
      <c r="T121" s="312"/>
      <c r="U121" s="313" t="str">
        <f>IF(U120="","",VLOOKUP(U120,'シフト記号表（勤務時間帯）'!$D$6:$X$47,21,FALSE))</f>
        <v/>
      </c>
      <c r="V121" s="314" t="str">
        <f>IF(V120="","",VLOOKUP(V120,'シフト記号表（勤務時間帯）'!$D$6:$X$47,21,FALSE))</f>
        <v/>
      </c>
      <c r="W121" s="314" t="str">
        <f>IF(W120="","",VLOOKUP(W120,'シフト記号表（勤務時間帯）'!$D$6:$X$47,21,FALSE))</f>
        <v/>
      </c>
      <c r="X121" s="314" t="str">
        <f>IF(X120="","",VLOOKUP(X120,'シフト記号表（勤務時間帯）'!$D$6:$X$47,21,FALSE))</f>
        <v/>
      </c>
      <c r="Y121" s="314" t="str">
        <f>IF(Y120="","",VLOOKUP(Y120,'シフト記号表（勤務時間帯）'!$D$6:$X$47,21,FALSE))</f>
        <v/>
      </c>
      <c r="Z121" s="314" t="str">
        <f>IF(Z120="","",VLOOKUP(Z120,'シフト記号表（勤務時間帯）'!$D$6:$X$47,21,FALSE))</f>
        <v/>
      </c>
      <c r="AA121" s="315" t="str">
        <f>IF(AA120="","",VLOOKUP(AA120,'シフト記号表（勤務時間帯）'!$D$6:$X$47,21,FALSE))</f>
        <v/>
      </c>
      <c r="AB121" s="313" t="str">
        <f>IF(AB120="","",VLOOKUP(AB120,'シフト記号表（勤務時間帯）'!$D$6:$X$47,21,FALSE))</f>
        <v/>
      </c>
      <c r="AC121" s="314" t="str">
        <f>IF(AC120="","",VLOOKUP(AC120,'シフト記号表（勤務時間帯）'!$D$6:$X$47,21,FALSE))</f>
        <v/>
      </c>
      <c r="AD121" s="314" t="str">
        <f>IF(AD120="","",VLOOKUP(AD120,'シフト記号表（勤務時間帯）'!$D$6:$X$47,21,FALSE))</f>
        <v/>
      </c>
      <c r="AE121" s="314" t="str">
        <f>IF(AE120="","",VLOOKUP(AE120,'シフト記号表（勤務時間帯）'!$D$6:$X$47,21,FALSE))</f>
        <v/>
      </c>
      <c r="AF121" s="314" t="str">
        <f>IF(AF120="","",VLOOKUP(AF120,'シフト記号表（勤務時間帯）'!$D$6:$X$47,21,FALSE))</f>
        <v/>
      </c>
      <c r="AG121" s="314" t="str">
        <f>IF(AG120="","",VLOOKUP(AG120,'シフト記号表（勤務時間帯）'!$D$6:$X$47,21,FALSE))</f>
        <v/>
      </c>
      <c r="AH121" s="315" t="str">
        <f>IF(AH120="","",VLOOKUP(AH120,'シフト記号表（勤務時間帯）'!$D$6:$X$47,21,FALSE))</f>
        <v/>
      </c>
      <c r="AI121" s="313" t="str">
        <f>IF(AI120="","",VLOOKUP(AI120,'シフト記号表（勤務時間帯）'!$D$6:$X$47,21,FALSE))</f>
        <v/>
      </c>
      <c r="AJ121" s="314" t="str">
        <f>IF(AJ120="","",VLOOKUP(AJ120,'シフト記号表（勤務時間帯）'!$D$6:$X$47,21,FALSE))</f>
        <v/>
      </c>
      <c r="AK121" s="314" t="str">
        <f>IF(AK120="","",VLOOKUP(AK120,'シフト記号表（勤務時間帯）'!$D$6:$X$47,21,FALSE))</f>
        <v/>
      </c>
      <c r="AL121" s="314" t="str">
        <f>IF(AL120="","",VLOOKUP(AL120,'シフト記号表（勤務時間帯）'!$D$6:$X$47,21,FALSE))</f>
        <v/>
      </c>
      <c r="AM121" s="314" t="str">
        <f>IF(AM120="","",VLOOKUP(AM120,'シフト記号表（勤務時間帯）'!$D$6:$X$47,21,FALSE))</f>
        <v/>
      </c>
      <c r="AN121" s="314" t="str">
        <f>IF(AN120="","",VLOOKUP(AN120,'シフト記号表（勤務時間帯）'!$D$6:$X$47,21,FALSE))</f>
        <v/>
      </c>
      <c r="AO121" s="315" t="str">
        <f>IF(AO120="","",VLOOKUP(AO120,'シフト記号表（勤務時間帯）'!$D$6:$X$47,21,FALSE))</f>
        <v/>
      </c>
      <c r="AP121" s="313" t="str">
        <f>IF(AP120="","",VLOOKUP(AP120,'シフト記号表（勤務時間帯）'!$D$6:$X$47,21,FALSE))</f>
        <v/>
      </c>
      <c r="AQ121" s="314" t="str">
        <f>IF(AQ120="","",VLOOKUP(AQ120,'シフト記号表（勤務時間帯）'!$D$6:$X$47,21,FALSE))</f>
        <v/>
      </c>
      <c r="AR121" s="314" t="str">
        <f>IF(AR120="","",VLOOKUP(AR120,'シフト記号表（勤務時間帯）'!$D$6:$X$47,21,FALSE))</f>
        <v/>
      </c>
      <c r="AS121" s="314" t="str">
        <f>IF(AS120="","",VLOOKUP(AS120,'シフト記号表（勤務時間帯）'!$D$6:$X$47,21,FALSE))</f>
        <v/>
      </c>
      <c r="AT121" s="314" t="str">
        <f>IF(AT120="","",VLOOKUP(AT120,'シフト記号表（勤務時間帯）'!$D$6:$X$47,21,FALSE))</f>
        <v/>
      </c>
      <c r="AU121" s="314" t="str">
        <f>IF(AU120="","",VLOOKUP(AU120,'シフト記号表（勤務時間帯）'!$D$6:$X$47,21,FALSE))</f>
        <v/>
      </c>
      <c r="AV121" s="315" t="str">
        <f>IF(AV120="","",VLOOKUP(AV120,'シフト記号表（勤務時間帯）'!$D$6:$X$47,21,FALSE))</f>
        <v/>
      </c>
      <c r="AW121" s="313" t="str">
        <f>IF(AW120="","",VLOOKUP(AW120,'シフト記号表（勤務時間帯）'!$D$6:$X$47,21,FALSE))</f>
        <v/>
      </c>
      <c r="AX121" s="314" t="str">
        <f>IF(AX120="","",VLOOKUP(AX120,'シフト記号表（勤務時間帯）'!$D$6:$X$47,21,FALSE))</f>
        <v/>
      </c>
      <c r="AY121" s="314" t="str">
        <f>IF(AY120="","",VLOOKUP(AY120,'シフト記号表（勤務時間帯）'!$D$6:$X$47,21,FALSE))</f>
        <v/>
      </c>
      <c r="AZ121" s="924">
        <f>IF($BC$3="４週",SUM(U121:AV121),IF($BC$3="暦月",SUM(U121:AY121),""))</f>
        <v>0</v>
      </c>
      <c r="BA121" s="925"/>
      <c r="BB121" s="926">
        <f>IF($BC$3="４週",AZ121/4,IF($BC$3="暦月",(AZ121/($BC$8/7)),""))</f>
        <v>0</v>
      </c>
      <c r="BC121" s="925"/>
      <c r="BD121" s="918"/>
      <c r="BE121" s="919"/>
      <c r="BF121" s="919"/>
      <c r="BG121" s="919"/>
      <c r="BH121" s="920"/>
    </row>
    <row r="122" spans="2:60" ht="20.25" customHeight="1" x14ac:dyDescent="0.15">
      <c r="B122" s="316"/>
      <c r="C122" s="876"/>
      <c r="D122" s="877"/>
      <c r="E122" s="878"/>
      <c r="F122" s="317"/>
      <c r="G122" s="318">
        <f>C120</f>
        <v>0</v>
      </c>
      <c r="H122" s="881"/>
      <c r="I122" s="888"/>
      <c r="J122" s="889"/>
      <c r="K122" s="889"/>
      <c r="L122" s="890"/>
      <c r="M122" s="897"/>
      <c r="N122" s="898"/>
      <c r="O122" s="899"/>
      <c r="P122" s="412" t="s">
        <v>659</v>
      </c>
      <c r="Q122" s="320"/>
      <c r="R122" s="320"/>
      <c r="S122" s="340"/>
      <c r="T122" s="341"/>
      <c r="U122" s="323" t="str">
        <f>IF(U120="","",VLOOKUP(U120,'シフト記号表（勤務時間帯）'!$D$6:$Z$47,23,FALSE))</f>
        <v/>
      </c>
      <c r="V122" s="324" t="str">
        <f>IF(V120="","",VLOOKUP(V120,'シフト記号表（勤務時間帯）'!$D$6:$Z$47,23,FALSE))</f>
        <v/>
      </c>
      <c r="W122" s="324" t="str">
        <f>IF(W120="","",VLOOKUP(W120,'シフト記号表（勤務時間帯）'!$D$6:$Z$47,23,FALSE))</f>
        <v/>
      </c>
      <c r="X122" s="324" t="str">
        <f>IF(X120="","",VLOOKUP(X120,'シフト記号表（勤務時間帯）'!$D$6:$Z$47,23,FALSE))</f>
        <v/>
      </c>
      <c r="Y122" s="324" t="str">
        <f>IF(Y120="","",VLOOKUP(Y120,'シフト記号表（勤務時間帯）'!$D$6:$Z$47,23,FALSE))</f>
        <v/>
      </c>
      <c r="Z122" s="324" t="str">
        <f>IF(Z120="","",VLOOKUP(Z120,'シフト記号表（勤務時間帯）'!$D$6:$Z$47,23,FALSE))</f>
        <v/>
      </c>
      <c r="AA122" s="325" t="str">
        <f>IF(AA120="","",VLOOKUP(AA120,'シフト記号表（勤務時間帯）'!$D$6:$Z$47,23,FALSE))</f>
        <v/>
      </c>
      <c r="AB122" s="323" t="str">
        <f>IF(AB120="","",VLOOKUP(AB120,'シフト記号表（勤務時間帯）'!$D$6:$Z$47,23,FALSE))</f>
        <v/>
      </c>
      <c r="AC122" s="324" t="str">
        <f>IF(AC120="","",VLOOKUP(AC120,'シフト記号表（勤務時間帯）'!$D$6:$Z$47,23,FALSE))</f>
        <v/>
      </c>
      <c r="AD122" s="324" t="str">
        <f>IF(AD120="","",VLOOKUP(AD120,'シフト記号表（勤務時間帯）'!$D$6:$Z$47,23,FALSE))</f>
        <v/>
      </c>
      <c r="AE122" s="324" t="str">
        <f>IF(AE120="","",VLOOKUP(AE120,'シフト記号表（勤務時間帯）'!$D$6:$Z$47,23,FALSE))</f>
        <v/>
      </c>
      <c r="AF122" s="324" t="str">
        <f>IF(AF120="","",VLOOKUP(AF120,'シフト記号表（勤務時間帯）'!$D$6:$Z$47,23,FALSE))</f>
        <v/>
      </c>
      <c r="AG122" s="324" t="str">
        <f>IF(AG120="","",VLOOKUP(AG120,'シフト記号表（勤務時間帯）'!$D$6:$Z$47,23,FALSE))</f>
        <v/>
      </c>
      <c r="AH122" s="325" t="str">
        <f>IF(AH120="","",VLOOKUP(AH120,'シフト記号表（勤務時間帯）'!$D$6:$Z$47,23,FALSE))</f>
        <v/>
      </c>
      <c r="AI122" s="323" t="str">
        <f>IF(AI120="","",VLOOKUP(AI120,'シフト記号表（勤務時間帯）'!$D$6:$Z$47,23,FALSE))</f>
        <v/>
      </c>
      <c r="AJ122" s="324" t="str">
        <f>IF(AJ120="","",VLOOKUP(AJ120,'シフト記号表（勤務時間帯）'!$D$6:$Z$47,23,FALSE))</f>
        <v/>
      </c>
      <c r="AK122" s="324" t="str">
        <f>IF(AK120="","",VLOOKUP(AK120,'シフト記号表（勤務時間帯）'!$D$6:$Z$47,23,FALSE))</f>
        <v/>
      </c>
      <c r="AL122" s="324" t="str">
        <f>IF(AL120="","",VLOOKUP(AL120,'シフト記号表（勤務時間帯）'!$D$6:$Z$47,23,FALSE))</f>
        <v/>
      </c>
      <c r="AM122" s="324" t="str">
        <f>IF(AM120="","",VLOOKUP(AM120,'シフト記号表（勤務時間帯）'!$D$6:$Z$47,23,FALSE))</f>
        <v/>
      </c>
      <c r="AN122" s="324" t="str">
        <f>IF(AN120="","",VLOOKUP(AN120,'シフト記号表（勤務時間帯）'!$D$6:$Z$47,23,FALSE))</f>
        <v/>
      </c>
      <c r="AO122" s="325" t="str">
        <f>IF(AO120="","",VLOOKUP(AO120,'シフト記号表（勤務時間帯）'!$D$6:$Z$47,23,FALSE))</f>
        <v/>
      </c>
      <c r="AP122" s="323" t="str">
        <f>IF(AP120="","",VLOOKUP(AP120,'シフト記号表（勤務時間帯）'!$D$6:$Z$47,23,FALSE))</f>
        <v/>
      </c>
      <c r="AQ122" s="324" t="str">
        <f>IF(AQ120="","",VLOOKUP(AQ120,'シフト記号表（勤務時間帯）'!$D$6:$Z$47,23,FALSE))</f>
        <v/>
      </c>
      <c r="AR122" s="324" t="str">
        <f>IF(AR120="","",VLOOKUP(AR120,'シフト記号表（勤務時間帯）'!$D$6:$Z$47,23,FALSE))</f>
        <v/>
      </c>
      <c r="AS122" s="324" t="str">
        <f>IF(AS120="","",VLOOKUP(AS120,'シフト記号表（勤務時間帯）'!$D$6:$Z$47,23,FALSE))</f>
        <v/>
      </c>
      <c r="AT122" s="324" t="str">
        <f>IF(AT120="","",VLOOKUP(AT120,'シフト記号表（勤務時間帯）'!$D$6:$Z$47,23,FALSE))</f>
        <v/>
      </c>
      <c r="AU122" s="324" t="str">
        <f>IF(AU120="","",VLOOKUP(AU120,'シフト記号表（勤務時間帯）'!$D$6:$Z$47,23,FALSE))</f>
        <v/>
      </c>
      <c r="AV122" s="325" t="str">
        <f>IF(AV120="","",VLOOKUP(AV120,'シフト記号表（勤務時間帯）'!$D$6:$Z$47,23,FALSE))</f>
        <v/>
      </c>
      <c r="AW122" s="323" t="str">
        <f>IF(AW120="","",VLOOKUP(AW120,'シフト記号表（勤務時間帯）'!$D$6:$Z$47,23,FALSE))</f>
        <v/>
      </c>
      <c r="AX122" s="324" t="str">
        <f>IF(AX120="","",VLOOKUP(AX120,'シフト記号表（勤務時間帯）'!$D$6:$Z$47,23,FALSE))</f>
        <v/>
      </c>
      <c r="AY122" s="324" t="str">
        <f>IF(AY120="","",VLOOKUP(AY120,'シフト記号表（勤務時間帯）'!$D$6:$Z$47,23,FALSE))</f>
        <v/>
      </c>
      <c r="AZ122" s="927">
        <f>IF($BC$3="４週",SUM(U122:AV122),IF($BC$3="暦月",SUM(U122:AY122),""))</f>
        <v>0</v>
      </c>
      <c r="BA122" s="928"/>
      <c r="BB122" s="929">
        <f>IF($BC$3="４週",AZ122/4,IF($BC$3="暦月",(AZ122/($BC$8/7)),""))</f>
        <v>0</v>
      </c>
      <c r="BC122" s="928"/>
      <c r="BD122" s="921"/>
      <c r="BE122" s="922"/>
      <c r="BF122" s="922"/>
      <c r="BG122" s="922"/>
      <c r="BH122" s="923"/>
    </row>
    <row r="123" spans="2:60" ht="20.25" customHeight="1" x14ac:dyDescent="0.15">
      <c r="B123" s="326"/>
      <c r="C123" s="870"/>
      <c r="D123" s="871"/>
      <c r="E123" s="872"/>
      <c r="F123" s="327"/>
      <c r="G123" s="328"/>
      <c r="H123" s="879"/>
      <c r="I123" s="882"/>
      <c r="J123" s="883"/>
      <c r="K123" s="883"/>
      <c r="L123" s="884"/>
      <c r="M123" s="891"/>
      <c r="N123" s="892"/>
      <c r="O123" s="893"/>
      <c r="P123" s="347" t="s">
        <v>649</v>
      </c>
      <c r="Q123" s="348"/>
      <c r="R123" s="348"/>
      <c r="S123" s="349"/>
      <c r="T123" s="350"/>
      <c r="U123" s="333"/>
      <c r="V123" s="334"/>
      <c r="W123" s="334"/>
      <c r="X123" s="334"/>
      <c r="Y123" s="334"/>
      <c r="Z123" s="334"/>
      <c r="AA123" s="335"/>
      <c r="AB123" s="333"/>
      <c r="AC123" s="334"/>
      <c r="AD123" s="334"/>
      <c r="AE123" s="334"/>
      <c r="AF123" s="334"/>
      <c r="AG123" s="334"/>
      <c r="AH123" s="335"/>
      <c r="AI123" s="333"/>
      <c r="AJ123" s="334"/>
      <c r="AK123" s="334"/>
      <c r="AL123" s="334"/>
      <c r="AM123" s="334"/>
      <c r="AN123" s="334"/>
      <c r="AO123" s="335"/>
      <c r="AP123" s="333"/>
      <c r="AQ123" s="334"/>
      <c r="AR123" s="334"/>
      <c r="AS123" s="334"/>
      <c r="AT123" s="334"/>
      <c r="AU123" s="334"/>
      <c r="AV123" s="335"/>
      <c r="AW123" s="333"/>
      <c r="AX123" s="334"/>
      <c r="AY123" s="334"/>
      <c r="AZ123" s="900"/>
      <c r="BA123" s="901"/>
      <c r="BB123" s="914"/>
      <c r="BC123" s="901"/>
      <c r="BD123" s="915"/>
      <c r="BE123" s="916"/>
      <c r="BF123" s="916"/>
      <c r="BG123" s="916"/>
      <c r="BH123" s="917"/>
    </row>
    <row r="124" spans="2:60" ht="20.25" customHeight="1" x14ac:dyDescent="0.15">
      <c r="B124" s="306">
        <f>B121+1</f>
        <v>35</v>
      </c>
      <c r="C124" s="873"/>
      <c r="D124" s="874"/>
      <c r="E124" s="875"/>
      <c r="F124" s="307">
        <f>C123</f>
        <v>0</v>
      </c>
      <c r="G124" s="308"/>
      <c r="H124" s="880"/>
      <c r="I124" s="885"/>
      <c r="J124" s="886"/>
      <c r="K124" s="886"/>
      <c r="L124" s="887"/>
      <c r="M124" s="894"/>
      <c r="N124" s="895"/>
      <c r="O124" s="896"/>
      <c r="P124" s="309" t="s">
        <v>658</v>
      </c>
      <c r="Q124" s="310"/>
      <c r="R124" s="310"/>
      <c r="S124" s="311"/>
      <c r="T124" s="312"/>
      <c r="U124" s="313" t="str">
        <f>IF(U123="","",VLOOKUP(U123,'シフト記号表（勤務時間帯）'!$D$6:$X$47,21,FALSE))</f>
        <v/>
      </c>
      <c r="V124" s="314" t="str">
        <f>IF(V123="","",VLOOKUP(V123,'シフト記号表（勤務時間帯）'!$D$6:$X$47,21,FALSE))</f>
        <v/>
      </c>
      <c r="W124" s="314" t="str">
        <f>IF(W123="","",VLOOKUP(W123,'シフト記号表（勤務時間帯）'!$D$6:$X$47,21,FALSE))</f>
        <v/>
      </c>
      <c r="X124" s="314" t="str">
        <f>IF(X123="","",VLOOKUP(X123,'シフト記号表（勤務時間帯）'!$D$6:$X$47,21,FALSE))</f>
        <v/>
      </c>
      <c r="Y124" s="314" t="str">
        <f>IF(Y123="","",VLOOKUP(Y123,'シフト記号表（勤務時間帯）'!$D$6:$X$47,21,FALSE))</f>
        <v/>
      </c>
      <c r="Z124" s="314" t="str">
        <f>IF(Z123="","",VLOOKUP(Z123,'シフト記号表（勤務時間帯）'!$D$6:$X$47,21,FALSE))</f>
        <v/>
      </c>
      <c r="AA124" s="315" t="str">
        <f>IF(AA123="","",VLOOKUP(AA123,'シフト記号表（勤務時間帯）'!$D$6:$X$47,21,FALSE))</f>
        <v/>
      </c>
      <c r="AB124" s="313" t="str">
        <f>IF(AB123="","",VLOOKUP(AB123,'シフト記号表（勤務時間帯）'!$D$6:$X$47,21,FALSE))</f>
        <v/>
      </c>
      <c r="AC124" s="314" t="str">
        <f>IF(AC123="","",VLOOKUP(AC123,'シフト記号表（勤務時間帯）'!$D$6:$X$47,21,FALSE))</f>
        <v/>
      </c>
      <c r="AD124" s="314" t="str">
        <f>IF(AD123="","",VLOOKUP(AD123,'シフト記号表（勤務時間帯）'!$D$6:$X$47,21,FALSE))</f>
        <v/>
      </c>
      <c r="AE124" s="314" t="str">
        <f>IF(AE123="","",VLOOKUP(AE123,'シフト記号表（勤務時間帯）'!$D$6:$X$47,21,FALSE))</f>
        <v/>
      </c>
      <c r="AF124" s="314" t="str">
        <f>IF(AF123="","",VLOOKUP(AF123,'シフト記号表（勤務時間帯）'!$D$6:$X$47,21,FALSE))</f>
        <v/>
      </c>
      <c r="AG124" s="314" t="str">
        <f>IF(AG123="","",VLOOKUP(AG123,'シフト記号表（勤務時間帯）'!$D$6:$X$47,21,FALSE))</f>
        <v/>
      </c>
      <c r="AH124" s="315" t="str">
        <f>IF(AH123="","",VLOOKUP(AH123,'シフト記号表（勤務時間帯）'!$D$6:$X$47,21,FALSE))</f>
        <v/>
      </c>
      <c r="AI124" s="313" t="str">
        <f>IF(AI123="","",VLOOKUP(AI123,'シフト記号表（勤務時間帯）'!$D$6:$X$47,21,FALSE))</f>
        <v/>
      </c>
      <c r="AJ124" s="314" t="str">
        <f>IF(AJ123="","",VLOOKUP(AJ123,'シフト記号表（勤務時間帯）'!$D$6:$X$47,21,FALSE))</f>
        <v/>
      </c>
      <c r="AK124" s="314" t="str">
        <f>IF(AK123="","",VLOOKUP(AK123,'シフト記号表（勤務時間帯）'!$D$6:$X$47,21,FALSE))</f>
        <v/>
      </c>
      <c r="AL124" s="314" t="str">
        <f>IF(AL123="","",VLOOKUP(AL123,'シフト記号表（勤務時間帯）'!$D$6:$X$47,21,FALSE))</f>
        <v/>
      </c>
      <c r="AM124" s="314" t="str">
        <f>IF(AM123="","",VLOOKUP(AM123,'シフト記号表（勤務時間帯）'!$D$6:$X$47,21,FALSE))</f>
        <v/>
      </c>
      <c r="AN124" s="314" t="str">
        <f>IF(AN123="","",VLOOKUP(AN123,'シフト記号表（勤務時間帯）'!$D$6:$X$47,21,FALSE))</f>
        <v/>
      </c>
      <c r="AO124" s="315" t="str">
        <f>IF(AO123="","",VLOOKUP(AO123,'シフト記号表（勤務時間帯）'!$D$6:$X$47,21,FALSE))</f>
        <v/>
      </c>
      <c r="AP124" s="313" t="str">
        <f>IF(AP123="","",VLOOKUP(AP123,'シフト記号表（勤務時間帯）'!$D$6:$X$47,21,FALSE))</f>
        <v/>
      </c>
      <c r="AQ124" s="314" t="str">
        <f>IF(AQ123="","",VLOOKUP(AQ123,'シフト記号表（勤務時間帯）'!$D$6:$X$47,21,FALSE))</f>
        <v/>
      </c>
      <c r="AR124" s="314" t="str">
        <f>IF(AR123="","",VLOOKUP(AR123,'シフト記号表（勤務時間帯）'!$D$6:$X$47,21,FALSE))</f>
        <v/>
      </c>
      <c r="AS124" s="314" t="str">
        <f>IF(AS123="","",VLOOKUP(AS123,'シフト記号表（勤務時間帯）'!$D$6:$X$47,21,FALSE))</f>
        <v/>
      </c>
      <c r="AT124" s="314" t="str">
        <f>IF(AT123="","",VLOOKUP(AT123,'シフト記号表（勤務時間帯）'!$D$6:$X$47,21,FALSE))</f>
        <v/>
      </c>
      <c r="AU124" s="314" t="str">
        <f>IF(AU123="","",VLOOKUP(AU123,'シフト記号表（勤務時間帯）'!$D$6:$X$47,21,FALSE))</f>
        <v/>
      </c>
      <c r="AV124" s="315" t="str">
        <f>IF(AV123="","",VLOOKUP(AV123,'シフト記号表（勤務時間帯）'!$D$6:$X$47,21,FALSE))</f>
        <v/>
      </c>
      <c r="AW124" s="313" t="str">
        <f>IF(AW123="","",VLOOKUP(AW123,'シフト記号表（勤務時間帯）'!$D$6:$X$47,21,FALSE))</f>
        <v/>
      </c>
      <c r="AX124" s="314" t="str">
        <f>IF(AX123="","",VLOOKUP(AX123,'シフト記号表（勤務時間帯）'!$D$6:$X$47,21,FALSE))</f>
        <v/>
      </c>
      <c r="AY124" s="314" t="str">
        <f>IF(AY123="","",VLOOKUP(AY123,'シフト記号表（勤務時間帯）'!$D$6:$X$47,21,FALSE))</f>
        <v/>
      </c>
      <c r="AZ124" s="924">
        <f>IF($BC$3="４週",SUM(U124:AV124),IF($BC$3="暦月",SUM(U124:AY124),""))</f>
        <v>0</v>
      </c>
      <c r="BA124" s="925"/>
      <c r="BB124" s="926">
        <f>IF($BC$3="４週",AZ124/4,IF($BC$3="暦月",(AZ124/($BC$8/7)),""))</f>
        <v>0</v>
      </c>
      <c r="BC124" s="925"/>
      <c r="BD124" s="918"/>
      <c r="BE124" s="919"/>
      <c r="BF124" s="919"/>
      <c r="BG124" s="919"/>
      <c r="BH124" s="920"/>
    </row>
    <row r="125" spans="2:60" ht="20.25" customHeight="1" x14ac:dyDescent="0.15">
      <c r="B125" s="316"/>
      <c r="C125" s="876"/>
      <c r="D125" s="877"/>
      <c r="E125" s="878"/>
      <c r="F125" s="317"/>
      <c r="G125" s="318">
        <f>C123</f>
        <v>0</v>
      </c>
      <c r="H125" s="881"/>
      <c r="I125" s="888"/>
      <c r="J125" s="889"/>
      <c r="K125" s="889"/>
      <c r="L125" s="890"/>
      <c r="M125" s="897"/>
      <c r="N125" s="898"/>
      <c r="O125" s="899"/>
      <c r="P125" s="412" t="s">
        <v>659</v>
      </c>
      <c r="Q125" s="320"/>
      <c r="R125" s="320"/>
      <c r="S125" s="340"/>
      <c r="T125" s="341"/>
      <c r="U125" s="323" t="str">
        <f>IF(U123="","",VLOOKUP(U123,'シフト記号表（勤務時間帯）'!$D$6:$Z$47,23,FALSE))</f>
        <v/>
      </c>
      <c r="V125" s="324" t="str">
        <f>IF(V123="","",VLOOKUP(V123,'シフト記号表（勤務時間帯）'!$D$6:$Z$47,23,FALSE))</f>
        <v/>
      </c>
      <c r="W125" s="324" t="str">
        <f>IF(W123="","",VLOOKUP(W123,'シフト記号表（勤務時間帯）'!$D$6:$Z$47,23,FALSE))</f>
        <v/>
      </c>
      <c r="X125" s="324" t="str">
        <f>IF(X123="","",VLOOKUP(X123,'シフト記号表（勤務時間帯）'!$D$6:$Z$47,23,FALSE))</f>
        <v/>
      </c>
      <c r="Y125" s="324" t="str">
        <f>IF(Y123="","",VLOOKUP(Y123,'シフト記号表（勤務時間帯）'!$D$6:$Z$47,23,FALSE))</f>
        <v/>
      </c>
      <c r="Z125" s="324" t="str">
        <f>IF(Z123="","",VLOOKUP(Z123,'シフト記号表（勤務時間帯）'!$D$6:$Z$47,23,FALSE))</f>
        <v/>
      </c>
      <c r="AA125" s="325" t="str">
        <f>IF(AA123="","",VLOOKUP(AA123,'シフト記号表（勤務時間帯）'!$D$6:$Z$47,23,FALSE))</f>
        <v/>
      </c>
      <c r="AB125" s="323" t="str">
        <f>IF(AB123="","",VLOOKUP(AB123,'シフト記号表（勤務時間帯）'!$D$6:$Z$47,23,FALSE))</f>
        <v/>
      </c>
      <c r="AC125" s="324" t="str">
        <f>IF(AC123="","",VLOOKUP(AC123,'シフト記号表（勤務時間帯）'!$D$6:$Z$47,23,FALSE))</f>
        <v/>
      </c>
      <c r="AD125" s="324" t="str">
        <f>IF(AD123="","",VLOOKUP(AD123,'シフト記号表（勤務時間帯）'!$D$6:$Z$47,23,FALSE))</f>
        <v/>
      </c>
      <c r="AE125" s="324" t="str">
        <f>IF(AE123="","",VLOOKUP(AE123,'シフト記号表（勤務時間帯）'!$D$6:$Z$47,23,FALSE))</f>
        <v/>
      </c>
      <c r="AF125" s="324" t="str">
        <f>IF(AF123="","",VLOOKUP(AF123,'シフト記号表（勤務時間帯）'!$D$6:$Z$47,23,FALSE))</f>
        <v/>
      </c>
      <c r="AG125" s="324" t="str">
        <f>IF(AG123="","",VLOOKUP(AG123,'シフト記号表（勤務時間帯）'!$D$6:$Z$47,23,FALSE))</f>
        <v/>
      </c>
      <c r="AH125" s="325" t="str">
        <f>IF(AH123="","",VLOOKUP(AH123,'シフト記号表（勤務時間帯）'!$D$6:$Z$47,23,FALSE))</f>
        <v/>
      </c>
      <c r="AI125" s="323" t="str">
        <f>IF(AI123="","",VLOOKUP(AI123,'シフト記号表（勤務時間帯）'!$D$6:$Z$47,23,FALSE))</f>
        <v/>
      </c>
      <c r="AJ125" s="324" t="str">
        <f>IF(AJ123="","",VLOOKUP(AJ123,'シフト記号表（勤務時間帯）'!$D$6:$Z$47,23,FALSE))</f>
        <v/>
      </c>
      <c r="AK125" s="324" t="str">
        <f>IF(AK123="","",VLOOKUP(AK123,'シフト記号表（勤務時間帯）'!$D$6:$Z$47,23,FALSE))</f>
        <v/>
      </c>
      <c r="AL125" s="324" t="str">
        <f>IF(AL123="","",VLOOKUP(AL123,'シフト記号表（勤務時間帯）'!$D$6:$Z$47,23,FALSE))</f>
        <v/>
      </c>
      <c r="AM125" s="324" t="str">
        <f>IF(AM123="","",VLOOKUP(AM123,'シフト記号表（勤務時間帯）'!$D$6:$Z$47,23,FALSE))</f>
        <v/>
      </c>
      <c r="AN125" s="324" t="str">
        <f>IF(AN123="","",VLOOKUP(AN123,'シフト記号表（勤務時間帯）'!$D$6:$Z$47,23,FALSE))</f>
        <v/>
      </c>
      <c r="AO125" s="325" t="str">
        <f>IF(AO123="","",VLOOKUP(AO123,'シフト記号表（勤務時間帯）'!$D$6:$Z$47,23,FALSE))</f>
        <v/>
      </c>
      <c r="AP125" s="323" t="str">
        <f>IF(AP123="","",VLOOKUP(AP123,'シフト記号表（勤務時間帯）'!$D$6:$Z$47,23,FALSE))</f>
        <v/>
      </c>
      <c r="AQ125" s="324" t="str">
        <f>IF(AQ123="","",VLOOKUP(AQ123,'シフト記号表（勤務時間帯）'!$D$6:$Z$47,23,FALSE))</f>
        <v/>
      </c>
      <c r="AR125" s="324" t="str">
        <f>IF(AR123="","",VLOOKUP(AR123,'シフト記号表（勤務時間帯）'!$D$6:$Z$47,23,FALSE))</f>
        <v/>
      </c>
      <c r="AS125" s="324" t="str">
        <f>IF(AS123="","",VLOOKUP(AS123,'シフト記号表（勤務時間帯）'!$D$6:$Z$47,23,FALSE))</f>
        <v/>
      </c>
      <c r="AT125" s="324" t="str">
        <f>IF(AT123="","",VLOOKUP(AT123,'シフト記号表（勤務時間帯）'!$D$6:$Z$47,23,FALSE))</f>
        <v/>
      </c>
      <c r="AU125" s="324" t="str">
        <f>IF(AU123="","",VLOOKUP(AU123,'シフト記号表（勤務時間帯）'!$D$6:$Z$47,23,FALSE))</f>
        <v/>
      </c>
      <c r="AV125" s="325" t="str">
        <f>IF(AV123="","",VLOOKUP(AV123,'シフト記号表（勤務時間帯）'!$D$6:$Z$47,23,FALSE))</f>
        <v/>
      </c>
      <c r="AW125" s="323" t="str">
        <f>IF(AW123="","",VLOOKUP(AW123,'シフト記号表（勤務時間帯）'!$D$6:$Z$47,23,FALSE))</f>
        <v/>
      </c>
      <c r="AX125" s="324" t="str">
        <f>IF(AX123="","",VLOOKUP(AX123,'シフト記号表（勤務時間帯）'!$D$6:$Z$47,23,FALSE))</f>
        <v/>
      </c>
      <c r="AY125" s="324" t="str">
        <f>IF(AY123="","",VLOOKUP(AY123,'シフト記号表（勤務時間帯）'!$D$6:$Z$47,23,FALSE))</f>
        <v/>
      </c>
      <c r="AZ125" s="927">
        <f>IF($BC$3="４週",SUM(U125:AV125),IF($BC$3="暦月",SUM(U125:AY125),""))</f>
        <v>0</v>
      </c>
      <c r="BA125" s="928"/>
      <c r="BB125" s="929">
        <f>IF($BC$3="４週",AZ125/4,IF($BC$3="暦月",(AZ125/($BC$8/7)),""))</f>
        <v>0</v>
      </c>
      <c r="BC125" s="928"/>
      <c r="BD125" s="921"/>
      <c r="BE125" s="922"/>
      <c r="BF125" s="922"/>
      <c r="BG125" s="922"/>
      <c r="BH125" s="923"/>
    </row>
    <row r="126" spans="2:60" ht="20.25" customHeight="1" x14ac:dyDescent="0.15">
      <c r="B126" s="326"/>
      <c r="C126" s="870"/>
      <c r="D126" s="871"/>
      <c r="E126" s="872"/>
      <c r="F126" s="327"/>
      <c r="G126" s="328"/>
      <c r="H126" s="879"/>
      <c r="I126" s="882"/>
      <c r="J126" s="883"/>
      <c r="K126" s="883"/>
      <c r="L126" s="884"/>
      <c r="M126" s="891"/>
      <c r="N126" s="892"/>
      <c r="O126" s="893"/>
      <c r="P126" s="347" t="s">
        <v>649</v>
      </c>
      <c r="Q126" s="348"/>
      <c r="R126" s="348"/>
      <c r="S126" s="349"/>
      <c r="T126" s="350"/>
      <c r="U126" s="333"/>
      <c r="V126" s="334"/>
      <c r="W126" s="334"/>
      <c r="X126" s="334"/>
      <c r="Y126" s="334"/>
      <c r="Z126" s="334"/>
      <c r="AA126" s="335"/>
      <c r="AB126" s="333"/>
      <c r="AC126" s="334"/>
      <c r="AD126" s="334"/>
      <c r="AE126" s="334"/>
      <c r="AF126" s="334"/>
      <c r="AG126" s="334"/>
      <c r="AH126" s="335"/>
      <c r="AI126" s="333"/>
      <c r="AJ126" s="334"/>
      <c r="AK126" s="334"/>
      <c r="AL126" s="334"/>
      <c r="AM126" s="334"/>
      <c r="AN126" s="334"/>
      <c r="AO126" s="335"/>
      <c r="AP126" s="333"/>
      <c r="AQ126" s="334"/>
      <c r="AR126" s="334"/>
      <c r="AS126" s="334"/>
      <c r="AT126" s="334"/>
      <c r="AU126" s="334"/>
      <c r="AV126" s="335"/>
      <c r="AW126" s="333"/>
      <c r="AX126" s="334"/>
      <c r="AY126" s="334"/>
      <c r="AZ126" s="900"/>
      <c r="BA126" s="901"/>
      <c r="BB126" s="914"/>
      <c r="BC126" s="901"/>
      <c r="BD126" s="915"/>
      <c r="BE126" s="916"/>
      <c r="BF126" s="916"/>
      <c r="BG126" s="916"/>
      <c r="BH126" s="917"/>
    </row>
    <row r="127" spans="2:60" ht="20.25" customHeight="1" x14ac:dyDescent="0.15">
      <c r="B127" s="306">
        <f>B124+1</f>
        <v>36</v>
      </c>
      <c r="C127" s="873"/>
      <c r="D127" s="874"/>
      <c r="E127" s="875"/>
      <c r="F127" s="307">
        <f>C126</f>
        <v>0</v>
      </c>
      <c r="G127" s="308"/>
      <c r="H127" s="880"/>
      <c r="I127" s="885"/>
      <c r="J127" s="886"/>
      <c r="K127" s="886"/>
      <c r="L127" s="887"/>
      <c r="M127" s="894"/>
      <c r="N127" s="895"/>
      <c r="O127" s="896"/>
      <c r="P127" s="309" t="s">
        <v>658</v>
      </c>
      <c r="Q127" s="310"/>
      <c r="R127" s="310"/>
      <c r="S127" s="311"/>
      <c r="T127" s="312"/>
      <c r="U127" s="313" t="str">
        <f>IF(U126="","",VLOOKUP(U126,'シフト記号表（勤務時間帯）'!$D$6:$X$47,21,FALSE))</f>
        <v/>
      </c>
      <c r="V127" s="314" t="str">
        <f>IF(V126="","",VLOOKUP(V126,'シフト記号表（勤務時間帯）'!$D$6:$X$47,21,FALSE))</f>
        <v/>
      </c>
      <c r="W127" s="314" t="str">
        <f>IF(W126="","",VLOOKUP(W126,'シフト記号表（勤務時間帯）'!$D$6:$X$47,21,FALSE))</f>
        <v/>
      </c>
      <c r="X127" s="314" t="str">
        <f>IF(X126="","",VLOOKUP(X126,'シフト記号表（勤務時間帯）'!$D$6:$X$47,21,FALSE))</f>
        <v/>
      </c>
      <c r="Y127" s="314" t="str">
        <f>IF(Y126="","",VLOOKUP(Y126,'シフト記号表（勤務時間帯）'!$D$6:$X$47,21,FALSE))</f>
        <v/>
      </c>
      <c r="Z127" s="314" t="str">
        <f>IF(Z126="","",VLOOKUP(Z126,'シフト記号表（勤務時間帯）'!$D$6:$X$47,21,FALSE))</f>
        <v/>
      </c>
      <c r="AA127" s="315" t="str">
        <f>IF(AA126="","",VLOOKUP(AA126,'シフト記号表（勤務時間帯）'!$D$6:$X$47,21,FALSE))</f>
        <v/>
      </c>
      <c r="AB127" s="313" t="str">
        <f>IF(AB126="","",VLOOKUP(AB126,'シフト記号表（勤務時間帯）'!$D$6:$X$47,21,FALSE))</f>
        <v/>
      </c>
      <c r="AC127" s="314" t="str">
        <f>IF(AC126="","",VLOOKUP(AC126,'シフト記号表（勤務時間帯）'!$D$6:$X$47,21,FALSE))</f>
        <v/>
      </c>
      <c r="AD127" s="314" t="str">
        <f>IF(AD126="","",VLOOKUP(AD126,'シフト記号表（勤務時間帯）'!$D$6:$X$47,21,FALSE))</f>
        <v/>
      </c>
      <c r="AE127" s="314" t="str">
        <f>IF(AE126="","",VLOOKUP(AE126,'シフト記号表（勤務時間帯）'!$D$6:$X$47,21,FALSE))</f>
        <v/>
      </c>
      <c r="AF127" s="314" t="str">
        <f>IF(AF126="","",VLOOKUP(AF126,'シフト記号表（勤務時間帯）'!$D$6:$X$47,21,FALSE))</f>
        <v/>
      </c>
      <c r="AG127" s="314" t="str">
        <f>IF(AG126="","",VLOOKUP(AG126,'シフト記号表（勤務時間帯）'!$D$6:$X$47,21,FALSE))</f>
        <v/>
      </c>
      <c r="AH127" s="315" t="str">
        <f>IF(AH126="","",VLOOKUP(AH126,'シフト記号表（勤務時間帯）'!$D$6:$X$47,21,FALSE))</f>
        <v/>
      </c>
      <c r="AI127" s="313" t="str">
        <f>IF(AI126="","",VLOOKUP(AI126,'シフト記号表（勤務時間帯）'!$D$6:$X$47,21,FALSE))</f>
        <v/>
      </c>
      <c r="AJ127" s="314" t="str">
        <f>IF(AJ126="","",VLOOKUP(AJ126,'シフト記号表（勤務時間帯）'!$D$6:$X$47,21,FALSE))</f>
        <v/>
      </c>
      <c r="AK127" s="314" t="str">
        <f>IF(AK126="","",VLOOKUP(AK126,'シフト記号表（勤務時間帯）'!$D$6:$X$47,21,FALSE))</f>
        <v/>
      </c>
      <c r="AL127" s="314" t="str">
        <f>IF(AL126="","",VLOOKUP(AL126,'シフト記号表（勤務時間帯）'!$D$6:$X$47,21,FALSE))</f>
        <v/>
      </c>
      <c r="AM127" s="314" t="str">
        <f>IF(AM126="","",VLOOKUP(AM126,'シフト記号表（勤務時間帯）'!$D$6:$X$47,21,FALSE))</f>
        <v/>
      </c>
      <c r="AN127" s="314" t="str">
        <f>IF(AN126="","",VLOOKUP(AN126,'シフト記号表（勤務時間帯）'!$D$6:$X$47,21,FALSE))</f>
        <v/>
      </c>
      <c r="AO127" s="315" t="str">
        <f>IF(AO126="","",VLOOKUP(AO126,'シフト記号表（勤務時間帯）'!$D$6:$X$47,21,FALSE))</f>
        <v/>
      </c>
      <c r="AP127" s="313" t="str">
        <f>IF(AP126="","",VLOOKUP(AP126,'シフト記号表（勤務時間帯）'!$D$6:$X$47,21,FALSE))</f>
        <v/>
      </c>
      <c r="AQ127" s="314" t="str">
        <f>IF(AQ126="","",VLOOKUP(AQ126,'シフト記号表（勤務時間帯）'!$D$6:$X$47,21,FALSE))</f>
        <v/>
      </c>
      <c r="AR127" s="314" t="str">
        <f>IF(AR126="","",VLOOKUP(AR126,'シフト記号表（勤務時間帯）'!$D$6:$X$47,21,FALSE))</f>
        <v/>
      </c>
      <c r="AS127" s="314" t="str">
        <f>IF(AS126="","",VLOOKUP(AS126,'シフト記号表（勤務時間帯）'!$D$6:$X$47,21,FALSE))</f>
        <v/>
      </c>
      <c r="AT127" s="314" t="str">
        <f>IF(AT126="","",VLOOKUP(AT126,'シフト記号表（勤務時間帯）'!$D$6:$X$47,21,FALSE))</f>
        <v/>
      </c>
      <c r="AU127" s="314" t="str">
        <f>IF(AU126="","",VLOOKUP(AU126,'シフト記号表（勤務時間帯）'!$D$6:$X$47,21,FALSE))</f>
        <v/>
      </c>
      <c r="AV127" s="315" t="str">
        <f>IF(AV126="","",VLOOKUP(AV126,'シフト記号表（勤務時間帯）'!$D$6:$X$47,21,FALSE))</f>
        <v/>
      </c>
      <c r="AW127" s="313" t="str">
        <f>IF(AW126="","",VLOOKUP(AW126,'シフト記号表（勤務時間帯）'!$D$6:$X$47,21,FALSE))</f>
        <v/>
      </c>
      <c r="AX127" s="314" t="str">
        <f>IF(AX126="","",VLOOKUP(AX126,'シフト記号表（勤務時間帯）'!$D$6:$X$47,21,FALSE))</f>
        <v/>
      </c>
      <c r="AY127" s="314" t="str">
        <f>IF(AY126="","",VLOOKUP(AY126,'シフト記号表（勤務時間帯）'!$D$6:$X$47,21,FALSE))</f>
        <v/>
      </c>
      <c r="AZ127" s="924">
        <f>IF($BC$3="４週",SUM(U127:AV127),IF($BC$3="暦月",SUM(U127:AY127),""))</f>
        <v>0</v>
      </c>
      <c r="BA127" s="925"/>
      <c r="BB127" s="926">
        <f>IF($BC$3="４週",AZ127/4,IF($BC$3="暦月",(AZ127/($BC$8/7)),""))</f>
        <v>0</v>
      </c>
      <c r="BC127" s="925"/>
      <c r="BD127" s="918"/>
      <c r="BE127" s="919"/>
      <c r="BF127" s="919"/>
      <c r="BG127" s="919"/>
      <c r="BH127" s="920"/>
    </row>
    <row r="128" spans="2:60" ht="20.25" customHeight="1" x14ac:dyDescent="0.15">
      <c r="B128" s="316"/>
      <c r="C128" s="876"/>
      <c r="D128" s="877"/>
      <c r="E128" s="878"/>
      <c r="F128" s="317"/>
      <c r="G128" s="318">
        <f>C126</f>
        <v>0</v>
      </c>
      <c r="H128" s="881"/>
      <c r="I128" s="888"/>
      <c r="J128" s="889"/>
      <c r="K128" s="889"/>
      <c r="L128" s="890"/>
      <c r="M128" s="897"/>
      <c r="N128" s="898"/>
      <c r="O128" s="899"/>
      <c r="P128" s="412" t="s">
        <v>659</v>
      </c>
      <c r="Q128" s="320"/>
      <c r="R128" s="320"/>
      <c r="S128" s="340"/>
      <c r="T128" s="341"/>
      <c r="U128" s="323" t="str">
        <f>IF(U126="","",VLOOKUP(U126,'シフト記号表（勤務時間帯）'!$D$6:$Z$47,23,FALSE))</f>
        <v/>
      </c>
      <c r="V128" s="324" t="str">
        <f>IF(V126="","",VLOOKUP(V126,'シフト記号表（勤務時間帯）'!$D$6:$Z$47,23,FALSE))</f>
        <v/>
      </c>
      <c r="W128" s="324" t="str">
        <f>IF(W126="","",VLOOKUP(W126,'シフト記号表（勤務時間帯）'!$D$6:$Z$47,23,FALSE))</f>
        <v/>
      </c>
      <c r="X128" s="324" t="str">
        <f>IF(X126="","",VLOOKUP(X126,'シフト記号表（勤務時間帯）'!$D$6:$Z$47,23,FALSE))</f>
        <v/>
      </c>
      <c r="Y128" s="324" t="str">
        <f>IF(Y126="","",VLOOKUP(Y126,'シフト記号表（勤務時間帯）'!$D$6:$Z$47,23,FALSE))</f>
        <v/>
      </c>
      <c r="Z128" s="324" t="str">
        <f>IF(Z126="","",VLOOKUP(Z126,'シフト記号表（勤務時間帯）'!$D$6:$Z$47,23,FALSE))</f>
        <v/>
      </c>
      <c r="AA128" s="325" t="str">
        <f>IF(AA126="","",VLOOKUP(AA126,'シフト記号表（勤務時間帯）'!$D$6:$Z$47,23,FALSE))</f>
        <v/>
      </c>
      <c r="AB128" s="323" t="str">
        <f>IF(AB126="","",VLOOKUP(AB126,'シフト記号表（勤務時間帯）'!$D$6:$Z$47,23,FALSE))</f>
        <v/>
      </c>
      <c r="AC128" s="324" t="str">
        <f>IF(AC126="","",VLOOKUP(AC126,'シフト記号表（勤務時間帯）'!$D$6:$Z$47,23,FALSE))</f>
        <v/>
      </c>
      <c r="AD128" s="324" t="str">
        <f>IF(AD126="","",VLOOKUP(AD126,'シフト記号表（勤務時間帯）'!$D$6:$Z$47,23,FALSE))</f>
        <v/>
      </c>
      <c r="AE128" s="324" t="str">
        <f>IF(AE126="","",VLOOKUP(AE126,'シフト記号表（勤務時間帯）'!$D$6:$Z$47,23,FALSE))</f>
        <v/>
      </c>
      <c r="AF128" s="324" t="str">
        <f>IF(AF126="","",VLOOKUP(AF126,'シフト記号表（勤務時間帯）'!$D$6:$Z$47,23,FALSE))</f>
        <v/>
      </c>
      <c r="AG128" s="324" t="str">
        <f>IF(AG126="","",VLOOKUP(AG126,'シフト記号表（勤務時間帯）'!$D$6:$Z$47,23,FALSE))</f>
        <v/>
      </c>
      <c r="AH128" s="325" t="str">
        <f>IF(AH126="","",VLOOKUP(AH126,'シフト記号表（勤務時間帯）'!$D$6:$Z$47,23,FALSE))</f>
        <v/>
      </c>
      <c r="AI128" s="323" t="str">
        <f>IF(AI126="","",VLOOKUP(AI126,'シフト記号表（勤務時間帯）'!$D$6:$Z$47,23,FALSE))</f>
        <v/>
      </c>
      <c r="AJ128" s="324" t="str">
        <f>IF(AJ126="","",VLOOKUP(AJ126,'シフト記号表（勤務時間帯）'!$D$6:$Z$47,23,FALSE))</f>
        <v/>
      </c>
      <c r="AK128" s="324" t="str">
        <f>IF(AK126="","",VLOOKUP(AK126,'シフト記号表（勤務時間帯）'!$D$6:$Z$47,23,FALSE))</f>
        <v/>
      </c>
      <c r="AL128" s="324" t="str">
        <f>IF(AL126="","",VLOOKUP(AL126,'シフト記号表（勤務時間帯）'!$D$6:$Z$47,23,FALSE))</f>
        <v/>
      </c>
      <c r="AM128" s="324" t="str">
        <f>IF(AM126="","",VLOOKUP(AM126,'シフト記号表（勤務時間帯）'!$D$6:$Z$47,23,FALSE))</f>
        <v/>
      </c>
      <c r="AN128" s="324" t="str">
        <f>IF(AN126="","",VLOOKUP(AN126,'シフト記号表（勤務時間帯）'!$D$6:$Z$47,23,FALSE))</f>
        <v/>
      </c>
      <c r="AO128" s="325" t="str">
        <f>IF(AO126="","",VLOOKUP(AO126,'シフト記号表（勤務時間帯）'!$D$6:$Z$47,23,FALSE))</f>
        <v/>
      </c>
      <c r="AP128" s="323" t="str">
        <f>IF(AP126="","",VLOOKUP(AP126,'シフト記号表（勤務時間帯）'!$D$6:$Z$47,23,FALSE))</f>
        <v/>
      </c>
      <c r="AQ128" s="324" t="str">
        <f>IF(AQ126="","",VLOOKUP(AQ126,'シフト記号表（勤務時間帯）'!$D$6:$Z$47,23,FALSE))</f>
        <v/>
      </c>
      <c r="AR128" s="324" t="str">
        <f>IF(AR126="","",VLOOKUP(AR126,'シフト記号表（勤務時間帯）'!$D$6:$Z$47,23,FALSE))</f>
        <v/>
      </c>
      <c r="AS128" s="324" t="str">
        <f>IF(AS126="","",VLOOKUP(AS126,'シフト記号表（勤務時間帯）'!$D$6:$Z$47,23,FALSE))</f>
        <v/>
      </c>
      <c r="AT128" s="324" t="str">
        <f>IF(AT126="","",VLOOKUP(AT126,'シフト記号表（勤務時間帯）'!$D$6:$Z$47,23,FALSE))</f>
        <v/>
      </c>
      <c r="AU128" s="324" t="str">
        <f>IF(AU126="","",VLOOKUP(AU126,'シフト記号表（勤務時間帯）'!$D$6:$Z$47,23,FALSE))</f>
        <v/>
      </c>
      <c r="AV128" s="325" t="str">
        <f>IF(AV126="","",VLOOKUP(AV126,'シフト記号表（勤務時間帯）'!$D$6:$Z$47,23,FALSE))</f>
        <v/>
      </c>
      <c r="AW128" s="323" t="str">
        <f>IF(AW126="","",VLOOKUP(AW126,'シフト記号表（勤務時間帯）'!$D$6:$Z$47,23,FALSE))</f>
        <v/>
      </c>
      <c r="AX128" s="324" t="str">
        <f>IF(AX126="","",VLOOKUP(AX126,'シフト記号表（勤務時間帯）'!$D$6:$Z$47,23,FALSE))</f>
        <v/>
      </c>
      <c r="AY128" s="324" t="str">
        <f>IF(AY126="","",VLOOKUP(AY126,'シフト記号表（勤務時間帯）'!$D$6:$Z$47,23,FALSE))</f>
        <v/>
      </c>
      <c r="AZ128" s="927">
        <f>IF($BC$3="４週",SUM(U128:AV128),IF($BC$3="暦月",SUM(U128:AY128),""))</f>
        <v>0</v>
      </c>
      <c r="BA128" s="928"/>
      <c r="BB128" s="929">
        <f>IF($BC$3="４週",AZ128/4,IF($BC$3="暦月",(AZ128/($BC$8/7)),""))</f>
        <v>0</v>
      </c>
      <c r="BC128" s="928"/>
      <c r="BD128" s="921"/>
      <c r="BE128" s="922"/>
      <c r="BF128" s="922"/>
      <c r="BG128" s="922"/>
      <c r="BH128" s="923"/>
    </row>
    <row r="129" spans="2:60" ht="20.25" customHeight="1" x14ac:dyDescent="0.15">
      <c r="B129" s="326"/>
      <c r="C129" s="870"/>
      <c r="D129" s="871"/>
      <c r="E129" s="872"/>
      <c r="F129" s="327"/>
      <c r="G129" s="328"/>
      <c r="H129" s="879"/>
      <c r="I129" s="882"/>
      <c r="J129" s="883"/>
      <c r="K129" s="883"/>
      <c r="L129" s="884"/>
      <c r="M129" s="891"/>
      <c r="N129" s="892"/>
      <c r="O129" s="893"/>
      <c r="P129" s="347" t="s">
        <v>649</v>
      </c>
      <c r="Q129" s="348"/>
      <c r="R129" s="348"/>
      <c r="S129" s="349"/>
      <c r="T129" s="350"/>
      <c r="U129" s="333"/>
      <c r="V129" s="334"/>
      <c r="W129" s="334"/>
      <c r="X129" s="334"/>
      <c r="Y129" s="334"/>
      <c r="Z129" s="334"/>
      <c r="AA129" s="335"/>
      <c r="AB129" s="333"/>
      <c r="AC129" s="334"/>
      <c r="AD129" s="334"/>
      <c r="AE129" s="334"/>
      <c r="AF129" s="334"/>
      <c r="AG129" s="334"/>
      <c r="AH129" s="335"/>
      <c r="AI129" s="333"/>
      <c r="AJ129" s="334"/>
      <c r="AK129" s="334"/>
      <c r="AL129" s="334"/>
      <c r="AM129" s="334"/>
      <c r="AN129" s="334"/>
      <c r="AO129" s="335"/>
      <c r="AP129" s="333"/>
      <c r="AQ129" s="334"/>
      <c r="AR129" s="334"/>
      <c r="AS129" s="334"/>
      <c r="AT129" s="334"/>
      <c r="AU129" s="334"/>
      <c r="AV129" s="335"/>
      <c r="AW129" s="333"/>
      <c r="AX129" s="334"/>
      <c r="AY129" s="334"/>
      <c r="AZ129" s="900"/>
      <c r="BA129" s="901"/>
      <c r="BB129" s="914"/>
      <c r="BC129" s="901"/>
      <c r="BD129" s="915"/>
      <c r="BE129" s="916"/>
      <c r="BF129" s="916"/>
      <c r="BG129" s="916"/>
      <c r="BH129" s="917"/>
    </row>
    <row r="130" spans="2:60" ht="20.25" customHeight="1" x14ac:dyDescent="0.15">
      <c r="B130" s="306">
        <f>B127+1</f>
        <v>37</v>
      </c>
      <c r="C130" s="873"/>
      <c r="D130" s="874"/>
      <c r="E130" s="875"/>
      <c r="F130" s="307">
        <f>C129</f>
        <v>0</v>
      </c>
      <c r="G130" s="308"/>
      <c r="H130" s="880"/>
      <c r="I130" s="885"/>
      <c r="J130" s="886"/>
      <c r="K130" s="886"/>
      <c r="L130" s="887"/>
      <c r="M130" s="894"/>
      <c r="N130" s="895"/>
      <c r="O130" s="896"/>
      <c r="P130" s="309" t="s">
        <v>658</v>
      </c>
      <c r="Q130" s="310"/>
      <c r="R130" s="310"/>
      <c r="S130" s="311"/>
      <c r="T130" s="312"/>
      <c r="U130" s="313" t="str">
        <f>IF(U129="","",VLOOKUP(U129,'シフト記号表（勤務時間帯）'!$D$6:$X$47,21,FALSE))</f>
        <v/>
      </c>
      <c r="V130" s="314" t="str">
        <f>IF(V129="","",VLOOKUP(V129,'シフト記号表（勤務時間帯）'!$D$6:$X$47,21,FALSE))</f>
        <v/>
      </c>
      <c r="W130" s="314" t="str">
        <f>IF(W129="","",VLOOKUP(W129,'シフト記号表（勤務時間帯）'!$D$6:$X$47,21,FALSE))</f>
        <v/>
      </c>
      <c r="X130" s="314" t="str">
        <f>IF(X129="","",VLOOKUP(X129,'シフト記号表（勤務時間帯）'!$D$6:$X$47,21,FALSE))</f>
        <v/>
      </c>
      <c r="Y130" s="314" t="str">
        <f>IF(Y129="","",VLOOKUP(Y129,'シフト記号表（勤務時間帯）'!$D$6:$X$47,21,FALSE))</f>
        <v/>
      </c>
      <c r="Z130" s="314" t="str">
        <f>IF(Z129="","",VLOOKUP(Z129,'シフト記号表（勤務時間帯）'!$D$6:$X$47,21,FALSE))</f>
        <v/>
      </c>
      <c r="AA130" s="315" t="str">
        <f>IF(AA129="","",VLOOKUP(AA129,'シフト記号表（勤務時間帯）'!$D$6:$X$47,21,FALSE))</f>
        <v/>
      </c>
      <c r="AB130" s="313" t="str">
        <f>IF(AB129="","",VLOOKUP(AB129,'シフト記号表（勤務時間帯）'!$D$6:$X$47,21,FALSE))</f>
        <v/>
      </c>
      <c r="AC130" s="314" t="str">
        <f>IF(AC129="","",VLOOKUP(AC129,'シフト記号表（勤務時間帯）'!$D$6:$X$47,21,FALSE))</f>
        <v/>
      </c>
      <c r="AD130" s="314" t="str">
        <f>IF(AD129="","",VLOOKUP(AD129,'シフト記号表（勤務時間帯）'!$D$6:$X$47,21,FALSE))</f>
        <v/>
      </c>
      <c r="AE130" s="314" t="str">
        <f>IF(AE129="","",VLOOKUP(AE129,'シフト記号表（勤務時間帯）'!$D$6:$X$47,21,FALSE))</f>
        <v/>
      </c>
      <c r="AF130" s="314" t="str">
        <f>IF(AF129="","",VLOOKUP(AF129,'シフト記号表（勤務時間帯）'!$D$6:$X$47,21,FALSE))</f>
        <v/>
      </c>
      <c r="AG130" s="314" t="str">
        <f>IF(AG129="","",VLOOKUP(AG129,'シフト記号表（勤務時間帯）'!$D$6:$X$47,21,FALSE))</f>
        <v/>
      </c>
      <c r="AH130" s="315" t="str">
        <f>IF(AH129="","",VLOOKUP(AH129,'シフト記号表（勤務時間帯）'!$D$6:$X$47,21,FALSE))</f>
        <v/>
      </c>
      <c r="AI130" s="313" t="str">
        <f>IF(AI129="","",VLOOKUP(AI129,'シフト記号表（勤務時間帯）'!$D$6:$X$47,21,FALSE))</f>
        <v/>
      </c>
      <c r="AJ130" s="314" t="str">
        <f>IF(AJ129="","",VLOOKUP(AJ129,'シフト記号表（勤務時間帯）'!$D$6:$X$47,21,FALSE))</f>
        <v/>
      </c>
      <c r="AK130" s="314" t="str">
        <f>IF(AK129="","",VLOOKUP(AK129,'シフト記号表（勤務時間帯）'!$D$6:$X$47,21,FALSE))</f>
        <v/>
      </c>
      <c r="AL130" s="314" t="str">
        <f>IF(AL129="","",VLOOKUP(AL129,'シフト記号表（勤務時間帯）'!$D$6:$X$47,21,FALSE))</f>
        <v/>
      </c>
      <c r="AM130" s="314" t="str">
        <f>IF(AM129="","",VLOOKUP(AM129,'シフト記号表（勤務時間帯）'!$D$6:$X$47,21,FALSE))</f>
        <v/>
      </c>
      <c r="AN130" s="314" t="str">
        <f>IF(AN129="","",VLOOKUP(AN129,'シフト記号表（勤務時間帯）'!$D$6:$X$47,21,FALSE))</f>
        <v/>
      </c>
      <c r="AO130" s="315" t="str">
        <f>IF(AO129="","",VLOOKUP(AO129,'シフト記号表（勤務時間帯）'!$D$6:$X$47,21,FALSE))</f>
        <v/>
      </c>
      <c r="AP130" s="313" t="str">
        <f>IF(AP129="","",VLOOKUP(AP129,'シフト記号表（勤務時間帯）'!$D$6:$X$47,21,FALSE))</f>
        <v/>
      </c>
      <c r="AQ130" s="314" t="str">
        <f>IF(AQ129="","",VLOOKUP(AQ129,'シフト記号表（勤務時間帯）'!$D$6:$X$47,21,FALSE))</f>
        <v/>
      </c>
      <c r="AR130" s="314" t="str">
        <f>IF(AR129="","",VLOOKUP(AR129,'シフト記号表（勤務時間帯）'!$D$6:$X$47,21,FALSE))</f>
        <v/>
      </c>
      <c r="AS130" s="314" t="str">
        <f>IF(AS129="","",VLOOKUP(AS129,'シフト記号表（勤務時間帯）'!$D$6:$X$47,21,FALSE))</f>
        <v/>
      </c>
      <c r="AT130" s="314" t="str">
        <f>IF(AT129="","",VLOOKUP(AT129,'シフト記号表（勤務時間帯）'!$D$6:$X$47,21,FALSE))</f>
        <v/>
      </c>
      <c r="AU130" s="314" t="str">
        <f>IF(AU129="","",VLOOKUP(AU129,'シフト記号表（勤務時間帯）'!$D$6:$X$47,21,FALSE))</f>
        <v/>
      </c>
      <c r="AV130" s="315" t="str">
        <f>IF(AV129="","",VLOOKUP(AV129,'シフト記号表（勤務時間帯）'!$D$6:$X$47,21,FALSE))</f>
        <v/>
      </c>
      <c r="AW130" s="313" t="str">
        <f>IF(AW129="","",VLOOKUP(AW129,'シフト記号表（勤務時間帯）'!$D$6:$X$47,21,FALSE))</f>
        <v/>
      </c>
      <c r="AX130" s="314" t="str">
        <f>IF(AX129="","",VLOOKUP(AX129,'シフト記号表（勤務時間帯）'!$D$6:$X$47,21,FALSE))</f>
        <v/>
      </c>
      <c r="AY130" s="314" t="str">
        <f>IF(AY129="","",VLOOKUP(AY129,'シフト記号表（勤務時間帯）'!$D$6:$X$47,21,FALSE))</f>
        <v/>
      </c>
      <c r="AZ130" s="924">
        <f>IF($BC$3="４週",SUM(U130:AV130),IF($BC$3="暦月",SUM(U130:AY130),""))</f>
        <v>0</v>
      </c>
      <c r="BA130" s="925"/>
      <c r="BB130" s="926">
        <f>IF($BC$3="４週",AZ130/4,IF($BC$3="暦月",(AZ130/($BC$8/7)),""))</f>
        <v>0</v>
      </c>
      <c r="BC130" s="925"/>
      <c r="BD130" s="918"/>
      <c r="BE130" s="919"/>
      <c r="BF130" s="919"/>
      <c r="BG130" s="919"/>
      <c r="BH130" s="920"/>
    </row>
    <row r="131" spans="2:60" ht="20.25" customHeight="1" x14ac:dyDescent="0.15">
      <c r="B131" s="316"/>
      <c r="C131" s="876"/>
      <c r="D131" s="877"/>
      <c r="E131" s="878"/>
      <c r="F131" s="317"/>
      <c r="G131" s="318">
        <f>C129</f>
        <v>0</v>
      </c>
      <c r="H131" s="881"/>
      <c r="I131" s="888"/>
      <c r="J131" s="889"/>
      <c r="K131" s="889"/>
      <c r="L131" s="890"/>
      <c r="M131" s="897"/>
      <c r="N131" s="898"/>
      <c r="O131" s="899"/>
      <c r="P131" s="412" t="s">
        <v>659</v>
      </c>
      <c r="Q131" s="320"/>
      <c r="R131" s="320"/>
      <c r="S131" s="340"/>
      <c r="T131" s="341"/>
      <c r="U131" s="323" t="str">
        <f>IF(U129="","",VLOOKUP(U129,'シフト記号表（勤務時間帯）'!$D$6:$Z$47,23,FALSE))</f>
        <v/>
      </c>
      <c r="V131" s="324" t="str">
        <f>IF(V129="","",VLOOKUP(V129,'シフト記号表（勤務時間帯）'!$D$6:$Z$47,23,FALSE))</f>
        <v/>
      </c>
      <c r="W131" s="324" t="str">
        <f>IF(W129="","",VLOOKUP(W129,'シフト記号表（勤務時間帯）'!$D$6:$Z$47,23,FALSE))</f>
        <v/>
      </c>
      <c r="X131" s="324" t="str">
        <f>IF(X129="","",VLOOKUP(X129,'シフト記号表（勤務時間帯）'!$D$6:$Z$47,23,FALSE))</f>
        <v/>
      </c>
      <c r="Y131" s="324" t="str">
        <f>IF(Y129="","",VLOOKUP(Y129,'シフト記号表（勤務時間帯）'!$D$6:$Z$47,23,FALSE))</f>
        <v/>
      </c>
      <c r="Z131" s="324" t="str">
        <f>IF(Z129="","",VLOOKUP(Z129,'シフト記号表（勤務時間帯）'!$D$6:$Z$47,23,FALSE))</f>
        <v/>
      </c>
      <c r="AA131" s="325" t="str">
        <f>IF(AA129="","",VLOOKUP(AA129,'シフト記号表（勤務時間帯）'!$D$6:$Z$47,23,FALSE))</f>
        <v/>
      </c>
      <c r="AB131" s="323" t="str">
        <f>IF(AB129="","",VLOOKUP(AB129,'シフト記号表（勤務時間帯）'!$D$6:$Z$47,23,FALSE))</f>
        <v/>
      </c>
      <c r="AC131" s="324" t="str">
        <f>IF(AC129="","",VLOOKUP(AC129,'シフト記号表（勤務時間帯）'!$D$6:$Z$47,23,FALSE))</f>
        <v/>
      </c>
      <c r="AD131" s="324" t="str">
        <f>IF(AD129="","",VLOOKUP(AD129,'シフト記号表（勤務時間帯）'!$D$6:$Z$47,23,FALSE))</f>
        <v/>
      </c>
      <c r="AE131" s="324" t="str">
        <f>IF(AE129="","",VLOOKUP(AE129,'シフト記号表（勤務時間帯）'!$D$6:$Z$47,23,FALSE))</f>
        <v/>
      </c>
      <c r="AF131" s="324" t="str">
        <f>IF(AF129="","",VLOOKUP(AF129,'シフト記号表（勤務時間帯）'!$D$6:$Z$47,23,FALSE))</f>
        <v/>
      </c>
      <c r="AG131" s="324" t="str">
        <f>IF(AG129="","",VLOOKUP(AG129,'シフト記号表（勤務時間帯）'!$D$6:$Z$47,23,FALSE))</f>
        <v/>
      </c>
      <c r="AH131" s="325" t="str">
        <f>IF(AH129="","",VLOOKUP(AH129,'シフト記号表（勤務時間帯）'!$D$6:$Z$47,23,FALSE))</f>
        <v/>
      </c>
      <c r="AI131" s="323" t="str">
        <f>IF(AI129="","",VLOOKUP(AI129,'シフト記号表（勤務時間帯）'!$D$6:$Z$47,23,FALSE))</f>
        <v/>
      </c>
      <c r="AJ131" s="324" t="str">
        <f>IF(AJ129="","",VLOOKUP(AJ129,'シフト記号表（勤務時間帯）'!$D$6:$Z$47,23,FALSE))</f>
        <v/>
      </c>
      <c r="AK131" s="324" t="str">
        <f>IF(AK129="","",VLOOKUP(AK129,'シフト記号表（勤務時間帯）'!$D$6:$Z$47,23,FALSE))</f>
        <v/>
      </c>
      <c r="AL131" s="324" t="str">
        <f>IF(AL129="","",VLOOKUP(AL129,'シフト記号表（勤務時間帯）'!$D$6:$Z$47,23,FALSE))</f>
        <v/>
      </c>
      <c r="AM131" s="324" t="str">
        <f>IF(AM129="","",VLOOKUP(AM129,'シフト記号表（勤務時間帯）'!$D$6:$Z$47,23,FALSE))</f>
        <v/>
      </c>
      <c r="AN131" s="324" t="str">
        <f>IF(AN129="","",VLOOKUP(AN129,'シフト記号表（勤務時間帯）'!$D$6:$Z$47,23,FALSE))</f>
        <v/>
      </c>
      <c r="AO131" s="325" t="str">
        <f>IF(AO129="","",VLOOKUP(AO129,'シフト記号表（勤務時間帯）'!$D$6:$Z$47,23,FALSE))</f>
        <v/>
      </c>
      <c r="AP131" s="323" t="str">
        <f>IF(AP129="","",VLOOKUP(AP129,'シフト記号表（勤務時間帯）'!$D$6:$Z$47,23,FALSE))</f>
        <v/>
      </c>
      <c r="AQ131" s="324" t="str">
        <f>IF(AQ129="","",VLOOKUP(AQ129,'シフト記号表（勤務時間帯）'!$D$6:$Z$47,23,FALSE))</f>
        <v/>
      </c>
      <c r="AR131" s="324" t="str">
        <f>IF(AR129="","",VLOOKUP(AR129,'シフト記号表（勤務時間帯）'!$D$6:$Z$47,23,FALSE))</f>
        <v/>
      </c>
      <c r="AS131" s="324" t="str">
        <f>IF(AS129="","",VLOOKUP(AS129,'シフト記号表（勤務時間帯）'!$D$6:$Z$47,23,FALSE))</f>
        <v/>
      </c>
      <c r="AT131" s="324" t="str">
        <f>IF(AT129="","",VLOOKUP(AT129,'シフト記号表（勤務時間帯）'!$D$6:$Z$47,23,FALSE))</f>
        <v/>
      </c>
      <c r="AU131" s="324" t="str">
        <f>IF(AU129="","",VLOOKUP(AU129,'シフト記号表（勤務時間帯）'!$D$6:$Z$47,23,FALSE))</f>
        <v/>
      </c>
      <c r="AV131" s="325" t="str">
        <f>IF(AV129="","",VLOOKUP(AV129,'シフト記号表（勤務時間帯）'!$D$6:$Z$47,23,FALSE))</f>
        <v/>
      </c>
      <c r="AW131" s="323" t="str">
        <f>IF(AW129="","",VLOOKUP(AW129,'シフト記号表（勤務時間帯）'!$D$6:$Z$47,23,FALSE))</f>
        <v/>
      </c>
      <c r="AX131" s="324" t="str">
        <f>IF(AX129="","",VLOOKUP(AX129,'シフト記号表（勤務時間帯）'!$D$6:$Z$47,23,FALSE))</f>
        <v/>
      </c>
      <c r="AY131" s="324" t="str">
        <f>IF(AY129="","",VLOOKUP(AY129,'シフト記号表（勤務時間帯）'!$D$6:$Z$47,23,FALSE))</f>
        <v/>
      </c>
      <c r="AZ131" s="927">
        <f>IF($BC$3="４週",SUM(U131:AV131),IF($BC$3="暦月",SUM(U131:AY131),""))</f>
        <v>0</v>
      </c>
      <c r="BA131" s="928"/>
      <c r="BB131" s="929">
        <f>IF($BC$3="４週",AZ131/4,IF($BC$3="暦月",(AZ131/($BC$8/7)),""))</f>
        <v>0</v>
      </c>
      <c r="BC131" s="928"/>
      <c r="BD131" s="921"/>
      <c r="BE131" s="922"/>
      <c r="BF131" s="922"/>
      <c r="BG131" s="922"/>
      <c r="BH131" s="923"/>
    </row>
    <row r="132" spans="2:60" ht="20.25" customHeight="1" x14ac:dyDescent="0.15">
      <c r="B132" s="326"/>
      <c r="C132" s="870"/>
      <c r="D132" s="871"/>
      <c r="E132" s="872"/>
      <c r="F132" s="327"/>
      <c r="G132" s="328"/>
      <c r="H132" s="879"/>
      <c r="I132" s="882"/>
      <c r="J132" s="883"/>
      <c r="K132" s="883"/>
      <c r="L132" s="884"/>
      <c r="M132" s="891"/>
      <c r="N132" s="892"/>
      <c r="O132" s="893"/>
      <c r="P132" s="347" t="s">
        <v>649</v>
      </c>
      <c r="Q132" s="348"/>
      <c r="R132" s="348"/>
      <c r="S132" s="349"/>
      <c r="T132" s="350"/>
      <c r="U132" s="333"/>
      <c r="V132" s="334"/>
      <c r="W132" s="334"/>
      <c r="X132" s="334"/>
      <c r="Y132" s="334"/>
      <c r="Z132" s="334"/>
      <c r="AA132" s="335"/>
      <c r="AB132" s="333"/>
      <c r="AC132" s="334"/>
      <c r="AD132" s="334"/>
      <c r="AE132" s="334"/>
      <c r="AF132" s="334"/>
      <c r="AG132" s="334"/>
      <c r="AH132" s="335"/>
      <c r="AI132" s="333"/>
      <c r="AJ132" s="334"/>
      <c r="AK132" s="334"/>
      <c r="AL132" s="334"/>
      <c r="AM132" s="334"/>
      <c r="AN132" s="334"/>
      <c r="AO132" s="335"/>
      <c r="AP132" s="333"/>
      <c r="AQ132" s="334"/>
      <c r="AR132" s="334"/>
      <c r="AS132" s="334"/>
      <c r="AT132" s="334"/>
      <c r="AU132" s="334"/>
      <c r="AV132" s="335"/>
      <c r="AW132" s="333"/>
      <c r="AX132" s="334"/>
      <c r="AY132" s="334"/>
      <c r="AZ132" s="900"/>
      <c r="BA132" s="901"/>
      <c r="BB132" s="914"/>
      <c r="BC132" s="901"/>
      <c r="BD132" s="915"/>
      <c r="BE132" s="916"/>
      <c r="BF132" s="916"/>
      <c r="BG132" s="916"/>
      <c r="BH132" s="917"/>
    </row>
    <row r="133" spans="2:60" ht="20.25" customHeight="1" x14ac:dyDescent="0.15">
      <c r="B133" s="306">
        <f>B130+1</f>
        <v>38</v>
      </c>
      <c r="C133" s="873"/>
      <c r="D133" s="874"/>
      <c r="E133" s="875"/>
      <c r="F133" s="307">
        <f>C132</f>
        <v>0</v>
      </c>
      <c r="G133" s="308"/>
      <c r="H133" s="880"/>
      <c r="I133" s="885"/>
      <c r="J133" s="886"/>
      <c r="K133" s="886"/>
      <c r="L133" s="887"/>
      <c r="M133" s="894"/>
      <c r="N133" s="895"/>
      <c r="O133" s="896"/>
      <c r="P133" s="309" t="s">
        <v>658</v>
      </c>
      <c r="Q133" s="310"/>
      <c r="R133" s="310"/>
      <c r="S133" s="311"/>
      <c r="T133" s="312"/>
      <c r="U133" s="313" t="str">
        <f>IF(U132="","",VLOOKUP(U132,'シフト記号表（勤務時間帯）'!$D$6:$X$47,21,FALSE))</f>
        <v/>
      </c>
      <c r="V133" s="314" t="str">
        <f>IF(V132="","",VLOOKUP(V132,'シフト記号表（勤務時間帯）'!$D$6:$X$47,21,FALSE))</f>
        <v/>
      </c>
      <c r="W133" s="314" t="str">
        <f>IF(W132="","",VLOOKUP(W132,'シフト記号表（勤務時間帯）'!$D$6:$X$47,21,FALSE))</f>
        <v/>
      </c>
      <c r="X133" s="314" t="str">
        <f>IF(X132="","",VLOOKUP(X132,'シフト記号表（勤務時間帯）'!$D$6:$X$47,21,FALSE))</f>
        <v/>
      </c>
      <c r="Y133" s="314" t="str">
        <f>IF(Y132="","",VLOOKUP(Y132,'シフト記号表（勤務時間帯）'!$D$6:$X$47,21,FALSE))</f>
        <v/>
      </c>
      <c r="Z133" s="314" t="str">
        <f>IF(Z132="","",VLOOKUP(Z132,'シフト記号表（勤務時間帯）'!$D$6:$X$47,21,FALSE))</f>
        <v/>
      </c>
      <c r="AA133" s="315" t="str">
        <f>IF(AA132="","",VLOOKUP(AA132,'シフト記号表（勤務時間帯）'!$D$6:$X$47,21,FALSE))</f>
        <v/>
      </c>
      <c r="AB133" s="313" t="str">
        <f>IF(AB132="","",VLOOKUP(AB132,'シフト記号表（勤務時間帯）'!$D$6:$X$47,21,FALSE))</f>
        <v/>
      </c>
      <c r="AC133" s="314" t="str">
        <f>IF(AC132="","",VLOOKUP(AC132,'シフト記号表（勤務時間帯）'!$D$6:$X$47,21,FALSE))</f>
        <v/>
      </c>
      <c r="AD133" s="314" t="str">
        <f>IF(AD132="","",VLOOKUP(AD132,'シフト記号表（勤務時間帯）'!$D$6:$X$47,21,FALSE))</f>
        <v/>
      </c>
      <c r="AE133" s="314" t="str">
        <f>IF(AE132="","",VLOOKUP(AE132,'シフト記号表（勤務時間帯）'!$D$6:$X$47,21,FALSE))</f>
        <v/>
      </c>
      <c r="AF133" s="314" t="str">
        <f>IF(AF132="","",VLOOKUP(AF132,'シフト記号表（勤務時間帯）'!$D$6:$X$47,21,FALSE))</f>
        <v/>
      </c>
      <c r="AG133" s="314" t="str">
        <f>IF(AG132="","",VLOOKUP(AG132,'シフト記号表（勤務時間帯）'!$D$6:$X$47,21,FALSE))</f>
        <v/>
      </c>
      <c r="AH133" s="315" t="str">
        <f>IF(AH132="","",VLOOKUP(AH132,'シフト記号表（勤務時間帯）'!$D$6:$X$47,21,FALSE))</f>
        <v/>
      </c>
      <c r="AI133" s="313" t="str">
        <f>IF(AI132="","",VLOOKUP(AI132,'シフト記号表（勤務時間帯）'!$D$6:$X$47,21,FALSE))</f>
        <v/>
      </c>
      <c r="AJ133" s="314" t="str">
        <f>IF(AJ132="","",VLOOKUP(AJ132,'シフト記号表（勤務時間帯）'!$D$6:$X$47,21,FALSE))</f>
        <v/>
      </c>
      <c r="AK133" s="314" t="str">
        <f>IF(AK132="","",VLOOKUP(AK132,'シフト記号表（勤務時間帯）'!$D$6:$X$47,21,FALSE))</f>
        <v/>
      </c>
      <c r="AL133" s="314" t="str">
        <f>IF(AL132="","",VLOOKUP(AL132,'シフト記号表（勤務時間帯）'!$D$6:$X$47,21,FALSE))</f>
        <v/>
      </c>
      <c r="AM133" s="314" t="str">
        <f>IF(AM132="","",VLOOKUP(AM132,'シフト記号表（勤務時間帯）'!$D$6:$X$47,21,FALSE))</f>
        <v/>
      </c>
      <c r="AN133" s="314" t="str">
        <f>IF(AN132="","",VLOOKUP(AN132,'シフト記号表（勤務時間帯）'!$D$6:$X$47,21,FALSE))</f>
        <v/>
      </c>
      <c r="AO133" s="315" t="str">
        <f>IF(AO132="","",VLOOKUP(AO132,'シフト記号表（勤務時間帯）'!$D$6:$X$47,21,FALSE))</f>
        <v/>
      </c>
      <c r="AP133" s="313" t="str">
        <f>IF(AP132="","",VLOOKUP(AP132,'シフト記号表（勤務時間帯）'!$D$6:$X$47,21,FALSE))</f>
        <v/>
      </c>
      <c r="AQ133" s="314" t="str">
        <f>IF(AQ132="","",VLOOKUP(AQ132,'シフト記号表（勤務時間帯）'!$D$6:$X$47,21,FALSE))</f>
        <v/>
      </c>
      <c r="AR133" s="314" t="str">
        <f>IF(AR132="","",VLOOKUP(AR132,'シフト記号表（勤務時間帯）'!$D$6:$X$47,21,FALSE))</f>
        <v/>
      </c>
      <c r="AS133" s="314" t="str">
        <f>IF(AS132="","",VLOOKUP(AS132,'シフト記号表（勤務時間帯）'!$D$6:$X$47,21,FALSE))</f>
        <v/>
      </c>
      <c r="AT133" s="314" t="str">
        <f>IF(AT132="","",VLOOKUP(AT132,'シフト記号表（勤務時間帯）'!$D$6:$X$47,21,FALSE))</f>
        <v/>
      </c>
      <c r="AU133" s="314" t="str">
        <f>IF(AU132="","",VLOOKUP(AU132,'シフト記号表（勤務時間帯）'!$D$6:$X$47,21,FALSE))</f>
        <v/>
      </c>
      <c r="AV133" s="315" t="str">
        <f>IF(AV132="","",VLOOKUP(AV132,'シフト記号表（勤務時間帯）'!$D$6:$X$47,21,FALSE))</f>
        <v/>
      </c>
      <c r="AW133" s="313" t="str">
        <f>IF(AW132="","",VLOOKUP(AW132,'シフト記号表（勤務時間帯）'!$D$6:$X$47,21,FALSE))</f>
        <v/>
      </c>
      <c r="AX133" s="314" t="str">
        <f>IF(AX132="","",VLOOKUP(AX132,'シフト記号表（勤務時間帯）'!$D$6:$X$47,21,FALSE))</f>
        <v/>
      </c>
      <c r="AY133" s="314" t="str">
        <f>IF(AY132="","",VLOOKUP(AY132,'シフト記号表（勤務時間帯）'!$D$6:$X$47,21,FALSE))</f>
        <v/>
      </c>
      <c r="AZ133" s="924">
        <f>IF($BC$3="４週",SUM(U133:AV133),IF($BC$3="暦月",SUM(U133:AY133),""))</f>
        <v>0</v>
      </c>
      <c r="BA133" s="925"/>
      <c r="BB133" s="926">
        <f>IF($BC$3="４週",AZ133/4,IF($BC$3="暦月",(AZ133/($BC$8/7)),""))</f>
        <v>0</v>
      </c>
      <c r="BC133" s="925"/>
      <c r="BD133" s="918"/>
      <c r="BE133" s="919"/>
      <c r="BF133" s="919"/>
      <c r="BG133" s="919"/>
      <c r="BH133" s="920"/>
    </row>
    <row r="134" spans="2:60" ht="20.25" customHeight="1" x14ac:dyDescent="0.15">
      <c r="B134" s="316"/>
      <c r="C134" s="876"/>
      <c r="D134" s="877"/>
      <c r="E134" s="878"/>
      <c r="F134" s="317"/>
      <c r="G134" s="318">
        <f>C132</f>
        <v>0</v>
      </c>
      <c r="H134" s="881"/>
      <c r="I134" s="888"/>
      <c r="J134" s="889"/>
      <c r="K134" s="889"/>
      <c r="L134" s="890"/>
      <c r="M134" s="897"/>
      <c r="N134" s="898"/>
      <c r="O134" s="899"/>
      <c r="P134" s="412" t="s">
        <v>659</v>
      </c>
      <c r="Q134" s="320"/>
      <c r="R134" s="320"/>
      <c r="S134" s="340"/>
      <c r="T134" s="341"/>
      <c r="U134" s="323" t="str">
        <f>IF(U132="","",VLOOKUP(U132,'シフト記号表（勤務時間帯）'!$D$6:$Z$47,23,FALSE))</f>
        <v/>
      </c>
      <c r="V134" s="324" t="str">
        <f>IF(V132="","",VLOOKUP(V132,'シフト記号表（勤務時間帯）'!$D$6:$Z$47,23,FALSE))</f>
        <v/>
      </c>
      <c r="W134" s="324" t="str">
        <f>IF(W132="","",VLOOKUP(W132,'シフト記号表（勤務時間帯）'!$D$6:$Z$47,23,FALSE))</f>
        <v/>
      </c>
      <c r="X134" s="324" t="str">
        <f>IF(X132="","",VLOOKUP(X132,'シフト記号表（勤務時間帯）'!$D$6:$Z$47,23,FALSE))</f>
        <v/>
      </c>
      <c r="Y134" s="324" t="str">
        <f>IF(Y132="","",VLOOKUP(Y132,'シフト記号表（勤務時間帯）'!$D$6:$Z$47,23,FALSE))</f>
        <v/>
      </c>
      <c r="Z134" s="324" t="str">
        <f>IF(Z132="","",VLOOKUP(Z132,'シフト記号表（勤務時間帯）'!$D$6:$Z$47,23,FALSE))</f>
        <v/>
      </c>
      <c r="AA134" s="325" t="str">
        <f>IF(AA132="","",VLOOKUP(AA132,'シフト記号表（勤務時間帯）'!$D$6:$Z$47,23,FALSE))</f>
        <v/>
      </c>
      <c r="AB134" s="323" t="str">
        <f>IF(AB132="","",VLOOKUP(AB132,'シフト記号表（勤務時間帯）'!$D$6:$Z$47,23,FALSE))</f>
        <v/>
      </c>
      <c r="AC134" s="324" t="str">
        <f>IF(AC132="","",VLOOKUP(AC132,'シフト記号表（勤務時間帯）'!$D$6:$Z$47,23,FALSE))</f>
        <v/>
      </c>
      <c r="AD134" s="324" t="str">
        <f>IF(AD132="","",VLOOKUP(AD132,'シフト記号表（勤務時間帯）'!$D$6:$Z$47,23,FALSE))</f>
        <v/>
      </c>
      <c r="AE134" s="324" t="str">
        <f>IF(AE132="","",VLOOKUP(AE132,'シフト記号表（勤務時間帯）'!$D$6:$Z$47,23,FALSE))</f>
        <v/>
      </c>
      <c r="AF134" s="324" t="str">
        <f>IF(AF132="","",VLOOKUP(AF132,'シフト記号表（勤務時間帯）'!$D$6:$Z$47,23,FALSE))</f>
        <v/>
      </c>
      <c r="AG134" s="324" t="str">
        <f>IF(AG132="","",VLOOKUP(AG132,'シフト記号表（勤務時間帯）'!$D$6:$Z$47,23,FALSE))</f>
        <v/>
      </c>
      <c r="AH134" s="325" t="str">
        <f>IF(AH132="","",VLOOKUP(AH132,'シフト記号表（勤務時間帯）'!$D$6:$Z$47,23,FALSE))</f>
        <v/>
      </c>
      <c r="AI134" s="323" t="str">
        <f>IF(AI132="","",VLOOKUP(AI132,'シフト記号表（勤務時間帯）'!$D$6:$Z$47,23,FALSE))</f>
        <v/>
      </c>
      <c r="AJ134" s="324" t="str">
        <f>IF(AJ132="","",VLOOKUP(AJ132,'シフト記号表（勤務時間帯）'!$D$6:$Z$47,23,FALSE))</f>
        <v/>
      </c>
      <c r="AK134" s="324" t="str">
        <f>IF(AK132="","",VLOOKUP(AK132,'シフト記号表（勤務時間帯）'!$D$6:$Z$47,23,FALSE))</f>
        <v/>
      </c>
      <c r="AL134" s="324" t="str">
        <f>IF(AL132="","",VLOOKUP(AL132,'シフト記号表（勤務時間帯）'!$D$6:$Z$47,23,FALSE))</f>
        <v/>
      </c>
      <c r="AM134" s="324" t="str">
        <f>IF(AM132="","",VLOOKUP(AM132,'シフト記号表（勤務時間帯）'!$D$6:$Z$47,23,FALSE))</f>
        <v/>
      </c>
      <c r="AN134" s="324" t="str">
        <f>IF(AN132="","",VLOOKUP(AN132,'シフト記号表（勤務時間帯）'!$D$6:$Z$47,23,FALSE))</f>
        <v/>
      </c>
      <c r="AO134" s="325" t="str">
        <f>IF(AO132="","",VLOOKUP(AO132,'シフト記号表（勤務時間帯）'!$D$6:$Z$47,23,FALSE))</f>
        <v/>
      </c>
      <c r="AP134" s="323" t="str">
        <f>IF(AP132="","",VLOOKUP(AP132,'シフト記号表（勤務時間帯）'!$D$6:$Z$47,23,FALSE))</f>
        <v/>
      </c>
      <c r="AQ134" s="324" t="str">
        <f>IF(AQ132="","",VLOOKUP(AQ132,'シフト記号表（勤務時間帯）'!$D$6:$Z$47,23,FALSE))</f>
        <v/>
      </c>
      <c r="AR134" s="324" t="str">
        <f>IF(AR132="","",VLOOKUP(AR132,'シフト記号表（勤務時間帯）'!$D$6:$Z$47,23,FALSE))</f>
        <v/>
      </c>
      <c r="AS134" s="324" t="str">
        <f>IF(AS132="","",VLOOKUP(AS132,'シフト記号表（勤務時間帯）'!$D$6:$Z$47,23,FALSE))</f>
        <v/>
      </c>
      <c r="AT134" s="324" t="str">
        <f>IF(AT132="","",VLOOKUP(AT132,'シフト記号表（勤務時間帯）'!$D$6:$Z$47,23,FALSE))</f>
        <v/>
      </c>
      <c r="AU134" s="324" t="str">
        <f>IF(AU132="","",VLOOKUP(AU132,'シフト記号表（勤務時間帯）'!$D$6:$Z$47,23,FALSE))</f>
        <v/>
      </c>
      <c r="AV134" s="325" t="str">
        <f>IF(AV132="","",VLOOKUP(AV132,'シフト記号表（勤務時間帯）'!$D$6:$Z$47,23,FALSE))</f>
        <v/>
      </c>
      <c r="AW134" s="323" t="str">
        <f>IF(AW132="","",VLOOKUP(AW132,'シフト記号表（勤務時間帯）'!$D$6:$Z$47,23,FALSE))</f>
        <v/>
      </c>
      <c r="AX134" s="324" t="str">
        <f>IF(AX132="","",VLOOKUP(AX132,'シフト記号表（勤務時間帯）'!$D$6:$Z$47,23,FALSE))</f>
        <v/>
      </c>
      <c r="AY134" s="324" t="str">
        <f>IF(AY132="","",VLOOKUP(AY132,'シフト記号表（勤務時間帯）'!$D$6:$Z$47,23,FALSE))</f>
        <v/>
      </c>
      <c r="AZ134" s="927">
        <f>IF($BC$3="４週",SUM(U134:AV134),IF($BC$3="暦月",SUM(U134:AY134),""))</f>
        <v>0</v>
      </c>
      <c r="BA134" s="928"/>
      <c r="BB134" s="929">
        <f>IF($BC$3="４週",AZ134/4,IF($BC$3="暦月",(AZ134/($BC$8/7)),""))</f>
        <v>0</v>
      </c>
      <c r="BC134" s="928"/>
      <c r="BD134" s="921"/>
      <c r="BE134" s="922"/>
      <c r="BF134" s="922"/>
      <c r="BG134" s="922"/>
      <c r="BH134" s="923"/>
    </row>
    <row r="135" spans="2:60" ht="20.25" customHeight="1" x14ac:dyDescent="0.15">
      <c r="B135" s="326"/>
      <c r="C135" s="870"/>
      <c r="D135" s="871"/>
      <c r="E135" s="872"/>
      <c r="F135" s="327"/>
      <c r="G135" s="328"/>
      <c r="H135" s="879"/>
      <c r="I135" s="882"/>
      <c r="J135" s="883"/>
      <c r="K135" s="883"/>
      <c r="L135" s="884"/>
      <c r="M135" s="891"/>
      <c r="N135" s="892"/>
      <c r="O135" s="893"/>
      <c r="P135" s="347" t="s">
        <v>649</v>
      </c>
      <c r="Q135" s="348"/>
      <c r="R135" s="348"/>
      <c r="S135" s="349"/>
      <c r="T135" s="350"/>
      <c r="U135" s="333"/>
      <c r="V135" s="334"/>
      <c r="W135" s="334"/>
      <c r="X135" s="334"/>
      <c r="Y135" s="334"/>
      <c r="Z135" s="334"/>
      <c r="AA135" s="335"/>
      <c r="AB135" s="333"/>
      <c r="AC135" s="334"/>
      <c r="AD135" s="334"/>
      <c r="AE135" s="334"/>
      <c r="AF135" s="334"/>
      <c r="AG135" s="334"/>
      <c r="AH135" s="335"/>
      <c r="AI135" s="333"/>
      <c r="AJ135" s="334"/>
      <c r="AK135" s="334"/>
      <c r="AL135" s="334"/>
      <c r="AM135" s="334"/>
      <c r="AN135" s="334"/>
      <c r="AO135" s="335"/>
      <c r="AP135" s="333"/>
      <c r="AQ135" s="334"/>
      <c r="AR135" s="334"/>
      <c r="AS135" s="334"/>
      <c r="AT135" s="334"/>
      <c r="AU135" s="334"/>
      <c r="AV135" s="335"/>
      <c r="AW135" s="333"/>
      <c r="AX135" s="334"/>
      <c r="AY135" s="334"/>
      <c r="AZ135" s="900"/>
      <c r="BA135" s="901"/>
      <c r="BB135" s="914"/>
      <c r="BC135" s="901"/>
      <c r="BD135" s="915"/>
      <c r="BE135" s="916"/>
      <c r="BF135" s="916"/>
      <c r="BG135" s="916"/>
      <c r="BH135" s="917"/>
    </row>
    <row r="136" spans="2:60" ht="20.25" customHeight="1" x14ac:dyDescent="0.15">
      <c r="B136" s="306">
        <f>B133+1</f>
        <v>39</v>
      </c>
      <c r="C136" s="873"/>
      <c r="D136" s="874"/>
      <c r="E136" s="875"/>
      <c r="F136" s="307">
        <f>C135</f>
        <v>0</v>
      </c>
      <c r="G136" s="308"/>
      <c r="H136" s="880"/>
      <c r="I136" s="885"/>
      <c r="J136" s="886"/>
      <c r="K136" s="886"/>
      <c r="L136" s="887"/>
      <c r="M136" s="894"/>
      <c r="N136" s="895"/>
      <c r="O136" s="896"/>
      <c r="P136" s="309" t="s">
        <v>658</v>
      </c>
      <c r="Q136" s="310"/>
      <c r="R136" s="310"/>
      <c r="S136" s="311"/>
      <c r="T136" s="312"/>
      <c r="U136" s="313" t="str">
        <f>IF(U135="","",VLOOKUP(U135,'シフト記号表（勤務時間帯）'!$D$6:$X$47,21,FALSE))</f>
        <v/>
      </c>
      <c r="V136" s="314" t="str">
        <f>IF(V135="","",VLOOKUP(V135,'シフト記号表（勤務時間帯）'!$D$6:$X$47,21,FALSE))</f>
        <v/>
      </c>
      <c r="W136" s="314" t="str">
        <f>IF(W135="","",VLOOKUP(W135,'シフト記号表（勤務時間帯）'!$D$6:$X$47,21,FALSE))</f>
        <v/>
      </c>
      <c r="X136" s="314" t="str">
        <f>IF(X135="","",VLOOKUP(X135,'シフト記号表（勤務時間帯）'!$D$6:$X$47,21,FALSE))</f>
        <v/>
      </c>
      <c r="Y136" s="314" t="str">
        <f>IF(Y135="","",VLOOKUP(Y135,'シフト記号表（勤務時間帯）'!$D$6:$X$47,21,FALSE))</f>
        <v/>
      </c>
      <c r="Z136" s="314" t="str">
        <f>IF(Z135="","",VLOOKUP(Z135,'シフト記号表（勤務時間帯）'!$D$6:$X$47,21,FALSE))</f>
        <v/>
      </c>
      <c r="AA136" s="315" t="str">
        <f>IF(AA135="","",VLOOKUP(AA135,'シフト記号表（勤務時間帯）'!$D$6:$X$47,21,FALSE))</f>
        <v/>
      </c>
      <c r="AB136" s="313" t="str">
        <f>IF(AB135="","",VLOOKUP(AB135,'シフト記号表（勤務時間帯）'!$D$6:$X$47,21,FALSE))</f>
        <v/>
      </c>
      <c r="AC136" s="314" t="str">
        <f>IF(AC135="","",VLOOKUP(AC135,'シフト記号表（勤務時間帯）'!$D$6:$X$47,21,FALSE))</f>
        <v/>
      </c>
      <c r="AD136" s="314" t="str">
        <f>IF(AD135="","",VLOOKUP(AD135,'シフト記号表（勤務時間帯）'!$D$6:$X$47,21,FALSE))</f>
        <v/>
      </c>
      <c r="AE136" s="314" t="str">
        <f>IF(AE135="","",VLOOKUP(AE135,'シフト記号表（勤務時間帯）'!$D$6:$X$47,21,FALSE))</f>
        <v/>
      </c>
      <c r="AF136" s="314" t="str">
        <f>IF(AF135="","",VLOOKUP(AF135,'シフト記号表（勤務時間帯）'!$D$6:$X$47,21,FALSE))</f>
        <v/>
      </c>
      <c r="AG136" s="314" t="str">
        <f>IF(AG135="","",VLOOKUP(AG135,'シフト記号表（勤務時間帯）'!$D$6:$X$47,21,FALSE))</f>
        <v/>
      </c>
      <c r="AH136" s="315" t="str">
        <f>IF(AH135="","",VLOOKUP(AH135,'シフト記号表（勤務時間帯）'!$D$6:$X$47,21,FALSE))</f>
        <v/>
      </c>
      <c r="AI136" s="313" t="str">
        <f>IF(AI135="","",VLOOKUP(AI135,'シフト記号表（勤務時間帯）'!$D$6:$X$47,21,FALSE))</f>
        <v/>
      </c>
      <c r="AJ136" s="314" t="str">
        <f>IF(AJ135="","",VLOOKUP(AJ135,'シフト記号表（勤務時間帯）'!$D$6:$X$47,21,FALSE))</f>
        <v/>
      </c>
      <c r="AK136" s="314" t="str">
        <f>IF(AK135="","",VLOOKUP(AK135,'シフト記号表（勤務時間帯）'!$D$6:$X$47,21,FALSE))</f>
        <v/>
      </c>
      <c r="AL136" s="314" t="str">
        <f>IF(AL135="","",VLOOKUP(AL135,'シフト記号表（勤務時間帯）'!$D$6:$X$47,21,FALSE))</f>
        <v/>
      </c>
      <c r="AM136" s="314" t="str">
        <f>IF(AM135="","",VLOOKUP(AM135,'シフト記号表（勤務時間帯）'!$D$6:$X$47,21,FALSE))</f>
        <v/>
      </c>
      <c r="AN136" s="314" t="str">
        <f>IF(AN135="","",VLOOKUP(AN135,'シフト記号表（勤務時間帯）'!$D$6:$X$47,21,FALSE))</f>
        <v/>
      </c>
      <c r="AO136" s="315" t="str">
        <f>IF(AO135="","",VLOOKUP(AO135,'シフト記号表（勤務時間帯）'!$D$6:$X$47,21,FALSE))</f>
        <v/>
      </c>
      <c r="AP136" s="313" t="str">
        <f>IF(AP135="","",VLOOKUP(AP135,'シフト記号表（勤務時間帯）'!$D$6:$X$47,21,FALSE))</f>
        <v/>
      </c>
      <c r="AQ136" s="314" t="str">
        <f>IF(AQ135="","",VLOOKUP(AQ135,'シフト記号表（勤務時間帯）'!$D$6:$X$47,21,FALSE))</f>
        <v/>
      </c>
      <c r="AR136" s="314" t="str">
        <f>IF(AR135="","",VLOOKUP(AR135,'シフト記号表（勤務時間帯）'!$D$6:$X$47,21,FALSE))</f>
        <v/>
      </c>
      <c r="AS136" s="314" t="str">
        <f>IF(AS135="","",VLOOKUP(AS135,'シフト記号表（勤務時間帯）'!$D$6:$X$47,21,FALSE))</f>
        <v/>
      </c>
      <c r="AT136" s="314" t="str">
        <f>IF(AT135="","",VLOOKUP(AT135,'シフト記号表（勤務時間帯）'!$D$6:$X$47,21,FALSE))</f>
        <v/>
      </c>
      <c r="AU136" s="314" t="str">
        <f>IF(AU135="","",VLOOKUP(AU135,'シフト記号表（勤務時間帯）'!$D$6:$X$47,21,FALSE))</f>
        <v/>
      </c>
      <c r="AV136" s="315" t="str">
        <f>IF(AV135="","",VLOOKUP(AV135,'シフト記号表（勤務時間帯）'!$D$6:$X$47,21,FALSE))</f>
        <v/>
      </c>
      <c r="AW136" s="313" t="str">
        <f>IF(AW135="","",VLOOKUP(AW135,'シフト記号表（勤務時間帯）'!$D$6:$X$47,21,FALSE))</f>
        <v/>
      </c>
      <c r="AX136" s="314" t="str">
        <f>IF(AX135="","",VLOOKUP(AX135,'シフト記号表（勤務時間帯）'!$D$6:$X$47,21,FALSE))</f>
        <v/>
      </c>
      <c r="AY136" s="314" t="str">
        <f>IF(AY135="","",VLOOKUP(AY135,'シフト記号表（勤務時間帯）'!$D$6:$X$47,21,FALSE))</f>
        <v/>
      </c>
      <c r="AZ136" s="924">
        <f>IF($BC$3="４週",SUM(U136:AV136),IF($BC$3="暦月",SUM(U136:AY136),""))</f>
        <v>0</v>
      </c>
      <c r="BA136" s="925"/>
      <c r="BB136" s="926">
        <f>IF($BC$3="４週",AZ136/4,IF($BC$3="暦月",(AZ136/($BC$8/7)),""))</f>
        <v>0</v>
      </c>
      <c r="BC136" s="925"/>
      <c r="BD136" s="918"/>
      <c r="BE136" s="919"/>
      <c r="BF136" s="919"/>
      <c r="BG136" s="919"/>
      <c r="BH136" s="920"/>
    </row>
    <row r="137" spans="2:60" ht="20.25" customHeight="1" x14ac:dyDescent="0.15">
      <c r="B137" s="316"/>
      <c r="C137" s="876"/>
      <c r="D137" s="877"/>
      <c r="E137" s="878"/>
      <c r="F137" s="317"/>
      <c r="G137" s="318">
        <f>C135</f>
        <v>0</v>
      </c>
      <c r="H137" s="881"/>
      <c r="I137" s="888"/>
      <c r="J137" s="889"/>
      <c r="K137" s="889"/>
      <c r="L137" s="890"/>
      <c r="M137" s="897"/>
      <c r="N137" s="898"/>
      <c r="O137" s="899"/>
      <c r="P137" s="412" t="s">
        <v>659</v>
      </c>
      <c r="Q137" s="320"/>
      <c r="R137" s="320"/>
      <c r="S137" s="340"/>
      <c r="T137" s="341"/>
      <c r="U137" s="323" t="str">
        <f>IF(U135="","",VLOOKUP(U135,'シフト記号表（勤務時間帯）'!$D$6:$Z$47,23,FALSE))</f>
        <v/>
      </c>
      <c r="V137" s="324" t="str">
        <f>IF(V135="","",VLOOKUP(V135,'シフト記号表（勤務時間帯）'!$D$6:$Z$47,23,FALSE))</f>
        <v/>
      </c>
      <c r="W137" s="324" t="str">
        <f>IF(W135="","",VLOOKUP(W135,'シフト記号表（勤務時間帯）'!$D$6:$Z$47,23,FALSE))</f>
        <v/>
      </c>
      <c r="X137" s="324" t="str">
        <f>IF(X135="","",VLOOKUP(X135,'シフト記号表（勤務時間帯）'!$D$6:$Z$47,23,FALSE))</f>
        <v/>
      </c>
      <c r="Y137" s="324" t="str">
        <f>IF(Y135="","",VLOOKUP(Y135,'シフト記号表（勤務時間帯）'!$D$6:$Z$47,23,FALSE))</f>
        <v/>
      </c>
      <c r="Z137" s="324" t="str">
        <f>IF(Z135="","",VLOOKUP(Z135,'シフト記号表（勤務時間帯）'!$D$6:$Z$47,23,FALSE))</f>
        <v/>
      </c>
      <c r="AA137" s="325" t="str">
        <f>IF(AA135="","",VLOOKUP(AA135,'シフト記号表（勤務時間帯）'!$D$6:$Z$47,23,FALSE))</f>
        <v/>
      </c>
      <c r="AB137" s="323" t="str">
        <f>IF(AB135="","",VLOOKUP(AB135,'シフト記号表（勤務時間帯）'!$D$6:$Z$47,23,FALSE))</f>
        <v/>
      </c>
      <c r="AC137" s="324" t="str">
        <f>IF(AC135="","",VLOOKUP(AC135,'シフト記号表（勤務時間帯）'!$D$6:$Z$47,23,FALSE))</f>
        <v/>
      </c>
      <c r="AD137" s="324" t="str">
        <f>IF(AD135="","",VLOOKUP(AD135,'シフト記号表（勤務時間帯）'!$D$6:$Z$47,23,FALSE))</f>
        <v/>
      </c>
      <c r="AE137" s="324" t="str">
        <f>IF(AE135="","",VLOOKUP(AE135,'シフト記号表（勤務時間帯）'!$D$6:$Z$47,23,FALSE))</f>
        <v/>
      </c>
      <c r="AF137" s="324" t="str">
        <f>IF(AF135="","",VLOOKUP(AF135,'シフト記号表（勤務時間帯）'!$D$6:$Z$47,23,FALSE))</f>
        <v/>
      </c>
      <c r="AG137" s="324" t="str">
        <f>IF(AG135="","",VLOOKUP(AG135,'シフト記号表（勤務時間帯）'!$D$6:$Z$47,23,FALSE))</f>
        <v/>
      </c>
      <c r="AH137" s="325" t="str">
        <f>IF(AH135="","",VLOOKUP(AH135,'シフト記号表（勤務時間帯）'!$D$6:$Z$47,23,FALSE))</f>
        <v/>
      </c>
      <c r="AI137" s="323" t="str">
        <f>IF(AI135="","",VLOOKUP(AI135,'シフト記号表（勤務時間帯）'!$D$6:$Z$47,23,FALSE))</f>
        <v/>
      </c>
      <c r="AJ137" s="324" t="str">
        <f>IF(AJ135="","",VLOOKUP(AJ135,'シフト記号表（勤務時間帯）'!$D$6:$Z$47,23,FALSE))</f>
        <v/>
      </c>
      <c r="AK137" s="324" t="str">
        <f>IF(AK135="","",VLOOKUP(AK135,'シフト記号表（勤務時間帯）'!$D$6:$Z$47,23,FALSE))</f>
        <v/>
      </c>
      <c r="AL137" s="324" t="str">
        <f>IF(AL135="","",VLOOKUP(AL135,'シフト記号表（勤務時間帯）'!$D$6:$Z$47,23,FALSE))</f>
        <v/>
      </c>
      <c r="AM137" s="324" t="str">
        <f>IF(AM135="","",VLOOKUP(AM135,'シフト記号表（勤務時間帯）'!$D$6:$Z$47,23,FALSE))</f>
        <v/>
      </c>
      <c r="AN137" s="324" t="str">
        <f>IF(AN135="","",VLOOKUP(AN135,'シフト記号表（勤務時間帯）'!$D$6:$Z$47,23,FALSE))</f>
        <v/>
      </c>
      <c r="AO137" s="325" t="str">
        <f>IF(AO135="","",VLOOKUP(AO135,'シフト記号表（勤務時間帯）'!$D$6:$Z$47,23,FALSE))</f>
        <v/>
      </c>
      <c r="AP137" s="323" t="str">
        <f>IF(AP135="","",VLOOKUP(AP135,'シフト記号表（勤務時間帯）'!$D$6:$Z$47,23,FALSE))</f>
        <v/>
      </c>
      <c r="AQ137" s="324" t="str">
        <f>IF(AQ135="","",VLOOKUP(AQ135,'シフト記号表（勤務時間帯）'!$D$6:$Z$47,23,FALSE))</f>
        <v/>
      </c>
      <c r="AR137" s="324" t="str">
        <f>IF(AR135="","",VLOOKUP(AR135,'シフト記号表（勤務時間帯）'!$D$6:$Z$47,23,FALSE))</f>
        <v/>
      </c>
      <c r="AS137" s="324" t="str">
        <f>IF(AS135="","",VLOOKUP(AS135,'シフト記号表（勤務時間帯）'!$D$6:$Z$47,23,FALSE))</f>
        <v/>
      </c>
      <c r="AT137" s="324" t="str">
        <f>IF(AT135="","",VLOOKUP(AT135,'シフト記号表（勤務時間帯）'!$D$6:$Z$47,23,FALSE))</f>
        <v/>
      </c>
      <c r="AU137" s="324" t="str">
        <f>IF(AU135="","",VLOOKUP(AU135,'シフト記号表（勤務時間帯）'!$D$6:$Z$47,23,FALSE))</f>
        <v/>
      </c>
      <c r="AV137" s="325" t="str">
        <f>IF(AV135="","",VLOOKUP(AV135,'シフト記号表（勤務時間帯）'!$D$6:$Z$47,23,FALSE))</f>
        <v/>
      </c>
      <c r="AW137" s="323" t="str">
        <f>IF(AW135="","",VLOOKUP(AW135,'シフト記号表（勤務時間帯）'!$D$6:$Z$47,23,FALSE))</f>
        <v/>
      </c>
      <c r="AX137" s="324" t="str">
        <f>IF(AX135="","",VLOOKUP(AX135,'シフト記号表（勤務時間帯）'!$D$6:$Z$47,23,FALSE))</f>
        <v/>
      </c>
      <c r="AY137" s="324" t="str">
        <f>IF(AY135="","",VLOOKUP(AY135,'シフト記号表（勤務時間帯）'!$D$6:$Z$47,23,FALSE))</f>
        <v/>
      </c>
      <c r="AZ137" s="927">
        <f>IF($BC$3="４週",SUM(U137:AV137),IF($BC$3="暦月",SUM(U137:AY137),""))</f>
        <v>0</v>
      </c>
      <c r="BA137" s="928"/>
      <c r="BB137" s="929">
        <f>IF($BC$3="４週",AZ137/4,IF($BC$3="暦月",(AZ137/($BC$8/7)),""))</f>
        <v>0</v>
      </c>
      <c r="BC137" s="928"/>
      <c r="BD137" s="921"/>
      <c r="BE137" s="922"/>
      <c r="BF137" s="922"/>
      <c r="BG137" s="922"/>
      <c r="BH137" s="923"/>
    </row>
    <row r="138" spans="2:60" ht="20.25" customHeight="1" x14ac:dyDescent="0.15">
      <c r="B138" s="326"/>
      <c r="C138" s="870"/>
      <c r="D138" s="871"/>
      <c r="E138" s="872"/>
      <c r="F138" s="327"/>
      <c r="G138" s="328"/>
      <c r="H138" s="879"/>
      <c r="I138" s="882"/>
      <c r="J138" s="883"/>
      <c r="K138" s="883"/>
      <c r="L138" s="884"/>
      <c r="M138" s="891"/>
      <c r="N138" s="892"/>
      <c r="O138" s="893"/>
      <c r="P138" s="347" t="s">
        <v>649</v>
      </c>
      <c r="Q138" s="348"/>
      <c r="R138" s="348"/>
      <c r="S138" s="349"/>
      <c r="T138" s="350"/>
      <c r="U138" s="333"/>
      <c r="V138" s="334"/>
      <c r="W138" s="334"/>
      <c r="X138" s="334"/>
      <c r="Y138" s="334"/>
      <c r="Z138" s="334"/>
      <c r="AA138" s="335"/>
      <c r="AB138" s="333"/>
      <c r="AC138" s="334"/>
      <c r="AD138" s="334"/>
      <c r="AE138" s="334"/>
      <c r="AF138" s="334"/>
      <c r="AG138" s="334"/>
      <c r="AH138" s="335"/>
      <c r="AI138" s="333"/>
      <c r="AJ138" s="334"/>
      <c r="AK138" s="334"/>
      <c r="AL138" s="334"/>
      <c r="AM138" s="334"/>
      <c r="AN138" s="334"/>
      <c r="AO138" s="335"/>
      <c r="AP138" s="333"/>
      <c r="AQ138" s="334"/>
      <c r="AR138" s="334"/>
      <c r="AS138" s="334"/>
      <c r="AT138" s="334"/>
      <c r="AU138" s="334"/>
      <c r="AV138" s="335"/>
      <c r="AW138" s="333"/>
      <c r="AX138" s="334"/>
      <c r="AY138" s="334"/>
      <c r="AZ138" s="900"/>
      <c r="BA138" s="901"/>
      <c r="BB138" s="914"/>
      <c r="BC138" s="901"/>
      <c r="BD138" s="915"/>
      <c r="BE138" s="916"/>
      <c r="BF138" s="916"/>
      <c r="BG138" s="916"/>
      <c r="BH138" s="917"/>
    </row>
    <row r="139" spans="2:60" ht="20.25" customHeight="1" x14ac:dyDescent="0.15">
      <c r="B139" s="306">
        <f>B136+1</f>
        <v>40</v>
      </c>
      <c r="C139" s="873"/>
      <c r="D139" s="874"/>
      <c r="E139" s="875"/>
      <c r="F139" s="307">
        <f>C138</f>
        <v>0</v>
      </c>
      <c r="G139" s="308"/>
      <c r="H139" s="880"/>
      <c r="I139" s="885"/>
      <c r="J139" s="886"/>
      <c r="K139" s="886"/>
      <c r="L139" s="887"/>
      <c r="M139" s="894"/>
      <c r="N139" s="895"/>
      <c r="O139" s="896"/>
      <c r="P139" s="309" t="s">
        <v>658</v>
      </c>
      <c r="Q139" s="310"/>
      <c r="R139" s="310"/>
      <c r="S139" s="311"/>
      <c r="T139" s="312"/>
      <c r="U139" s="313" t="str">
        <f>IF(U138="","",VLOOKUP(U138,'シフト記号表（勤務時間帯）'!$D$6:$X$47,21,FALSE))</f>
        <v/>
      </c>
      <c r="V139" s="314" t="str">
        <f>IF(V138="","",VLOOKUP(V138,'シフト記号表（勤務時間帯）'!$D$6:$X$47,21,FALSE))</f>
        <v/>
      </c>
      <c r="W139" s="314" t="str">
        <f>IF(W138="","",VLOOKUP(W138,'シフト記号表（勤務時間帯）'!$D$6:$X$47,21,FALSE))</f>
        <v/>
      </c>
      <c r="X139" s="314" t="str">
        <f>IF(X138="","",VLOOKUP(X138,'シフト記号表（勤務時間帯）'!$D$6:$X$47,21,FALSE))</f>
        <v/>
      </c>
      <c r="Y139" s="314" t="str">
        <f>IF(Y138="","",VLOOKUP(Y138,'シフト記号表（勤務時間帯）'!$D$6:$X$47,21,FALSE))</f>
        <v/>
      </c>
      <c r="Z139" s="314" t="str">
        <f>IF(Z138="","",VLOOKUP(Z138,'シフト記号表（勤務時間帯）'!$D$6:$X$47,21,FALSE))</f>
        <v/>
      </c>
      <c r="AA139" s="315" t="str">
        <f>IF(AA138="","",VLOOKUP(AA138,'シフト記号表（勤務時間帯）'!$D$6:$X$47,21,FALSE))</f>
        <v/>
      </c>
      <c r="AB139" s="313" t="str">
        <f>IF(AB138="","",VLOOKUP(AB138,'シフト記号表（勤務時間帯）'!$D$6:$X$47,21,FALSE))</f>
        <v/>
      </c>
      <c r="AC139" s="314" t="str">
        <f>IF(AC138="","",VLOOKUP(AC138,'シフト記号表（勤務時間帯）'!$D$6:$X$47,21,FALSE))</f>
        <v/>
      </c>
      <c r="AD139" s="314" t="str">
        <f>IF(AD138="","",VLOOKUP(AD138,'シフト記号表（勤務時間帯）'!$D$6:$X$47,21,FALSE))</f>
        <v/>
      </c>
      <c r="AE139" s="314" t="str">
        <f>IF(AE138="","",VLOOKUP(AE138,'シフト記号表（勤務時間帯）'!$D$6:$X$47,21,FALSE))</f>
        <v/>
      </c>
      <c r="AF139" s="314" t="str">
        <f>IF(AF138="","",VLOOKUP(AF138,'シフト記号表（勤務時間帯）'!$D$6:$X$47,21,FALSE))</f>
        <v/>
      </c>
      <c r="AG139" s="314" t="str">
        <f>IF(AG138="","",VLOOKUP(AG138,'シフト記号表（勤務時間帯）'!$D$6:$X$47,21,FALSE))</f>
        <v/>
      </c>
      <c r="AH139" s="315" t="str">
        <f>IF(AH138="","",VLOOKUP(AH138,'シフト記号表（勤務時間帯）'!$D$6:$X$47,21,FALSE))</f>
        <v/>
      </c>
      <c r="AI139" s="313" t="str">
        <f>IF(AI138="","",VLOOKUP(AI138,'シフト記号表（勤務時間帯）'!$D$6:$X$47,21,FALSE))</f>
        <v/>
      </c>
      <c r="AJ139" s="314" t="str">
        <f>IF(AJ138="","",VLOOKUP(AJ138,'シフト記号表（勤務時間帯）'!$D$6:$X$47,21,FALSE))</f>
        <v/>
      </c>
      <c r="AK139" s="314" t="str">
        <f>IF(AK138="","",VLOOKUP(AK138,'シフト記号表（勤務時間帯）'!$D$6:$X$47,21,FALSE))</f>
        <v/>
      </c>
      <c r="AL139" s="314" t="str">
        <f>IF(AL138="","",VLOOKUP(AL138,'シフト記号表（勤務時間帯）'!$D$6:$X$47,21,FALSE))</f>
        <v/>
      </c>
      <c r="AM139" s="314" t="str">
        <f>IF(AM138="","",VLOOKUP(AM138,'シフト記号表（勤務時間帯）'!$D$6:$X$47,21,FALSE))</f>
        <v/>
      </c>
      <c r="AN139" s="314" t="str">
        <f>IF(AN138="","",VLOOKUP(AN138,'シフト記号表（勤務時間帯）'!$D$6:$X$47,21,FALSE))</f>
        <v/>
      </c>
      <c r="AO139" s="315" t="str">
        <f>IF(AO138="","",VLOOKUP(AO138,'シフト記号表（勤務時間帯）'!$D$6:$X$47,21,FALSE))</f>
        <v/>
      </c>
      <c r="AP139" s="313" t="str">
        <f>IF(AP138="","",VLOOKUP(AP138,'シフト記号表（勤務時間帯）'!$D$6:$X$47,21,FALSE))</f>
        <v/>
      </c>
      <c r="AQ139" s="314" t="str">
        <f>IF(AQ138="","",VLOOKUP(AQ138,'シフト記号表（勤務時間帯）'!$D$6:$X$47,21,FALSE))</f>
        <v/>
      </c>
      <c r="AR139" s="314" t="str">
        <f>IF(AR138="","",VLOOKUP(AR138,'シフト記号表（勤務時間帯）'!$D$6:$X$47,21,FALSE))</f>
        <v/>
      </c>
      <c r="AS139" s="314" t="str">
        <f>IF(AS138="","",VLOOKUP(AS138,'シフト記号表（勤務時間帯）'!$D$6:$X$47,21,FALSE))</f>
        <v/>
      </c>
      <c r="AT139" s="314" t="str">
        <f>IF(AT138="","",VLOOKUP(AT138,'シフト記号表（勤務時間帯）'!$D$6:$X$47,21,FALSE))</f>
        <v/>
      </c>
      <c r="AU139" s="314" t="str">
        <f>IF(AU138="","",VLOOKUP(AU138,'シフト記号表（勤務時間帯）'!$D$6:$X$47,21,FALSE))</f>
        <v/>
      </c>
      <c r="AV139" s="315" t="str">
        <f>IF(AV138="","",VLOOKUP(AV138,'シフト記号表（勤務時間帯）'!$D$6:$X$47,21,FALSE))</f>
        <v/>
      </c>
      <c r="AW139" s="313" t="str">
        <f>IF(AW138="","",VLOOKUP(AW138,'シフト記号表（勤務時間帯）'!$D$6:$X$47,21,FALSE))</f>
        <v/>
      </c>
      <c r="AX139" s="314" t="str">
        <f>IF(AX138="","",VLOOKUP(AX138,'シフト記号表（勤務時間帯）'!$D$6:$X$47,21,FALSE))</f>
        <v/>
      </c>
      <c r="AY139" s="314" t="str">
        <f>IF(AY138="","",VLOOKUP(AY138,'シフト記号表（勤務時間帯）'!$D$6:$X$47,21,FALSE))</f>
        <v/>
      </c>
      <c r="AZ139" s="924">
        <f>IF($BC$3="４週",SUM(U139:AV139),IF($BC$3="暦月",SUM(U139:AY139),""))</f>
        <v>0</v>
      </c>
      <c r="BA139" s="925"/>
      <c r="BB139" s="926">
        <f>IF($BC$3="４週",AZ139/4,IF($BC$3="暦月",(AZ139/($BC$8/7)),""))</f>
        <v>0</v>
      </c>
      <c r="BC139" s="925"/>
      <c r="BD139" s="918"/>
      <c r="BE139" s="919"/>
      <c r="BF139" s="919"/>
      <c r="BG139" s="919"/>
      <c r="BH139" s="920"/>
    </row>
    <row r="140" spans="2:60" ht="20.25" customHeight="1" x14ac:dyDescent="0.15">
      <c r="B140" s="316"/>
      <c r="C140" s="876"/>
      <c r="D140" s="877"/>
      <c r="E140" s="878"/>
      <c r="F140" s="317"/>
      <c r="G140" s="318">
        <f>C138</f>
        <v>0</v>
      </c>
      <c r="H140" s="881"/>
      <c r="I140" s="888"/>
      <c r="J140" s="889"/>
      <c r="K140" s="889"/>
      <c r="L140" s="890"/>
      <c r="M140" s="897"/>
      <c r="N140" s="898"/>
      <c r="O140" s="899"/>
      <c r="P140" s="412" t="s">
        <v>659</v>
      </c>
      <c r="Q140" s="320"/>
      <c r="R140" s="320"/>
      <c r="S140" s="340"/>
      <c r="T140" s="341"/>
      <c r="U140" s="323" t="str">
        <f>IF(U138="","",VLOOKUP(U138,'シフト記号表（勤務時間帯）'!$D$6:$Z$47,23,FALSE))</f>
        <v/>
      </c>
      <c r="V140" s="324" t="str">
        <f>IF(V138="","",VLOOKUP(V138,'シフト記号表（勤務時間帯）'!$D$6:$Z$47,23,FALSE))</f>
        <v/>
      </c>
      <c r="W140" s="324" t="str">
        <f>IF(W138="","",VLOOKUP(W138,'シフト記号表（勤務時間帯）'!$D$6:$Z$47,23,FALSE))</f>
        <v/>
      </c>
      <c r="X140" s="324" t="str">
        <f>IF(X138="","",VLOOKUP(X138,'シフト記号表（勤務時間帯）'!$D$6:$Z$47,23,FALSE))</f>
        <v/>
      </c>
      <c r="Y140" s="324" t="str">
        <f>IF(Y138="","",VLOOKUP(Y138,'シフト記号表（勤務時間帯）'!$D$6:$Z$47,23,FALSE))</f>
        <v/>
      </c>
      <c r="Z140" s="324" t="str">
        <f>IF(Z138="","",VLOOKUP(Z138,'シフト記号表（勤務時間帯）'!$D$6:$Z$47,23,FALSE))</f>
        <v/>
      </c>
      <c r="AA140" s="325" t="str">
        <f>IF(AA138="","",VLOOKUP(AA138,'シフト記号表（勤務時間帯）'!$D$6:$Z$47,23,FALSE))</f>
        <v/>
      </c>
      <c r="AB140" s="323" t="str">
        <f>IF(AB138="","",VLOOKUP(AB138,'シフト記号表（勤務時間帯）'!$D$6:$Z$47,23,FALSE))</f>
        <v/>
      </c>
      <c r="AC140" s="324" t="str">
        <f>IF(AC138="","",VLOOKUP(AC138,'シフト記号表（勤務時間帯）'!$D$6:$Z$47,23,FALSE))</f>
        <v/>
      </c>
      <c r="AD140" s="324" t="str">
        <f>IF(AD138="","",VLOOKUP(AD138,'シフト記号表（勤務時間帯）'!$D$6:$Z$47,23,FALSE))</f>
        <v/>
      </c>
      <c r="AE140" s="324" t="str">
        <f>IF(AE138="","",VLOOKUP(AE138,'シフト記号表（勤務時間帯）'!$D$6:$Z$47,23,FALSE))</f>
        <v/>
      </c>
      <c r="AF140" s="324" t="str">
        <f>IF(AF138="","",VLOOKUP(AF138,'シフト記号表（勤務時間帯）'!$D$6:$Z$47,23,FALSE))</f>
        <v/>
      </c>
      <c r="AG140" s="324" t="str">
        <f>IF(AG138="","",VLOOKUP(AG138,'シフト記号表（勤務時間帯）'!$D$6:$Z$47,23,FALSE))</f>
        <v/>
      </c>
      <c r="AH140" s="325" t="str">
        <f>IF(AH138="","",VLOOKUP(AH138,'シフト記号表（勤務時間帯）'!$D$6:$Z$47,23,FALSE))</f>
        <v/>
      </c>
      <c r="AI140" s="323" t="str">
        <f>IF(AI138="","",VLOOKUP(AI138,'シフト記号表（勤務時間帯）'!$D$6:$Z$47,23,FALSE))</f>
        <v/>
      </c>
      <c r="AJ140" s="324" t="str">
        <f>IF(AJ138="","",VLOOKUP(AJ138,'シフト記号表（勤務時間帯）'!$D$6:$Z$47,23,FALSE))</f>
        <v/>
      </c>
      <c r="AK140" s="324" t="str">
        <f>IF(AK138="","",VLOOKUP(AK138,'シフト記号表（勤務時間帯）'!$D$6:$Z$47,23,FALSE))</f>
        <v/>
      </c>
      <c r="AL140" s="324" t="str">
        <f>IF(AL138="","",VLOOKUP(AL138,'シフト記号表（勤務時間帯）'!$D$6:$Z$47,23,FALSE))</f>
        <v/>
      </c>
      <c r="AM140" s="324" t="str">
        <f>IF(AM138="","",VLOOKUP(AM138,'シフト記号表（勤務時間帯）'!$D$6:$Z$47,23,FALSE))</f>
        <v/>
      </c>
      <c r="AN140" s="324" t="str">
        <f>IF(AN138="","",VLOOKUP(AN138,'シフト記号表（勤務時間帯）'!$D$6:$Z$47,23,FALSE))</f>
        <v/>
      </c>
      <c r="AO140" s="325" t="str">
        <f>IF(AO138="","",VLOOKUP(AO138,'シフト記号表（勤務時間帯）'!$D$6:$Z$47,23,FALSE))</f>
        <v/>
      </c>
      <c r="AP140" s="323" t="str">
        <f>IF(AP138="","",VLOOKUP(AP138,'シフト記号表（勤務時間帯）'!$D$6:$Z$47,23,FALSE))</f>
        <v/>
      </c>
      <c r="AQ140" s="324" t="str">
        <f>IF(AQ138="","",VLOOKUP(AQ138,'シフト記号表（勤務時間帯）'!$D$6:$Z$47,23,FALSE))</f>
        <v/>
      </c>
      <c r="AR140" s="324" t="str">
        <f>IF(AR138="","",VLOOKUP(AR138,'シフト記号表（勤務時間帯）'!$D$6:$Z$47,23,FALSE))</f>
        <v/>
      </c>
      <c r="AS140" s="324" t="str">
        <f>IF(AS138="","",VLOOKUP(AS138,'シフト記号表（勤務時間帯）'!$D$6:$Z$47,23,FALSE))</f>
        <v/>
      </c>
      <c r="AT140" s="324" t="str">
        <f>IF(AT138="","",VLOOKUP(AT138,'シフト記号表（勤務時間帯）'!$D$6:$Z$47,23,FALSE))</f>
        <v/>
      </c>
      <c r="AU140" s="324" t="str">
        <f>IF(AU138="","",VLOOKUP(AU138,'シフト記号表（勤務時間帯）'!$D$6:$Z$47,23,FALSE))</f>
        <v/>
      </c>
      <c r="AV140" s="325" t="str">
        <f>IF(AV138="","",VLOOKUP(AV138,'シフト記号表（勤務時間帯）'!$D$6:$Z$47,23,FALSE))</f>
        <v/>
      </c>
      <c r="AW140" s="323" t="str">
        <f>IF(AW138="","",VLOOKUP(AW138,'シフト記号表（勤務時間帯）'!$D$6:$Z$47,23,FALSE))</f>
        <v/>
      </c>
      <c r="AX140" s="324" t="str">
        <f>IF(AX138="","",VLOOKUP(AX138,'シフト記号表（勤務時間帯）'!$D$6:$Z$47,23,FALSE))</f>
        <v/>
      </c>
      <c r="AY140" s="324" t="str">
        <f>IF(AY138="","",VLOOKUP(AY138,'シフト記号表（勤務時間帯）'!$D$6:$Z$47,23,FALSE))</f>
        <v/>
      </c>
      <c r="AZ140" s="927">
        <f>IF($BC$3="４週",SUM(U140:AV140),IF($BC$3="暦月",SUM(U140:AY140),""))</f>
        <v>0</v>
      </c>
      <c r="BA140" s="928"/>
      <c r="BB140" s="929">
        <f>IF($BC$3="４週",AZ140/4,IF($BC$3="暦月",(AZ140/($BC$8/7)),""))</f>
        <v>0</v>
      </c>
      <c r="BC140" s="928"/>
      <c r="BD140" s="921"/>
      <c r="BE140" s="922"/>
      <c r="BF140" s="922"/>
      <c r="BG140" s="922"/>
      <c r="BH140" s="923"/>
    </row>
    <row r="141" spans="2:60" ht="20.25" customHeight="1" x14ac:dyDescent="0.15">
      <c r="B141" s="326"/>
      <c r="C141" s="870"/>
      <c r="D141" s="871"/>
      <c r="E141" s="872"/>
      <c r="F141" s="327"/>
      <c r="G141" s="328"/>
      <c r="H141" s="879"/>
      <c r="I141" s="882"/>
      <c r="J141" s="883"/>
      <c r="K141" s="883"/>
      <c r="L141" s="884"/>
      <c r="M141" s="891"/>
      <c r="N141" s="892"/>
      <c r="O141" s="893"/>
      <c r="P141" s="347" t="s">
        <v>649</v>
      </c>
      <c r="Q141" s="348"/>
      <c r="R141" s="348"/>
      <c r="S141" s="349"/>
      <c r="T141" s="350"/>
      <c r="U141" s="333"/>
      <c r="V141" s="334"/>
      <c r="W141" s="334"/>
      <c r="X141" s="334"/>
      <c r="Y141" s="334"/>
      <c r="Z141" s="334"/>
      <c r="AA141" s="335"/>
      <c r="AB141" s="333"/>
      <c r="AC141" s="334"/>
      <c r="AD141" s="334"/>
      <c r="AE141" s="334"/>
      <c r="AF141" s="334"/>
      <c r="AG141" s="334"/>
      <c r="AH141" s="335"/>
      <c r="AI141" s="333"/>
      <c r="AJ141" s="334"/>
      <c r="AK141" s="334"/>
      <c r="AL141" s="334"/>
      <c r="AM141" s="334"/>
      <c r="AN141" s="334"/>
      <c r="AO141" s="335"/>
      <c r="AP141" s="333"/>
      <c r="AQ141" s="334"/>
      <c r="AR141" s="334"/>
      <c r="AS141" s="334"/>
      <c r="AT141" s="334"/>
      <c r="AU141" s="334"/>
      <c r="AV141" s="335"/>
      <c r="AW141" s="333"/>
      <c r="AX141" s="334"/>
      <c r="AY141" s="334"/>
      <c r="AZ141" s="900"/>
      <c r="BA141" s="901"/>
      <c r="BB141" s="914"/>
      <c r="BC141" s="901"/>
      <c r="BD141" s="915"/>
      <c r="BE141" s="916"/>
      <c r="BF141" s="916"/>
      <c r="BG141" s="916"/>
      <c r="BH141" s="917"/>
    </row>
    <row r="142" spans="2:60" ht="20.25" customHeight="1" x14ac:dyDescent="0.15">
      <c r="B142" s="306">
        <f>B139+1</f>
        <v>41</v>
      </c>
      <c r="C142" s="873"/>
      <c r="D142" s="874"/>
      <c r="E142" s="875"/>
      <c r="F142" s="307">
        <f>C141</f>
        <v>0</v>
      </c>
      <c r="G142" s="308"/>
      <c r="H142" s="880"/>
      <c r="I142" s="885"/>
      <c r="J142" s="886"/>
      <c r="K142" s="886"/>
      <c r="L142" s="887"/>
      <c r="M142" s="894"/>
      <c r="N142" s="895"/>
      <c r="O142" s="896"/>
      <c r="P142" s="309" t="s">
        <v>658</v>
      </c>
      <c r="Q142" s="310"/>
      <c r="R142" s="310"/>
      <c r="S142" s="311"/>
      <c r="T142" s="312"/>
      <c r="U142" s="313" t="str">
        <f>IF(U141="","",VLOOKUP(U141,'シフト記号表（勤務時間帯）'!$D$6:$X$47,21,FALSE))</f>
        <v/>
      </c>
      <c r="V142" s="314" t="str">
        <f>IF(V141="","",VLOOKUP(V141,'シフト記号表（勤務時間帯）'!$D$6:$X$47,21,FALSE))</f>
        <v/>
      </c>
      <c r="W142" s="314" t="str">
        <f>IF(W141="","",VLOOKUP(W141,'シフト記号表（勤務時間帯）'!$D$6:$X$47,21,FALSE))</f>
        <v/>
      </c>
      <c r="X142" s="314" t="str">
        <f>IF(X141="","",VLOOKUP(X141,'シフト記号表（勤務時間帯）'!$D$6:$X$47,21,FALSE))</f>
        <v/>
      </c>
      <c r="Y142" s="314" t="str">
        <f>IF(Y141="","",VLOOKUP(Y141,'シフト記号表（勤務時間帯）'!$D$6:$X$47,21,FALSE))</f>
        <v/>
      </c>
      <c r="Z142" s="314" t="str">
        <f>IF(Z141="","",VLOOKUP(Z141,'シフト記号表（勤務時間帯）'!$D$6:$X$47,21,FALSE))</f>
        <v/>
      </c>
      <c r="AA142" s="315" t="str">
        <f>IF(AA141="","",VLOOKUP(AA141,'シフト記号表（勤務時間帯）'!$D$6:$X$47,21,FALSE))</f>
        <v/>
      </c>
      <c r="AB142" s="313" t="str">
        <f>IF(AB141="","",VLOOKUP(AB141,'シフト記号表（勤務時間帯）'!$D$6:$X$47,21,FALSE))</f>
        <v/>
      </c>
      <c r="AC142" s="314" t="str">
        <f>IF(AC141="","",VLOOKUP(AC141,'シフト記号表（勤務時間帯）'!$D$6:$X$47,21,FALSE))</f>
        <v/>
      </c>
      <c r="AD142" s="314" t="str">
        <f>IF(AD141="","",VLOOKUP(AD141,'シフト記号表（勤務時間帯）'!$D$6:$X$47,21,FALSE))</f>
        <v/>
      </c>
      <c r="AE142" s="314" t="str">
        <f>IF(AE141="","",VLOOKUP(AE141,'シフト記号表（勤務時間帯）'!$D$6:$X$47,21,FALSE))</f>
        <v/>
      </c>
      <c r="AF142" s="314" t="str">
        <f>IF(AF141="","",VLOOKUP(AF141,'シフト記号表（勤務時間帯）'!$D$6:$X$47,21,FALSE))</f>
        <v/>
      </c>
      <c r="AG142" s="314" t="str">
        <f>IF(AG141="","",VLOOKUP(AG141,'シフト記号表（勤務時間帯）'!$D$6:$X$47,21,FALSE))</f>
        <v/>
      </c>
      <c r="AH142" s="315" t="str">
        <f>IF(AH141="","",VLOOKUP(AH141,'シフト記号表（勤務時間帯）'!$D$6:$X$47,21,FALSE))</f>
        <v/>
      </c>
      <c r="AI142" s="313" t="str">
        <f>IF(AI141="","",VLOOKUP(AI141,'シフト記号表（勤務時間帯）'!$D$6:$X$47,21,FALSE))</f>
        <v/>
      </c>
      <c r="AJ142" s="314" t="str">
        <f>IF(AJ141="","",VLOOKUP(AJ141,'シフト記号表（勤務時間帯）'!$D$6:$X$47,21,FALSE))</f>
        <v/>
      </c>
      <c r="AK142" s="314" t="str">
        <f>IF(AK141="","",VLOOKUP(AK141,'シフト記号表（勤務時間帯）'!$D$6:$X$47,21,FALSE))</f>
        <v/>
      </c>
      <c r="AL142" s="314" t="str">
        <f>IF(AL141="","",VLOOKUP(AL141,'シフト記号表（勤務時間帯）'!$D$6:$X$47,21,FALSE))</f>
        <v/>
      </c>
      <c r="AM142" s="314" t="str">
        <f>IF(AM141="","",VLOOKUP(AM141,'シフト記号表（勤務時間帯）'!$D$6:$X$47,21,FALSE))</f>
        <v/>
      </c>
      <c r="AN142" s="314" t="str">
        <f>IF(AN141="","",VLOOKUP(AN141,'シフト記号表（勤務時間帯）'!$D$6:$X$47,21,FALSE))</f>
        <v/>
      </c>
      <c r="AO142" s="315" t="str">
        <f>IF(AO141="","",VLOOKUP(AO141,'シフト記号表（勤務時間帯）'!$D$6:$X$47,21,FALSE))</f>
        <v/>
      </c>
      <c r="AP142" s="313" t="str">
        <f>IF(AP141="","",VLOOKUP(AP141,'シフト記号表（勤務時間帯）'!$D$6:$X$47,21,FALSE))</f>
        <v/>
      </c>
      <c r="AQ142" s="314" t="str">
        <f>IF(AQ141="","",VLOOKUP(AQ141,'シフト記号表（勤務時間帯）'!$D$6:$X$47,21,FALSE))</f>
        <v/>
      </c>
      <c r="AR142" s="314" t="str">
        <f>IF(AR141="","",VLOOKUP(AR141,'シフト記号表（勤務時間帯）'!$D$6:$X$47,21,FALSE))</f>
        <v/>
      </c>
      <c r="AS142" s="314" t="str">
        <f>IF(AS141="","",VLOOKUP(AS141,'シフト記号表（勤務時間帯）'!$D$6:$X$47,21,FALSE))</f>
        <v/>
      </c>
      <c r="AT142" s="314" t="str">
        <f>IF(AT141="","",VLOOKUP(AT141,'シフト記号表（勤務時間帯）'!$D$6:$X$47,21,FALSE))</f>
        <v/>
      </c>
      <c r="AU142" s="314" t="str">
        <f>IF(AU141="","",VLOOKUP(AU141,'シフト記号表（勤務時間帯）'!$D$6:$X$47,21,FALSE))</f>
        <v/>
      </c>
      <c r="AV142" s="315" t="str">
        <f>IF(AV141="","",VLOOKUP(AV141,'シフト記号表（勤務時間帯）'!$D$6:$X$47,21,FALSE))</f>
        <v/>
      </c>
      <c r="AW142" s="313" t="str">
        <f>IF(AW141="","",VLOOKUP(AW141,'シフト記号表（勤務時間帯）'!$D$6:$X$47,21,FALSE))</f>
        <v/>
      </c>
      <c r="AX142" s="314" t="str">
        <f>IF(AX141="","",VLOOKUP(AX141,'シフト記号表（勤務時間帯）'!$D$6:$X$47,21,FALSE))</f>
        <v/>
      </c>
      <c r="AY142" s="314" t="str">
        <f>IF(AY141="","",VLOOKUP(AY141,'シフト記号表（勤務時間帯）'!$D$6:$X$47,21,FALSE))</f>
        <v/>
      </c>
      <c r="AZ142" s="924">
        <f>IF($BC$3="４週",SUM(U142:AV142),IF($BC$3="暦月",SUM(U142:AY142),""))</f>
        <v>0</v>
      </c>
      <c r="BA142" s="925"/>
      <c r="BB142" s="926">
        <f>IF($BC$3="４週",AZ142/4,IF($BC$3="暦月",(AZ142/($BC$8/7)),""))</f>
        <v>0</v>
      </c>
      <c r="BC142" s="925"/>
      <c r="BD142" s="918"/>
      <c r="BE142" s="919"/>
      <c r="BF142" s="919"/>
      <c r="BG142" s="919"/>
      <c r="BH142" s="920"/>
    </row>
    <row r="143" spans="2:60" ht="20.25" customHeight="1" x14ac:dyDescent="0.15">
      <c r="B143" s="316"/>
      <c r="C143" s="876"/>
      <c r="D143" s="877"/>
      <c r="E143" s="878"/>
      <c r="F143" s="317"/>
      <c r="G143" s="318">
        <f>C141</f>
        <v>0</v>
      </c>
      <c r="H143" s="881"/>
      <c r="I143" s="888"/>
      <c r="J143" s="889"/>
      <c r="K143" s="889"/>
      <c r="L143" s="890"/>
      <c r="M143" s="897"/>
      <c r="N143" s="898"/>
      <c r="O143" s="899"/>
      <c r="P143" s="412" t="s">
        <v>659</v>
      </c>
      <c r="Q143" s="320"/>
      <c r="R143" s="320"/>
      <c r="S143" s="340"/>
      <c r="T143" s="341"/>
      <c r="U143" s="323" t="str">
        <f>IF(U141="","",VLOOKUP(U141,'シフト記号表（勤務時間帯）'!$D$6:$Z$47,23,FALSE))</f>
        <v/>
      </c>
      <c r="V143" s="324" t="str">
        <f>IF(V141="","",VLOOKUP(V141,'シフト記号表（勤務時間帯）'!$D$6:$Z$47,23,FALSE))</f>
        <v/>
      </c>
      <c r="W143" s="324" t="str">
        <f>IF(W141="","",VLOOKUP(W141,'シフト記号表（勤務時間帯）'!$D$6:$Z$47,23,FALSE))</f>
        <v/>
      </c>
      <c r="X143" s="324" t="str">
        <f>IF(X141="","",VLOOKUP(X141,'シフト記号表（勤務時間帯）'!$D$6:$Z$47,23,FALSE))</f>
        <v/>
      </c>
      <c r="Y143" s="324" t="str">
        <f>IF(Y141="","",VLOOKUP(Y141,'シフト記号表（勤務時間帯）'!$D$6:$Z$47,23,FALSE))</f>
        <v/>
      </c>
      <c r="Z143" s="324" t="str">
        <f>IF(Z141="","",VLOOKUP(Z141,'シフト記号表（勤務時間帯）'!$D$6:$Z$47,23,FALSE))</f>
        <v/>
      </c>
      <c r="AA143" s="325" t="str">
        <f>IF(AA141="","",VLOOKUP(AA141,'シフト記号表（勤務時間帯）'!$D$6:$Z$47,23,FALSE))</f>
        <v/>
      </c>
      <c r="AB143" s="323" t="str">
        <f>IF(AB141="","",VLOOKUP(AB141,'シフト記号表（勤務時間帯）'!$D$6:$Z$47,23,FALSE))</f>
        <v/>
      </c>
      <c r="AC143" s="324" t="str">
        <f>IF(AC141="","",VLOOKUP(AC141,'シフト記号表（勤務時間帯）'!$D$6:$Z$47,23,FALSE))</f>
        <v/>
      </c>
      <c r="AD143" s="324" t="str">
        <f>IF(AD141="","",VLOOKUP(AD141,'シフト記号表（勤務時間帯）'!$D$6:$Z$47,23,FALSE))</f>
        <v/>
      </c>
      <c r="AE143" s="324" t="str">
        <f>IF(AE141="","",VLOOKUP(AE141,'シフト記号表（勤務時間帯）'!$D$6:$Z$47,23,FALSE))</f>
        <v/>
      </c>
      <c r="AF143" s="324" t="str">
        <f>IF(AF141="","",VLOOKUP(AF141,'シフト記号表（勤務時間帯）'!$D$6:$Z$47,23,FALSE))</f>
        <v/>
      </c>
      <c r="AG143" s="324" t="str">
        <f>IF(AG141="","",VLOOKUP(AG141,'シフト記号表（勤務時間帯）'!$D$6:$Z$47,23,FALSE))</f>
        <v/>
      </c>
      <c r="AH143" s="325" t="str">
        <f>IF(AH141="","",VLOOKUP(AH141,'シフト記号表（勤務時間帯）'!$D$6:$Z$47,23,FALSE))</f>
        <v/>
      </c>
      <c r="AI143" s="323" t="str">
        <f>IF(AI141="","",VLOOKUP(AI141,'シフト記号表（勤務時間帯）'!$D$6:$Z$47,23,FALSE))</f>
        <v/>
      </c>
      <c r="AJ143" s="324" t="str">
        <f>IF(AJ141="","",VLOOKUP(AJ141,'シフト記号表（勤務時間帯）'!$D$6:$Z$47,23,FALSE))</f>
        <v/>
      </c>
      <c r="AK143" s="324" t="str">
        <f>IF(AK141="","",VLOOKUP(AK141,'シフト記号表（勤務時間帯）'!$D$6:$Z$47,23,FALSE))</f>
        <v/>
      </c>
      <c r="AL143" s="324" t="str">
        <f>IF(AL141="","",VLOOKUP(AL141,'シフト記号表（勤務時間帯）'!$D$6:$Z$47,23,FALSE))</f>
        <v/>
      </c>
      <c r="AM143" s="324" t="str">
        <f>IF(AM141="","",VLOOKUP(AM141,'シフト記号表（勤務時間帯）'!$D$6:$Z$47,23,FALSE))</f>
        <v/>
      </c>
      <c r="AN143" s="324" t="str">
        <f>IF(AN141="","",VLOOKUP(AN141,'シフト記号表（勤務時間帯）'!$D$6:$Z$47,23,FALSE))</f>
        <v/>
      </c>
      <c r="AO143" s="325" t="str">
        <f>IF(AO141="","",VLOOKUP(AO141,'シフト記号表（勤務時間帯）'!$D$6:$Z$47,23,FALSE))</f>
        <v/>
      </c>
      <c r="AP143" s="323" t="str">
        <f>IF(AP141="","",VLOOKUP(AP141,'シフト記号表（勤務時間帯）'!$D$6:$Z$47,23,FALSE))</f>
        <v/>
      </c>
      <c r="AQ143" s="324" t="str">
        <f>IF(AQ141="","",VLOOKUP(AQ141,'シフト記号表（勤務時間帯）'!$D$6:$Z$47,23,FALSE))</f>
        <v/>
      </c>
      <c r="AR143" s="324" t="str">
        <f>IF(AR141="","",VLOOKUP(AR141,'シフト記号表（勤務時間帯）'!$D$6:$Z$47,23,FALSE))</f>
        <v/>
      </c>
      <c r="AS143" s="324" t="str">
        <f>IF(AS141="","",VLOOKUP(AS141,'シフト記号表（勤務時間帯）'!$D$6:$Z$47,23,FALSE))</f>
        <v/>
      </c>
      <c r="AT143" s="324" t="str">
        <f>IF(AT141="","",VLOOKUP(AT141,'シフト記号表（勤務時間帯）'!$D$6:$Z$47,23,FALSE))</f>
        <v/>
      </c>
      <c r="AU143" s="324" t="str">
        <f>IF(AU141="","",VLOOKUP(AU141,'シフト記号表（勤務時間帯）'!$D$6:$Z$47,23,FALSE))</f>
        <v/>
      </c>
      <c r="AV143" s="325" t="str">
        <f>IF(AV141="","",VLOOKUP(AV141,'シフト記号表（勤務時間帯）'!$D$6:$Z$47,23,FALSE))</f>
        <v/>
      </c>
      <c r="AW143" s="323" t="str">
        <f>IF(AW141="","",VLOOKUP(AW141,'シフト記号表（勤務時間帯）'!$D$6:$Z$47,23,FALSE))</f>
        <v/>
      </c>
      <c r="AX143" s="324" t="str">
        <f>IF(AX141="","",VLOOKUP(AX141,'シフト記号表（勤務時間帯）'!$D$6:$Z$47,23,FALSE))</f>
        <v/>
      </c>
      <c r="AY143" s="324" t="str">
        <f>IF(AY141="","",VLOOKUP(AY141,'シフト記号表（勤務時間帯）'!$D$6:$Z$47,23,FALSE))</f>
        <v/>
      </c>
      <c r="AZ143" s="927">
        <f>IF($BC$3="４週",SUM(U143:AV143),IF($BC$3="暦月",SUM(U143:AY143),""))</f>
        <v>0</v>
      </c>
      <c r="BA143" s="928"/>
      <c r="BB143" s="929">
        <f>IF($BC$3="４週",AZ143/4,IF($BC$3="暦月",(AZ143/($BC$8/7)),""))</f>
        <v>0</v>
      </c>
      <c r="BC143" s="928"/>
      <c r="BD143" s="921"/>
      <c r="BE143" s="922"/>
      <c r="BF143" s="922"/>
      <c r="BG143" s="922"/>
      <c r="BH143" s="923"/>
    </row>
    <row r="144" spans="2:60" ht="20.25" customHeight="1" x14ac:dyDescent="0.15">
      <c r="B144" s="326"/>
      <c r="C144" s="870"/>
      <c r="D144" s="871"/>
      <c r="E144" s="872"/>
      <c r="F144" s="327"/>
      <c r="G144" s="328"/>
      <c r="H144" s="879"/>
      <c r="I144" s="882"/>
      <c r="J144" s="883"/>
      <c r="K144" s="883"/>
      <c r="L144" s="884"/>
      <c r="M144" s="891"/>
      <c r="N144" s="892"/>
      <c r="O144" s="893"/>
      <c r="P144" s="347" t="s">
        <v>649</v>
      </c>
      <c r="Q144" s="348"/>
      <c r="R144" s="348"/>
      <c r="S144" s="349"/>
      <c r="T144" s="350"/>
      <c r="U144" s="333"/>
      <c r="V144" s="334"/>
      <c r="W144" s="334"/>
      <c r="X144" s="334"/>
      <c r="Y144" s="334"/>
      <c r="Z144" s="334"/>
      <c r="AA144" s="335"/>
      <c r="AB144" s="333"/>
      <c r="AC144" s="334"/>
      <c r="AD144" s="334"/>
      <c r="AE144" s="334"/>
      <c r="AF144" s="334"/>
      <c r="AG144" s="334"/>
      <c r="AH144" s="335"/>
      <c r="AI144" s="333"/>
      <c r="AJ144" s="334"/>
      <c r="AK144" s="334"/>
      <c r="AL144" s="334"/>
      <c r="AM144" s="334"/>
      <c r="AN144" s="334"/>
      <c r="AO144" s="335"/>
      <c r="AP144" s="333"/>
      <c r="AQ144" s="334"/>
      <c r="AR144" s="334"/>
      <c r="AS144" s="334"/>
      <c r="AT144" s="334"/>
      <c r="AU144" s="334"/>
      <c r="AV144" s="335"/>
      <c r="AW144" s="333"/>
      <c r="AX144" s="334"/>
      <c r="AY144" s="334"/>
      <c r="AZ144" s="900"/>
      <c r="BA144" s="901"/>
      <c r="BB144" s="914"/>
      <c r="BC144" s="901"/>
      <c r="BD144" s="915"/>
      <c r="BE144" s="916"/>
      <c r="BF144" s="916"/>
      <c r="BG144" s="916"/>
      <c r="BH144" s="917"/>
    </row>
    <row r="145" spans="2:60" ht="20.25" customHeight="1" x14ac:dyDescent="0.15">
      <c r="B145" s="306">
        <f>B142+1</f>
        <v>42</v>
      </c>
      <c r="C145" s="873"/>
      <c r="D145" s="874"/>
      <c r="E145" s="875"/>
      <c r="F145" s="307">
        <f>C144</f>
        <v>0</v>
      </c>
      <c r="G145" s="308"/>
      <c r="H145" s="880"/>
      <c r="I145" s="885"/>
      <c r="J145" s="886"/>
      <c r="K145" s="886"/>
      <c r="L145" s="887"/>
      <c r="M145" s="894"/>
      <c r="N145" s="895"/>
      <c r="O145" s="896"/>
      <c r="P145" s="309" t="s">
        <v>658</v>
      </c>
      <c r="Q145" s="310"/>
      <c r="R145" s="310"/>
      <c r="S145" s="311"/>
      <c r="T145" s="312"/>
      <c r="U145" s="313" t="str">
        <f>IF(U144="","",VLOOKUP(U144,'シフト記号表（勤務時間帯）'!$D$6:$X$47,21,FALSE))</f>
        <v/>
      </c>
      <c r="V145" s="314" t="str">
        <f>IF(V144="","",VLOOKUP(V144,'シフト記号表（勤務時間帯）'!$D$6:$X$47,21,FALSE))</f>
        <v/>
      </c>
      <c r="W145" s="314" t="str">
        <f>IF(W144="","",VLOOKUP(W144,'シフト記号表（勤務時間帯）'!$D$6:$X$47,21,FALSE))</f>
        <v/>
      </c>
      <c r="X145" s="314" t="str">
        <f>IF(X144="","",VLOOKUP(X144,'シフト記号表（勤務時間帯）'!$D$6:$X$47,21,FALSE))</f>
        <v/>
      </c>
      <c r="Y145" s="314" t="str">
        <f>IF(Y144="","",VLOOKUP(Y144,'シフト記号表（勤務時間帯）'!$D$6:$X$47,21,FALSE))</f>
        <v/>
      </c>
      <c r="Z145" s="314" t="str">
        <f>IF(Z144="","",VLOOKUP(Z144,'シフト記号表（勤務時間帯）'!$D$6:$X$47,21,FALSE))</f>
        <v/>
      </c>
      <c r="AA145" s="315" t="str">
        <f>IF(AA144="","",VLOOKUP(AA144,'シフト記号表（勤務時間帯）'!$D$6:$X$47,21,FALSE))</f>
        <v/>
      </c>
      <c r="AB145" s="313" t="str">
        <f>IF(AB144="","",VLOOKUP(AB144,'シフト記号表（勤務時間帯）'!$D$6:$X$47,21,FALSE))</f>
        <v/>
      </c>
      <c r="AC145" s="314" t="str">
        <f>IF(AC144="","",VLOOKUP(AC144,'シフト記号表（勤務時間帯）'!$D$6:$X$47,21,FALSE))</f>
        <v/>
      </c>
      <c r="AD145" s="314" t="str">
        <f>IF(AD144="","",VLOOKUP(AD144,'シフト記号表（勤務時間帯）'!$D$6:$X$47,21,FALSE))</f>
        <v/>
      </c>
      <c r="AE145" s="314" t="str">
        <f>IF(AE144="","",VLOOKUP(AE144,'シフト記号表（勤務時間帯）'!$D$6:$X$47,21,FALSE))</f>
        <v/>
      </c>
      <c r="AF145" s="314" t="str">
        <f>IF(AF144="","",VLOOKUP(AF144,'シフト記号表（勤務時間帯）'!$D$6:$X$47,21,FALSE))</f>
        <v/>
      </c>
      <c r="AG145" s="314" t="str">
        <f>IF(AG144="","",VLOOKUP(AG144,'シフト記号表（勤務時間帯）'!$D$6:$X$47,21,FALSE))</f>
        <v/>
      </c>
      <c r="AH145" s="315" t="str">
        <f>IF(AH144="","",VLOOKUP(AH144,'シフト記号表（勤務時間帯）'!$D$6:$X$47,21,FALSE))</f>
        <v/>
      </c>
      <c r="AI145" s="313" t="str">
        <f>IF(AI144="","",VLOOKUP(AI144,'シフト記号表（勤務時間帯）'!$D$6:$X$47,21,FALSE))</f>
        <v/>
      </c>
      <c r="AJ145" s="314" t="str">
        <f>IF(AJ144="","",VLOOKUP(AJ144,'シフト記号表（勤務時間帯）'!$D$6:$X$47,21,FALSE))</f>
        <v/>
      </c>
      <c r="AK145" s="314" t="str">
        <f>IF(AK144="","",VLOOKUP(AK144,'シフト記号表（勤務時間帯）'!$D$6:$X$47,21,FALSE))</f>
        <v/>
      </c>
      <c r="AL145" s="314" t="str">
        <f>IF(AL144="","",VLOOKUP(AL144,'シフト記号表（勤務時間帯）'!$D$6:$X$47,21,FALSE))</f>
        <v/>
      </c>
      <c r="AM145" s="314" t="str">
        <f>IF(AM144="","",VLOOKUP(AM144,'シフト記号表（勤務時間帯）'!$D$6:$X$47,21,FALSE))</f>
        <v/>
      </c>
      <c r="AN145" s="314" t="str">
        <f>IF(AN144="","",VLOOKUP(AN144,'シフト記号表（勤務時間帯）'!$D$6:$X$47,21,FALSE))</f>
        <v/>
      </c>
      <c r="AO145" s="315" t="str">
        <f>IF(AO144="","",VLOOKUP(AO144,'シフト記号表（勤務時間帯）'!$D$6:$X$47,21,FALSE))</f>
        <v/>
      </c>
      <c r="AP145" s="313" t="str">
        <f>IF(AP144="","",VLOOKUP(AP144,'シフト記号表（勤務時間帯）'!$D$6:$X$47,21,FALSE))</f>
        <v/>
      </c>
      <c r="AQ145" s="314" t="str">
        <f>IF(AQ144="","",VLOOKUP(AQ144,'シフト記号表（勤務時間帯）'!$D$6:$X$47,21,FALSE))</f>
        <v/>
      </c>
      <c r="AR145" s="314" t="str">
        <f>IF(AR144="","",VLOOKUP(AR144,'シフト記号表（勤務時間帯）'!$D$6:$X$47,21,FALSE))</f>
        <v/>
      </c>
      <c r="AS145" s="314" t="str">
        <f>IF(AS144="","",VLOOKUP(AS144,'シフト記号表（勤務時間帯）'!$D$6:$X$47,21,FALSE))</f>
        <v/>
      </c>
      <c r="AT145" s="314" t="str">
        <f>IF(AT144="","",VLOOKUP(AT144,'シフト記号表（勤務時間帯）'!$D$6:$X$47,21,FALSE))</f>
        <v/>
      </c>
      <c r="AU145" s="314" t="str">
        <f>IF(AU144="","",VLOOKUP(AU144,'シフト記号表（勤務時間帯）'!$D$6:$X$47,21,FALSE))</f>
        <v/>
      </c>
      <c r="AV145" s="315" t="str">
        <f>IF(AV144="","",VLOOKUP(AV144,'シフト記号表（勤務時間帯）'!$D$6:$X$47,21,FALSE))</f>
        <v/>
      </c>
      <c r="AW145" s="313" t="str">
        <f>IF(AW144="","",VLOOKUP(AW144,'シフト記号表（勤務時間帯）'!$D$6:$X$47,21,FALSE))</f>
        <v/>
      </c>
      <c r="AX145" s="314" t="str">
        <f>IF(AX144="","",VLOOKUP(AX144,'シフト記号表（勤務時間帯）'!$D$6:$X$47,21,FALSE))</f>
        <v/>
      </c>
      <c r="AY145" s="314" t="str">
        <f>IF(AY144="","",VLOOKUP(AY144,'シフト記号表（勤務時間帯）'!$D$6:$X$47,21,FALSE))</f>
        <v/>
      </c>
      <c r="AZ145" s="924">
        <f>IF($BC$3="４週",SUM(U145:AV145),IF($BC$3="暦月",SUM(U145:AY145),""))</f>
        <v>0</v>
      </c>
      <c r="BA145" s="925"/>
      <c r="BB145" s="926">
        <f>IF($BC$3="４週",AZ145/4,IF($BC$3="暦月",(AZ145/($BC$8/7)),""))</f>
        <v>0</v>
      </c>
      <c r="BC145" s="925"/>
      <c r="BD145" s="918"/>
      <c r="BE145" s="919"/>
      <c r="BF145" s="919"/>
      <c r="BG145" s="919"/>
      <c r="BH145" s="920"/>
    </row>
    <row r="146" spans="2:60" ht="20.25" customHeight="1" x14ac:dyDescent="0.15">
      <c r="B146" s="316"/>
      <c r="C146" s="876"/>
      <c r="D146" s="877"/>
      <c r="E146" s="878"/>
      <c r="F146" s="317"/>
      <c r="G146" s="318">
        <f>C144</f>
        <v>0</v>
      </c>
      <c r="H146" s="881"/>
      <c r="I146" s="888"/>
      <c r="J146" s="889"/>
      <c r="K146" s="889"/>
      <c r="L146" s="890"/>
      <c r="M146" s="897"/>
      <c r="N146" s="898"/>
      <c r="O146" s="899"/>
      <c r="P146" s="412" t="s">
        <v>659</v>
      </c>
      <c r="Q146" s="320"/>
      <c r="R146" s="320"/>
      <c r="S146" s="340"/>
      <c r="T146" s="341"/>
      <c r="U146" s="323" t="str">
        <f>IF(U144="","",VLOOKUP(U144,'シフト記号表（勤務時間帯）'!$D$6:$Z$47,23,FALSE))</f>
        <v/>
      </c>
      <c r="V146" s="324" t="str">
        <f>IF(V144="","",VLOOKUP(V144,'シフト記号表（勤務時間帯）'!$D$6:$Z$47,23,FALSE))</f>
        <v/>
      </c>
      <c r="W146" s="324" t="str">
        <f>IF(W144="","",VLOOKUP(W144,'シフト記号表（勤務時間帯）'!$D$6:$Z$47,23,FALSE))</f>
        <v/>
      </c>
      <c r="X146" s="324" t="str">
        <f>IF(X144="","",VLOOKUP(X144,'シフト記号表（勤務時間帯）'!$D$6:$Z$47,23,FALSE))</f>
        <v/>
      </c>
      <c r="Y146" s="324" t="str">
        <f>IF(Y144="","",VLOOKUP(Y144,'シフト記号表（勤務時間帯）'!$D$6:$Z$47,23,FALSE))</f>
        <v/>
      </c>
      <c r="Z146" s="324" t="str">
        <f>IF(Z144="","",VLOOKUP(Z144,'シフト記号表（勤務時間帯）'!$D$6:$Z$47,23,FALSE))</f>
        <v/>
      </c>
      <c r="AA146" s="325" t="str">
        <f>IF(AA144="","",VLOOKUP(AA144,'シフト記号表（勤務時間帯）'!$D$6:$Z$47,23,FALSE))</f>
        <v/>
      </c>
      <c r="AB146" s="323" t="str">
        <f>IF(AB144="","",VLOOKUP(AB144,'シフト記号表（勤務時間帯）'!$D$6:$Z$47,23,FALSE))</f>
        <v/>
      </c>
      <c r="AC146" s="324" t="str">
        <f>IF(AC144="","",VLOOKUP(AC144,'シフト記号表（勤務時間帯）'!$D$6:$Z$47,23,FALSE))</f>
        <v/>
      </c>
      <c r="AD146" s="324" t="str">
        <f>IF(AD144="","",VLOOKUP(AD144,'シフト記号表（勤務時間帯）'!$D$6:$Z$47,23,FALSE))</f>
        <v/>
      </c>
      <c r="AE146" s="324" t="str">
        <f>IF(AE144="","",VLOOKUP(AE144,'シフト記号表（勤務時間帯）'!$D$6:$Z$47,23,FALSE))</f>
        <v/>
      </c>
      <c r="AF146" s="324" t="str">
        <f>IF(AF144="","",VLOOKUP(AF144,'シフト記号表（勤務時間帯）'!$D$6:$Z$47,23,FALSE))</f>
        <v/>
      </c>
      <c r="AG146" s="324" t="str">
        <f>IF(AG144="","",VLOOKUP(AG144,'シフト記号表（勤務時間帯）'!$D$6:$Z$47,23,FALSE))</f>
        <v/>
      </c>
      <c r="AH146" s="325" t="str">
        <f>IF(AH144="","",VLOOKUP(AH144,'シフト記号表（勤務時間帯）'!$D$6:$Z$47,23,FALSE))</f>
        <v/>
      </c>
      <c r="AI146" s="323" t="str">
        <f>IF(AI144="","",VLOOKUP(AI144,'シフト記号表（勤務時間帯）'!$D$6:$Z$47,23,FALSE))</f>
        <v/>
      </c>
      <c r="AJ146" s="324" t="str">
        <f>IF(AJ144="","",VLOOKUP(AJ144,'シフト記号表（勤務時間帯）'!$D$6:$Z$47,23,FALSE))</f>
        <v/>
      </c>
      <c r="AK146" s="324" t="str">
        <f>IF(AK144="","",VLOOKUP(AK144,'シフト記号表（勤務時間帯）'!$D$6:$Z$47,23,FALSE))</f>
        <v/>
      </c>
      <c r="AL146" s="324" t="str">
        <f>IF(AL144="","",VLOOKUP(AL144,'シフト記号表（勤務時間帯）'!$D$6:$Z$47,23,FALSE))</f>
        <v/>
      </c>
      <c r="AM146" s="324" t="str">
        <f>IF(AM144="","",VLOOKUP(AM144,'シフト記号表（勤務時間帯）'!$D$6:$Z$47,23,FALSE))</f>
        <v/>
      </c>
      <c r="AN146" s="324" t="str">
        <f>IF(AN144="","",VLOOKUP(AN144,'シフト記号表（勤務時間帯）'!$D$6:$Z$47,23,FALSE))</f>
        <v/>
      </c>
      <c r="AO146" s="325" t="str">
        <f>IF(AO144="","",VLOOKUP(AO144,'シフト記号表（勤務時間帯）'!$D$6:$Z$47,23,FALSE))</f>
        <v/>
      </c>
      <c r="AP146" s="323" t="str">
        <f>IF(AP144="","",VLOOKUP(AP144,'シフト記号表（勤務時間帯）'!$D$6:$Z$47,23,FALSE))</f>
        <v/>
      </c>
      <c r="AQ146" s="324" t="str">
        <f>IF(AQ144="","",VLOOKUP(AQ144,'シフト記号表（勤務時間帯）'!$D$6:$Z$47,23,FALSE))</f>
        <v/>
      </c>
      <c r="AR146" s="324" t="str">
        <f>IF(AR144="","",VLOOKUP(AR144,'シフト記号表（勤務時間帯）'!$D$6:$Z$47,23,FALSE))</f>
        <v/>
      </c>
      <c r="AS146" s="324" t="str">
        <f>IF(AS144="","",VLOOKUP(AS144,'シフト記号表（勤務時間帯）'!$D$6:$Z$47,23,FALSE))</f>
        <v/>
      </c>
      <c r="AT146" s="324" t="str">
        <f>IF(AT144="","",VLOOKUP(AT144,'シフト記号表（勤務時間帯）'!$D$6:$Z$47,23,FALSE))</f>
        <v/>
      </c>
      <c r="AU146" s="324" t="str">
        <f>IF(AU144="","",VLOOKUP(AU144,'シフト記号表（勤務時間帯）'!$D$6:$Z$47,23,FALSE))</f>
        <v/>
      </c>
      <c r="AV146" s="325" t="str">
        <f>IF(AV144="","",VLOOKUP(AV144,'シフト記号表（勤務時間帯）'!$D$6:$Z$47,23,FALSE))</f>
        <v/>
      </c>
      <c r="AW146" s="323" t="str">
        <f>IF(AW144="","",VLOOKUP(AW144,'シフト記号表（勤務時間帯）'!$D$6:$Z$47,23,FALSE))</f>
        <v/>
      </c>
      <c r="AX146" s="324" t="str">
        <f>IF(AX144="","",VLOOKUP(AX144,'シフト記号表（勤務時間帯）'!$D$6:$Z$47,23,FALSE))</f>
        <v/>
      </c>
      <c r="AY146" s="324" t="str">
        <f>IF(AY144="","",VLOOKUP(AY144,'シフト記号表（勤務時間帯）'!$D$6:$Z$47,23,FALSE))</f>
        <v/>
      </c>
      <c r="AZ146" s="927">
        <f>IF($BC$3="４週",SUM(U146:AV146),IF($BC$3="暦月",SUM(U146:AY146),""))</f>
        <v>0</v>
      </c>
      <c r="BA146" s="928"/>
      <c r="BB146" s="929">
        <f>IF($BC$3="４週",AZ146/4,IF($BC$3="暦月",(AZ146/($BC$8/7)),""))</f>
        <v>0</v>
      </c>
      <c r="BC146" s="928"/>
      <c r="BD146" s="921"/>
      <c r="BE146" s="922"/>
      <c r="BF146" s="922"/>
      <c r="BG146" s="922"/>
      <c r="BH146" s="923"/>
    </row>
    <row r="147" spans="2:60" ht="20.25" customHeight="1" x14ac:dyDescent="0.15">
      <c r="B147" s="326"/>
      <c r="C147" s="870"/>
      <c r="D147" s="871"/>
      <c r="E147" s="872"/>
      <c r="F147" s="327"/>
      <c r="G147" s="328"/>
      <c r="H147" s="879"/>
      <c r="I147" s="882"/>
      <c r="J147" s="883"/>
      <c r="K147" s="883"/>
      <c r="L147" s="884"/>
      <c r="M147" s="891"/>
      <c r="N147" s="892"/>
      <c r="O147" s="893"/>
      <c r="P147" s="347" t="s">
        <v>649</v>
      </c>
      <c r="Q147" s="348"/>
      <c r="R147" s="348"/>
      <c r="S147" s="349"/>
      <c r="T147" s="350"/>
      <c r="U147" s="333"/>
      <c r="V147" s="334"/>
      <c r="W147" s="334"/>
      <c r="X147" s="334"/>
      <c r="Y147" s="334"/>
      <c r="Z147" s="334"/>
      <c r="AA147" s="335"/>
      <c r="AB147" s="333"/>
      <c r="AC147" s="334"/>
      <c r="AD147" s="334"/>
      <c r="AE147" s="334"/>
      <c r="AF147" s="334"/>
      <c r="AG147" s="334"/>
      <c r="AH147" s="335"/>
      <c r="AI147" s="333"/>
      <c r="AJ147" s="334"/>
      <c r="AK147" s="334"/>
      <c r="AL147" s="334"/>
      <c r="AM147" s="334"/>
      <c r="AN147" s="334"/>
      <c r="AO147" s="335"/>
      <c r="AP147" s="333"/>
      <c r="AQ147" s="334"/>
      <c r="AR147" s="334"/>
      <c r="AS147" s="334"/>
      <c r="AT147" s="334"/>
      <c r="AU147" s="334"/>
      <c r="AV147" s="335"/>
      <c r="AW147" s="333"/>
      <c r="AX147" s="334"/>
      <c r="AY147" s="334"/>
      <c r="AZ147" s="900"/>
      <c r="BA147" s="901"/>
      <c r="BB147" s="914"/>
      <c r="BC147" s="901"/>
      <c r="BD147" s="915"/>
      <c r="BE147" s="916"/>
      <c r="BF147" s="916"/>
      <c r="BG147" s="916"/>
      <c r="BH147" s="917"/>
    </row>
    <row r="148" spans="2:60" ht="20.25" customHeight="1" x14ac:dyDescent="0.15">
      <c r="B148" s="306">
        <f>B145+1</f>
        <v>43</v>
      </c>
      <c r="C148" s="873"/>
      <c r="D148" s="874"/>
      <c r="E148" s="875"/>
      <c r="F148" s="307">
        <f>C147</f>
        <v>0</v>
      </c>
      <c r="G148" s="308"/>
      <c r="H148" s="880"/>
      <c r="I148" s="885"/>
      <c r="J148" s="886"/>
      <c r="K148" s="886"/>
      <c r="L148" s="887"/>
      <c r="M148" s="894"/>
      <c r="N148" s="895"/>
      <c r="O148" s="896"/>
      <c r="P148" s="309" t="s">
        <v>658</v>
      </c>
      <c r="Q148" s="310"/>
      <c r="R148" s="310"/>
      <c r="S148" s="311"/>
      <c r="T148" s="312"/>
      <c r="U148" s="313" t="str">
        <f>IF(U147="","",VLOOKUP(U147,'シフト記号表（勤務時間帯）'!$D$6:$X$47,21,FALSE))</f>
        <v/>
      </c>
      <c r="V148" s="314" t="str">
        <f>IF(V147="","",VLOOKUP(V147,'シフト記号表（勤務時間帯）'!$D$6:$X$47,21,FALSE))</f>
        <v/>
      </c>
      <c r="W148" s="314" t="str">
        <f>IF(W147="","",VLOOKUP(W147,'シフト記号表（勤務時間帯）'!$D$6:$X$47,21,FALSE))</f>
        <v/>
      </c>
      <c r="X148" s="314" t="str">
        <f>IF(X147="","",VLOOKUP(X147,'シフト記号表（勤務時間帯）'!$D$6:$X$47,21,FALSE))</f>
        <v/>
      </c>
      <c r="Y148" s="314" t="str">
        <f>IF(Y147="","",VLOOKUP(Y147,'シフト記号表（勤務時間帯）'!$D$6:$X$47,21,FALSE))</f>
        <v/>
      </c>
      <c r="Z148" s="314" t="str">
        <f>IF(Z147="","",VLOOKUP(Z147,'シフト記号表（勤務時間帯）'!$D$6:$X$47,21,FALSE))</f>
        <v/>
      </c>
      <c r="AA148" s="315" t="str">
        <f>IF(AA147="","",VLOOKUP(AA147,'シフト記号表（勤務時間帯）'!$D$6:$X$47,21,FALSE))</f>
        <v/>
      </c>
      <c r="AB148" s="313" t="str">
        <f>IF(AB147="","",VLOOKUP(AB147,'シフト記号表（勤務時間帯）'!$D$6:$X$47,21,FALSE))</f>
        <v/>
      </c>
      <c r="AC148" s="314" t="str">
        <f>IF(AC147="","",VLOOKUP(AC147,'シフト記号表（勤務時間帯）'!$D$6:$X$47,21,FALSE))</f>
        <v/>
      </c>
      <c r="AD148" s="314" t="str">
        <f>IF(AD147="","",VLOOKUP(AD147,'シフト記号表（勤務時間帯）'!$D$6:$X$47,21,FALSE))</f>
        <v/>
      </c>
      <c r="AE148" s="314" t="str">
        <f>IF(AE147="","",VLOOKUP(AE147,'シフト記号表（勤務時間帯）'!$D$6:$X$47,21,FALSE))</f>
        <v/>
      </c>
      <c r="AF148" s="314" t="str">
        <f>IF(AF147="","",VLOOKUP(AF147,'シフト記号表（勤務時間帯）'!$D$6:$X$47,21,FALSE))</f>
        <v/>
      </c>
      <c r="AG148" s="314" t="str">
        <f>IF(AG147="","",VLOOKUP(AG147,'シフト記号表（勤務時間帯）'!$D$6:$X$47,21,FALSE))</f>
        <v/>
      </c>
      <c r="AH148" s="315" t="str">
        <f>IF(AH147="","",VLOOKUP(AH147,'シフト記号表（勤務時間帯）'!$D$6:$X$47,21,FALSE))</f>
        <v/>
      </c>
      <c r="AI148" s="313" t="str">
        <f>IF(AI147="","",VLOOKUP(AI147,'シフト記号表（勤務時間帯）'!$D$6:$X$47,21,FALSE))</f>
        <v/>
      </c>
      <c r="AJ148" s="314" t="str">
        <f>IF(AJ147="","",VLOOKUP(AJ147,'シフト記号表（勤務時間帯）'!$D$6:$X$47,21,FALSE))</f>
        <v/>
      </c>
      <c r="AK148" s="314" t="str">
        <f>IF(AK147="","",VLOOKUP(AK147,'シフト記号表（勤務時間帯）'!$D$6:$X$47,21,FALSE))</f>
        <v/>
      </c>
      <c r="AL148" s="314" t="str">
        <f>IF(AL147="","",VLOOKUP(AL147,'シフト記号表（勤務時間帯）'!$D$6:$X$47,21,FALSE))</f>
        <v/>
      </c>
      <c r="AM148" s="314" t="str">
        <f>IF(AM147="","",VLOOKUP(AM147,'シフト記号表（勤務時間帯）'!$D$6:$X$47,21,FALSE))</f>
        <v/>
      </c>
      <c r="AN148" s="314" t="str">
        <f>IF(AN147="","",VLOOKUP(AN147,'シフト記号表（勤務時間帯）'!$D$6:$X$47,21,FALSE))</f>
        <v/>
      </c>
      <c r="AO148" s="315" t="str">
        <f>IF(AO147="","",VLOOKUP(AO147,'シフト記号表（勤務時間帯）'!$D$6:$X$47,21,FALSE))</f>
        <v/>
      </c>
      <c r="AP148" s="313" t="str">
        <f>IF(AP147="","",VLOOKUP(AP147,'シフト記号表（勤務時間帯）'!$D$6:$X$47,21,FALSE))</f>
        <v/>
      </c>
      <c r="AQ148" s="314" t="str">
        <f>IF(AQ147="","",VLOOKUP(AQ147,'シフト記号表（勤務時間帯）'!$D$6:$X$47,21,FALSE))</f>
        <v/>
      </c>
      <c r="AR148" s="314" t="str">
        <f>IF(AR147="","",VLOOKUP(AR147,'シフト記号表（勤務時間帯）'!$D$6:$X$47,21,FALSE))</f>
        <v/>
      </c>
      <c r="AS148" s="314" t="str">
        <f>IF(AS147="","",VLOOKUP(AS147,'シフト記号表（勤務時間帯）'!$D$6:$X$47,21,FALSE))</f>
        <v/>
      </c>
      <c r="AT148" s="314" t="str">
        <f>IF(AT147="","",VLOOKUP(AT147,'シフト記号表（勤務時間帯）'!$D$6:$X$47,21,FALSE))</f>
        <v/>
      </c>
      <c r="AU148" s="314" t="str">
        <f>IF(AU147="","",VLOOKUP(AU147,'シフト記号表（勤務時間帯）'!$D$6:$X$47,21,FALSE))</f>
        <v/>
      </c>
      <c r="AV148" s="315" t="str">
        <f>IF(AV147="","",VLOOKUP(AV147,'シフト記号表（勤務時間帯）'!$D$6:$X$47,21,FALSE))</f>
        <v/>
      </c>
      <c r="AW148" s="313" t="str">
        <f>IF(AW147="","",VLOOKUP(AW147,'シフト記号表（勤務時間帯）'!$D$6:$X$47,21,FALSE))</f>
        <v/>
      </c>
      <c r="AX148" s="314" t="str">
        <f>IF(AX147="","",VLOOKUP(AX147,'シフト記号表（勤務時間帯）'!$D$6:$X$47,21,FALSE))</f>
        <v/>
      </c>
      <c r="AY148" s="314" t="str">
        <f>IF(AY147="","",VLOOKUP(AY147,'シフト記号表（勤務時間帯）'!$D$6:$X$47,21,FALSE))</f>
        <v/>
      </c>
      <c r="AZ148" s="924">
        <f>IF($BC$3="４週",SUM(U148:AV148),IF($BC$3="暦月",SUM(U148:AY148),""))</f>
        <v>0</v>
      </c>
      <c r="BA148" s="925"/>
      <c r="BB148" s="926">
        <f>IF($BC$3="４週",AZ148/4,IF($BC$3="暦月",(AZ148/($BC$8/7)),""))</f>
        <v>0</v>
      </c>
      <c r="BC148" s="925"/>
      <c r="BD148" s="918"/>
      <c r="BE148" s="919"/>
      <c r="BF148" s="919"/>
      <c r="BG148" s="919"/>
      <c r="BH148" s="920"/>
    </row>
    <row r="149" spans="2:60" ht="20.25" customHeight="1" x14ac:dyDescent="0.15">
      <c r="B149" s="316"/>
      <c r="C149" s="876"/>
      <c r="D149" s="877"/>
      <c r="E149" s="878"/>
      <c r="F149" s="317"/>
      <c r="G149" s="318">
        <f>C147</f>
        <v>0</v>
      </c>
      <c r="H149" s="881"/>
      <c r="I149" s="888"/>
      <c r="J149" s="889"/>
      <c r="K149" s="889"/>
      <c r="L149" s="890"/>
      <c r="M149" s="897"/>
      <c r="N149" s="898"/>
      <c r="O149" s="899"/>
      <c r="P149" s="412" t="s">
        <v>659</v>
      </c>
      <c r="Q149" s="320"/>
      <c r="R149" s="320"/>
      <c r="S149" s="340"/>
      <c r="T149" s="341"/>
      <c r="U149" s="323" t="str">
        <f>IF(U147="","",VLOOKUP(U147,'シフト記号表（勤務時間帯）'!$D$6:$Z$47,23,FALSE))</f>
        <v/>
      </c>
      <c r="V149" s="324" t="str">
        <f>IF(V147="","",VLOOKUP(V147,'シフト記号表（勤務時間帯）'!$D$6:$Z$47,23,FALSE))</f>
        <v/>
      </c>
      <c r="W149" s="324" t="str">
        <f>IF(W147="","",VLOOKUP(W147,'シフト記号表（勤務時間帯）'!$D$6:$Z$47,23,FALSE))</f>
        <v/>
      </c>
      <c r="X149" s="324" t="str">
        <f>IF(X147="","",VLOOKUP(X147,'シフト記号表（勤務時間帯）'!$D$6:$Z$47,23,FALSE))</f>
        <v/>
      </c>
      <c r="Y149" s="324" t="str">
        <f>IF(Y147="","",VLOOKUP(Y147,'シフト記号表（勤務時間帯）'!$D$6:$Z$47,23,FALSE))</f>
        <v/>
      </c>
      <c r="Z149" s="324" t="str">
        <f>IF(Z147="","",VLOOKUP(Z147,'シフト記号表（勤務時間帯）'!$D$6:$Z$47,23,FALSE))</f>
        <v/>
      </c>
      <c r="AA149" s="325" t="str">
        <f>IF(AA147="","",VLOOKUP(AA147,'シフト記号表（勤務時間帯）'!$D$6:$Z$47,23,FALSE))</f>
        <v/>
      </c>
      <c r="AB149" s="323" t="str">
        <f>IF(AB147="","",VLOOKUP(AB147,'シフト記号表（勤務時間帯）'!$D$6:$Z$47,23,FALSE))</f>
        <v/>
      </c>
      <c r="AC149" s="324" t="str">
        <f>IF(AC147="","",VLOOKUP(AC147,'シフト記号表（勤務時間帯）'!$D$6:$Z$47,23,FALSE))</f>
        <v/>
      </c>
      <c r="AD149" s="324" t="str">
        <f>IF(AD147="","",VLOOKUP(AD147,'シフト記号表（勤務時間帯）'!$D$6:$Z$47,23,FALSE))</f>
        <v/>
      </c>
      <c r="AE149" s="324" t="str">
        <f>IF(AE147="","",VLOOKUP(AE147,'シフト記号表（勤務時間帯）'!$D$6:$Z$47,23,FALSE))</f>
        <v/>
      </c>
      <c r="AF149" s="324" t="str">
        <f>IF(AF147="","",VLOOKUP(AF147,'シフト記号表（勤務時間帯）'!$D$6:$Z$47,23,FALSE))</f>
        <v/>
      </c>
      <c r="AG149" s="324" t="str">
        <f>IF(AG147="","",VLOOKUP(AG147,'シフト記号表（勤務時間帯）'!$D$6:$Z$47,23,FALSE))</f>
        <v/>
      </c>
      <c r="AH149" s="325" t="str">
        <f>IF(AH147="","",VLOOKUP(AH147,'シフト記号表（勤務時間帯）'!$D$6:$Z$47,23,FALSE))</f>
        <v/>
      </c>
      <c r="AI149" s="323" t="str">
        <f>IF(AI147="","",VLOOKUP(AI147,'シフト記号表（勤務時間帯）'!$D$6:$Z$47,23,FALSE))</f>
        <v/>
      </c>
      <c r="AJ149" s="324" t="str">
        <f>IF(AJ147="","",VLOOKUP(AJ147,'シフト記号表（勤務時間帯）'!$D$6:$Z$47,23,FALSE))</f>
        <v/>
      </c>
      <c r="AK149" s="324" t="str">
        <f>IF(AK147="","",VLOOKUP(AK147,'シフト記号表（勤務時間帯）'!$D$6:$Z$47,23,FALSE))</f>
        <v/>
      </c>
      <c r="AL149" s="324" t="str">
        <f>IF(AL147="","",VLOOKUP(AL147,'シフト記号表（勤務時間帯）'!$D$6:$Z$47,23,FALSE))</f>
        <v/>
      </c>
      <c r="AM149" s="324" t="str">
        <f>IF(AM147="","",VLOOKUP(AM147,'シフト記号表（勤務時間帯）'!$D$6:$Z$47,23,FALSE))</f>
        <v/>
      </c>
      <c r="AN149" s="324" t="str">
        <f>IF(AN147="","",VLOOKUP(AN147,'シフト記号表（勤務時間帯）'!$D$6:$Z$47,23,FALSE))</f>
        <v/>
      </c>
      <c r="AO149" s="325" t="str">
        <f>IF(AO147="","",VLOOKUP(AO147,'シフト記号表（勤務時間帯）'!$D$6:$Z$47,23,FALSE))</f>
        <v/>
      </c>
      <c r="AP149" s="323" t="str">
        <f>IF(AP147="","",VLOOKUP(AP147,'シフト記号表（勤務時間帯）'!$D$6:$Z$47,23,FALSE))</f>
        <v/>
      </c>
      <c r="AQ149" s="324" t="str">
        <f>IF(AQ147="","",VLOOKUP(AQ147,'シフト記号表（勤務時間帯）'!$D$6:$Z$47,23,FALSE))</f>
        <v/>
      </c>
      <c r="AR149" s="324" t="str">
        <f>IF(AR147="","",VLOOKUP(AR147,'シフト記号表（勤務時間帯）'!$D$6:$Z$47,23,FALSE))</f>
        <v/>
      </c>
      <c r="AS149" s="324" t="str">
        <f>IF(AS147="","",VLOOKUP(AS147,'シフト記号表（勤務時間帯）'!$D$6:$Z$47,23,FALSE))</f>
        <v/>
      </c>
      <c r="AT149" s="324" t="str">
        <f>IF(AT147="","",VLOOKUP(AT147,'シフト記号表（勤務時間帯）'!$D$6:$Z$47,23,FALSE))</f>
        <v/>
      </c>
      <c r="AU149" s="324" t="str">
        <f>IF(AU147="","",VLOOKUP(AU147,'シフト記号表（勤務時間帯）'!$D$6:$Z$47,23,FALSE))</f>
        <v/>
      </c>
      <c r="AV149" s="325" t="str">
        <f>IF(AV147="","",VLOOKUP(AV147,'シフト記号表（勤務時間帯）'!$D$6:$Z$47,23,FALSE))</f>
        <v/>
      </c>
      <c r="AW149" s="323" t="str">
        <f>IF(AW147="","",VLOOKUP(AW147,'シフト記号表（勤務時間帯）'!$D$6:$Z$47,23,FALSE))</f>
        <v/>
      </c>
      <c r="AX149" s="324" t="str">
        <f>IF(AX147="","",VLOOKUP(AX147,'シフト記号表（勤務時間帯）'!$D$6:$Z$47,23,FALSE))</f>
        <v/>
      </c>
      <c r="AY149" s="324" t="str">
        <f>IF(AY147="","",VLOOKUP(AY147,'シフト記号表（勤務時間帯）'!$D$6:$Z$47,23,FALSE))</f>
        <v/>
      </c>
      <c r="AZ149" s="927">
        <f>IF($BC$3="４週",SUM(U149:AV149),IF($BC$3="暦月",SUM(U149:AY149),""))</f>
        <v>0</v>
      </c>
      <c r="BA149" s="928"/>
      <c r="BB149" s="929">
        <f>IF($BC$3="４週",AZ149/4,IF($BC$3="暦月",(AZ149/($BC$8/7)),""))</f>
        <v>0</v>
      </c>
      <c r="BC149" s="928"/>
      <c r="BD149" s="921"/>
      <c r="BE149" s="922"/>
      <c r="BF149" s="922"/>
      <c r="BG149" s="922"/>
      <c r="BH149" s="923"/>
    </row>
    <row r="150" spans="2:60" ht="20.25" customHeight="1" x14ac:dyDescent="0.15">
      <c r="B150" s="326"/>
      <c r="C150" s="870"/>
      <c r="D150" s="871"/>
      <c r="E150" s="872"/>
      <c r="F150" s="327"/>
      <c r="G150" s="328"/>
      <c r="H150" s="879"/>
      <c r="I150" s="882"/>
      <c r="J150" s="883"/>
      <c r="K150" s="883"/>
      <c r="L150" s="884"/>
      <c r="M150" s="891"/>
      <c r="N150" s="892"/>
      <c r="O150" s="893"/>
      <c r="P150" s="347" t="s">
        <v>649</v>
      </c>
      <c r="Q150" s="348"/>
      <c r="R150" s="348"/>
      <c r="S150" s="349"/>
      <c r="T150" s="350"/>
      <c r="U150" s="333"/>
      <c r="V150" s="334"/>
      <c r="W150" s="334"/>
      <c r="X150" s="334"/>
      <c r="Y150" s="334"/>
      <c r="Z150" s="334"/>
      <c r="AA150" s="335"/>
      <c r="AB150" s="333"/>
      <c r="AC150" s="334"/>
      <c r="AD150" s="334"/>
      <c r="AE150" s="334"/>
      <c r="AF150" s="334"/>
      <c r="AG150" s="334"/>
      <c r="AH150" s="335"/>
      <c r="AI150" s="333"/>
      <c r="AJ150" s="334"/>
      <c r="AK150" s="334"/>
      <c r="AL150" s="334"/>
      <c r="AM150" s="334"/>
      <c r="AN150" s="334"/>
      <c r="AO150" s="335"/>
      <c r="AP150" s="333"/>
      <c r="AQ150" s="334"/>
      <c r="AR150" s="334"/>
      <c r="AS150" s="334"/>
      <c r="AT150" s="334"/>
      <c r="AU150" s="334"/>
      <c r="AV150" s="335"/>
      <c r="AW150" s="333"/>
      <c r="AX150" s="334"/>
      <c r="AY150" s="334"/>
      <c r="AZ150" s="900"/>
      <c r="BA150" s="901"/>
      <c r="BB150" s="914"/>
      <c r="BC150" s="901"/>
      <c r="BD150" s="915"/>
      <c r="BE150" s="916"/>
      <c r="BF150" s="916"/>
      <c r="BG150" s="916"/>
      <c r="BH150" s="917"/>
    </row>
    <row r="151" spans="2:60" ht="20.25" customHeight="1" x14ac:dyDescent="0.15">
      <c r="B151" s="306">
        <f>B148+1</f>
        <v>44</v>
      </c>
      <c r="C151" s="873"/>
      <c r="D151" s="874"/>
      <c r="E151" s="875"/>
      <c r="F151" s="307">
        <f>C150</f>
        <v>0</v>
      </c>
      <c r="G151" s="308"/>
      <c r="H151" s="880"/>
      <c r="I151" s="885"/>
      <c r="J151" s="886"/>
      <c r="K151" s="886"/>
      <c r="L151" s="887"/>
      <c r="M151" s="894"/>
      <c r="N151" s="895"/>
      <c r="O151" s="896"/>
      <c r="P151" s="309" t="s">
        <v>658</v>
      </c>
      <c r="Q151" s="310"/>
      <c r="R151" s="310"/>
      <c r="S151" s="311"/>
      <c r="T151" s="312"/>
      <c r="U151" s="313" t="str">
        <f>IF(U150="","",VLOOKUP(U150,'シフト記号表（勤務時間帯）'!$D$6:$X$47,21,FALSE))</f>
        <v/>
      </c>
      <c r="V151" s="314" t="str">
        <f>IF(V150="","",VLOOKUP(V150,'シフト記号表（勤務時間帯）'!$D$6:$X$47,21,FALSE))</f>
        <v/>
      </c>
      <c r="W151" s="314" t="str">
        <f>IF(W150="","",VLOOKUP(W150,'シフト記号表（勤務時間帯）'!$D$6:$X$47,21,FALSE))</f>
        <v/>
      </c>
      <c r="X151" s="314" t="str">
        <f>IF(X150="","",VLOOKUP(X150,'シフト記号表（勤務時間帯）'!$D$6:$X$47,21,FALSE))</f>
        <v/>
      </c>
      <c r="Y151" s="314" t="str">
        <f>IF(Y150="","",VLOOKUP(Y150,'シフト記号表（勤務時間帯）'!$D$6:$X$47,21,FALSE))</f>
        <v/>
      </c>
      <c r="Z151" s="314" t="str">
        <f>IF(Z150="","",VLOOKUP(Z150,'シフト記号表（勤務時間帯）'!$D$6:$X$47,21,FALSE))</f>
        <v/>
      </c>
      <c r="AA151" s="315" t="str">
        <f>IF(AA150="","",VLOOKUP(AA150,'シフト記号表（勤務時間帯）'!$D$6:$X$47,21,FALSE))</f>
        <v/>
      </c>
      <c r="AB151" s="313" t="str">
        <f>IF(AB150="","",VLOOKUP(AB150,'シフト記号表（勤務時間帯）'!$D$6:$X$47,21,FALSE))</f>
        <v/>
      </c>
      <c r="AC151" s="314" t="str">
        <f>IF(AC150="","",VLOOKUP(AC150,'シフト記号表（勤務時間帯）'!$D$6:$X$47,21,FALSE))</f>
        <v/>
      </c>
      <c r="AD151" s="314" t="str">
        <f>IF(AD150="","",VLOOKUP(AD150,'シフト記号表（勤務時間帯）'!$D$6:$X$47,21,FALSE))</f>
        <v/>
      </c>
      <c r="AE151" s="314" t="str">
        <f>IF(AE150="","",VLOOKUP(AE150,'シフト記号表（勤務時間帯）'!$D$6:$X$47,21,FALSE))</f>
        <v/>
      </c>
      <c r="AF151" s="314" t="str">
        <f>IF(AF150="","",VLOOKUP(AF150,'シフト記号表（勤務時間帯）'!$D$6:$X$47,21,FALSE))</f>
        <v/>
      </c>
      <c r="AG151" s="314" t="str">
        <f>IF(AG150="","",VLOOKUP(AG150,'シフト記号表（勤務時間帯）'!$D$6:$X$47,21,FALSE))</f>
        <v/>
      </c>
      <c r="AH151" s="315" t="str">
        <f>IF(AH150="","",VLOOKUP(AH150,'シフト記号表（勤務時間帯）'!$D$6:$X$47,21,FALSE))</f>
        <v/>
      </c>
      <c r="AI151" s="313" t="str">
        <f>IF(AI150="","",VLOOKUP(AI150,'シフト記号表（勤務時間帯）'!$D$6:$X$47,21,FALSE))</f>
        <v/>
      </c>
      <c r="AJ151" s="314" t="str">
        <f>IF(AJ150="","",VLOOKUP(AJ150,'シフト記号表（勤務時間帯）'!$D$6:$X$47,21,FALSE))</f>
        <v/>
      </c>
      <c r="AK151" s="314" t="str">
        <f>IF(AK150="","",VLOOKUP(AK150,'シフト記号表（勤務時間帯）'!$D$6:$X$47,21,FALSE))</f>
        <v/>
      </c>
      <c r="AL151" s="314" t="str">
        <f>IF(AL150="","",VLOOKUP(AL150,'シフト記号表（勤務時間帯）'!$D$6:$X$47,21,FALSE))</f>
        <v/>
      </c>
      <c r="AM151" s="314" t="str">
        <f>IF(AM150="","",VLOOKUP(AM150,'シフト記号表（勤務時間帯）'!$D$6:$X$47,21,FALSE))</f>
        <v/>
      </c>
      <c r="AN151" s="314" t="str">
        <f>IF(AN150="","",VLOOKUP(AN150,'シフト記号表（勤務時間帯）'!$D$6:$X$47,21,FALSE))</f>
        <v/>
      </c>
      <c r="AO151" s="315" t="str">
        <f>IF(AO150="","",VLOOKUP(AO150,'シフト記号表（勤務時間帯）'!$D$6:$X$47,21,FALSE))</f>
        <v/>
      </c>
      <c r="AP151" s="313" t="str">
        <f>IF(AP150="","",VLOOKUP(AP150,'シフト記号表（勤務時間帯）'!$D$6:$X$47,21,FALSE))</f>
        <v/>
      </c>
      <c r="AQ151" s="314" t="str">
        <f>IF(AQ150="","",VLOOKUP(AQ150,'シフト記号表（勤務時間帯）'!$D$6:$X$47,21,FALSE))</f>
        <v/>
      </c>
      <c r="AR151" s="314" t="str">
        <f>IF(AR150="","",VLOOKUP(AR150,'シフト記号表（勤務時間帯）'!$D$6:$X$47,21,FALSE))</f>
        <v/>
      </c>
      <c r="AS151" s="314" t="str">
        <f>IF(AS150="","",VLOOKUP(AS150,'シフト記号表（勤務時間帯）'!$D$6:$X$47,21,FALSE))</f>
        <v/>
      </c>
      <c r="AT151" s="314" t="str">
        <f>IF(AT150="","",VLOOKUP(AT150,'シフト記号表（勤務時間帯）'!$D$6:$X$47,21,FALSE))</f>
        <v/>
      </c>
      <c r="AU151" s="314" t="str">
        <f>IF(AU150="","",VLOOKUP(AU150,'シフト記号表（勤務時間帯）'!$D$6:$X$47,21,FALSE))</f>
        <v/>
      </c>
      <c r="AV151" s="315" t="str">
        <f>IF(AV150="","",VLOOKUP(AV150,'シフト記号表（勤務時間帯）'!$D$6:$X$47,21,FALSE))</f>
        <v/>
      </c>
      <c r="AW151" s="313" t="str">
        <f>IF(AW150="","",VLOOKUP(AW150,'シフト記号表（勤務時間帯）'!$D$6:$X$47,21,FALSE))</f>
        <v/>
      </c>
      <c r="AX151" s="314" t="str">
        <f>IF(AX150="","",VLOOKUP(AX150,'シフト記号表（勤務時間帯）'!$D$6:$X$47,21,FALSE))</f>
        <v/>
      </c>
      <c r="AY151" s="314" t="str">
        <f>IF(AY150="","",VLOOKUP(AY150,'シフト記号表（勤務時間帯）'!$D$6:$X$47,21,FALSE))</f>
        <v/>
      </c>
      <c r="AZ151" s="924">
        <f>IF($BC$3="４週",SUM(U151:AV151),IF($BC$3="暦月",SUM(U151:AY151),""))</f>
        <v>0</v>
      </c>
      <c r="BA151" s="925"/>
      <c r="BB151" s="926">
        <f>IF($BC$3="４週",AZ151/4,IF($BC$3="暦月",(AZ151/($BC$8/7)),""))</f>
        <v>0</v>
      </c>
      <c r="BC151" s="925"/>
      <c r="BD151" s="918"/>
      <c r="BE151" s="919"/>
      <c r="BF151" s="919"/>
      <c r="BG151" s="919"/>
      <c r="BH151" s="920"/>
    </row>
    <row r="152" spans="2:60" ht="20.25" customHeight="1" x14ac:dyDescent="0.15">
      <c r="B152" s="316"/>
      <c r="C152" s="876"/>
      <c r="D152" s="877"/>
      <c r="E152" s="878"/>
      <c r="F152" s="317"/>
      <c r="G152" s="318">
        <f>C150</f>
        <v>0</v>
      </c>
      <c r="H152" s="881"/>
      <c r="I152" s="888"/>
      <c r="J152" s="889"/>
      <c r="K152" s="889"/>
      <c r="L152" s="890"/>
      <c r="M152" s="897"/>
      <c r="N152" s="898"/>
      <c r="O152" s="899"/>
      <c r="P152" s="412" t="s">
        <v>659</v>
      </c>
      <c r="Q152" s="320"/>
      <c r="R152" s="320"/>
      <c r="S152" s="340"/>
      <c r="T152" s="341"/>
      <c r="U152" s="323" t="str">
        <f>IF(U150="","",VLOOKUP(U150,'シフト記号表（勤務時間帯）'!$D$6:$Z$47,23,FALSE))</f>
        <v/>
      </c>
      <c r="V152" s="324" t="str">
        <f>IF(V150="","",VLOOKUP(V150,'シフト記号表（勤務時間帯）'!$D$6:$Z$47,23,FALSE))</f>
        <v/>
      </c>
      <c r="W152" s="324" t="str">
        <f>IF(W150="","",VLOOKUP(W150,'シフト記号表（勤務時間帯）'!$D$6:$Z$47,23,FALSE))</f>
        <v/>
      </c>
      <c r="X152" s="324" t="str">
        <f>IF(X150="","",VLOOKUP(X150,'シフト記号表（勤務時間帯）'!$D$6:$Z$47,23,FALSE))</f>
        <v/>
      </c>
      <c r="Y152" s="324" t="str">
        <f>IF(Y150="","",VLOOKUP(Y150,'シフト記号表（勤務時間帯）'!$D$6:$Z$47,23,FALSE))</f>
        <v/>
      </c>
      <c r="Z152" s="324" t="str">
        <f>IF(Z150="","",VLOOKUP(Z150,'シフト記号表（勤務時間帯）'!$D$6:$Z$47,23,FALSE))</f>
        <v/>
      </c>
      <c r="AA152" s="325" t="str">
        <f>IF(AA150="","",VLOOKUP(AA150,'シフト記号表（勤務時間帯）'!$D$6:$Z$47,23,FALSE))</f>
        <v/>
      </c>
      <c r="AB152" s="323" t="str">
        <f>IF(AB150="","",VLOOKUP(AB150,'シフト記号表（勤務時間帯）'!$D$6:$Z$47,23,FALSE))</f>
        <v/>
      </c>
      <c r="AC152" s="324" t="str">
        <f>IF(AC150="","",VLOOKUP(AC150,'シフト記号表（勤務時間帯）'!$D$6:$Z$47,23,FALSE))</f>
        <v/>
      </c>
      <c r="AD152" s="324" t="str">
        <f>IF(AD150="","",VLOOKUP(AD150,'シフト記号表（勤務時間帯）'!$D$6:$Z$47,23,FALSE))</f>
        <v/>
      </c>
      <c r="AE152" s="324" t="str">
        <f>IF(AE150="","",VLOOKUP(AE150,'シフト記号表（勤務時間帯）'!$D$6:$Z$47,23,FALSE))</f>
        <v/>
      </c>
      <c r="AF152" s="324" t="str">
        <f>IF(AF150="","",VLOOKUP(AF150,'シフト記号表（勤務時間帯）'!$D$6:$Z$47,23,FALSE))</f>
        <v/>
      </c>
      <c r="AG152" s="324" t="str">
        <f>IF(AG150="","",VLOOKUP(AG150,'シフト記号表（勤務時間帯）'!$D$6:$Z$47,23,FALSE))</f>
        <v/>
      </c>
      <c r="AH152" s="325" t="str">
        <f>IF(AH150="","",VLOOKUP(AH150,'シフト記号表（勤務時間帯）'!$D$6:$Z$47,23,FALSE))</f>
        <v/>
      </c>
      <c r="AI152" s="323" t="str">
        <f>IF(AI150="","",VLOOKUP(AI150,'シフト記号表（勤務時間帯）'!$D$6:$Z$47,23,FALSE))</f>
        <v/>
      </c>
      <c r="AJ152" s="324" t="str">
        <f>IF(AJ150="","",VLOOKUP(AJ150,'シフト記号表（勤務時間帯）'!$D$6:$Z$47,23,FALSE))</f>
        <v/>
      </c>
      <c r="AK152" s="324" t="str">
        <f>IF(AK150="","",VLOOKUP(AK150,'シフト記号表（勤務時間帯）'!$D$6:$Z$47,23,FALSE))</f>
        <v/>
      </c>
      <c r="AL152" s="324" t="str">
        <f>IF(AL150="","",VLOOKUP(AL150,'シフト記号表（勤務時間帯）'!$D$6:$Z$47,23,FALSE))</f>
        <v/>
      </c>
      <c r="AM152" s="324" t="str">
        <f>IF(AM150="","",VLOOKUP(AM150,'シフト記号表（勤務時間帯）'!$D$6:$Z$47,23,FALSE))</f>
        <v/>
      </c>
      <c r="AN152" s="324" t="str">
        <f>IF(AN150="","",VLOOKUP(AN150,'シフト記号表（勤務時間帯）'!$D$6:$Z$47,23,FALSE))</f>
        <v/>
      </c>
      <c r="AO152" s="325" t="str">
        <f>IF(AO150="","",VLOOKUP(AO150,'シフト記号表（勤務時間帯）'!$D$6:$Z$47,23,FALSE))</f>
        <v/>
      </c>
      <c r="AP152" s="323" t="str">
        <f>IF(AP150="","",VLOOKUP(AP150,'シフト記号表（勤務時間帯）'!$D$6:$Z$47,23,FALSE))</f>
        <v/>
      </c>
      <c r="AQ152" s="324" t="str">
        <f>IF(AQ150="","",VLOOKUP(AQ150,'シフト記号表（勤務時間帯）'!$D$6:$Z$47,23,FALSE))</f>
        <v/>
      </c>
      <c r="AR152" s="324" t="str">
        <f>IF(AR150="","",VLOOKUP(AR150,'シフト記号表（勤務時間帯）'!$D$6:$Z$47,23,FALSE))</f>
        <v/>
      </c>
      <c r="AS152" s="324" t="str">
        <f>IF(AS150="","",VLOOKUP(AS150,'シフト記号表（勤務時間帯）'!$D$6:$Z$47,23,FALSE))</f>
        <v/>
      </c>
      <c r="AT152" s="324" t="str">
        <f>IF(AT150="","",VLOOKUP(AT150,'シフト記号表（勤務時間帯）'!$D$6:$Z$47,23,FALSE))</f>
        <v/>
      </c>
      <c r="AU152" s="324" t="str">
        <f>IF(AU150="","",VLOOKUP(AU150,'シフト記号表（勤務時間帯）'!$D$6:$Z$47,23,FALSE))</f>
        <v/>
      </c>
      <c r="AV152" s="325" t="str">
        <f>IF(AV150="","",VLOOKUP(AV150,'シフト記号表（勤務時間帯）'!$D$6:$Z$47,23,FALSE))</f>
        <v/>
      </c>
      <c r="AW152" s="323" t="str">
        <f>IF(AW150="","",VLOOKUP(AW150,'シフト記号表（勤務時間帯）'!$D$6:$Z$47,23,FALSE))</f>
        <v/>
      </c>
      <c r="AX152" s="324" t="str">
        <f>IF(AX150="","",VLOOKUP(AX150,'シフト記号表（勤務時間帯）'!$D$6:$Z$47,23,FALSE))</f>
        <v/>
      </c>
      <c r="AY152" s="324" t="str">
        <f>IF(AY150="","",VLOOKUP(AY150,'シフト記号表（勤務時間帯）'!$D$6:$Z$47,23,FALSE))</f>
        <v/>
      </c>
      <c r="AZ152" s="927">
        <f>IF($BC$3="４週",SUM(U152:AV152),IF($BC$3="暦月",SUM(U152:AY152),""))</f>
        <v>0</v>
      </c>
      <c r="BA152" s="928"/>
      <c r="BB152" s="929">
        <f>IF($BC$3="４週",AZ152/4,IF($BC$3="暦月",(AZ152/($BC$8/7)),""))</f>
        <v>0</v>
      </c>
      <c r="BC152" s="928"/>
      <c r="BD152" s="921"/>
      <c r="BE152" s="922"/>
      <c r="BF152" s="922"/>
      <c r="BG152" s="922"/>
      <c r="BH152" s="923"/>
    </row>
    <row r="153" spans="2:60" ht="20.25" customHeight="1" x14ac:dyDescent="0.15">
      <c r="B153" s="326"/>
      <c r="C153" s="870"/>
      <c r="D153" s="871"/>
      <c r="E153" s="872"/>
      <c r="F153" s="327"/>
      <c r="G153" s="328"/>
      <c r="H153" s="879"/>
      <c r="I153" s="882"/>
      <c r="J153" s="883"/>
      <c r="K153" s="883"/>
      <c r="L153" s="884"/>
      <c r="M153" s="891"/>
      <c r="N153" s="892"/>
      <c r="O153" s="893"/>
      <c r="P153" s="347" t="s">
        <v>649</v>
      </c>
      <c r="Q153" s="348"/>
      <c r="R153" s="348"/>
      <c r="S153" s="349"/>
      <c r="T153" s="350"/>
      <c r="U153" s="333"/>
      <c r="V153" s="334"/>
      <c r="W153" s="334"/>
      <c r="X153" s="334"/>
      <c r="Y153" s="334"/>
      <c r="Z153" s="334"/>
      <c r="AA153" s="335"/>
      <c r="AB153" s="333"/>
      <c r="AC153" s="334"/>
      <c r="AD153" s="334"/>
      <c r="AE153" s="334"/>
      <c r="AF153" s="334"/>
      <c r="AG153" s="334"/>
      <c r="AH153" s="335"/>
      <c r="AI153" s="333"/>
      <c r="AJ153" s="334"/>
      <c r="AK153" s="334"/>
      <c r="AL153" s="334"/>
      <c r="AM153" s="334"/>
      <c r="AN153" s="334"/>
      <c r="AO153" s="335"/>
      <c r="AP153" s="333"/>
      <c r="AQ153" s="334"/>
      <c r="AR153" s="334"/>
      <c r="AS153" s="334"/>
      <c r="AT153" s="334"/>
      <c r="AU153" s="334"/>
      <c r="AV153" s="335"/>
      <c r="AW153" s="333"/>
      <c r="AX153" s="334"/>
      <c r="AY153" s="334"/>
      <c r="AZ153" s="900"/>
      <c r="BA153" s="901"/>
      <c r="BB153" s="914"/>
      <c r="BC153" s="901"/>
      <c r="BD153" s="915"/>
      <c r="BE153" s="916"/>
      <c r="BF153" s="916"/>
      <c r="BG153" s="916"/>
      <c r="BH153" s="917"/>
    </row>
    <row r="154" spans="2:60" ht="20.25" customHeight="1" x14ac:dyDescent="0.15">
      <c r="B154" s="306">
        <f>B151+1</f>
        <v>45</v>
      </c>
      <c r="C154" s="873"/>
      <c r="D154" s="874"/>
      <c r="E154" s="875"/>
      <c r="F154" s="307">
        <f>C153</f>
        <v>0</v>
      </c>
      <c r="G154" s="308"/>
      <c r="H154" s="880"/>
      <c r="I154" s="885"/>
      <c r="J154" s="886"/>
      <c r="K154" s="886"/>
      <c r="L154" s="887"/>
      <c r="M154" s="894"/>
      <c r="N154" s="895"/>
      <c r="O154" s="896"/>
      <c r="P154" s="309" t="s">
        <v>658</v>
      </c>
      <c r="Q154" s="310"/>
      <c r="R154" s="310"/>
      <c r="S154" s="311"/>
      <c r="T154" s="312"/>
      <c r="U154" s="313" t="str">
        <f>IF(U153="","",VLOOKUP(U153,'シフト記号表（勤務時間帯）'!$D$6:$X$47,21,FALSE))</f>
        <v/>
      </c>
      <c r="V154" s="314" t="str">
        <f>IF(V153="","",VLOOKUP(V153,'シフト記号表（勤務時間帯）'!$D$6:$X$47,21,FALSE))</f>
        <v/>
      </c>
      <c r="W154" s="314" t="str">
        <f>IF(W153="","",VLOOKUP(W153,'シフト記号表（勤務時間帯）'!$D$6:$X$47,21,FALSE))</f>
        <v/>
      </c>
      <c r="X154" s="314" t="str">
        <f>IF(X153="","",VLOOKUP(X153,'シフト記号表（勤務時間帯）'!$D$6:$X$47,21,FALSE))</f>
        <v/>
      </c>
      <c r="Y154" s="314" t="str">
        <f>IF(Y153="","",VLOOKUP(Y153,'シフト記号表（勤務時間帯）'!$D$6:$X$47,21,FALSE))</f>
        <v/>
      </c>
      <c r="Z154" s="314" t="str">
        <f>IF(Z153="","",VLOOKUP(Z153,'シフト記号表（勤務時間帯）'!$D$6:$X$47,21,FALSE))</f>
        <v/>
      </c>
      <c r="AA154" s="315" t="str">
        <f>IF(AA153="","",VLOOKUP(AA153,'シフト記号表（勤務時間帯）'!$D$6:$X$47,21,FALSE))</f>
        <v/>
      </c>
      <c r="AB154" s="313" t="str">
        <f>IF(AB153="","",VLOOKUP(AB153,'シフト記号表（勤務時間帯）'!$D$6:$X$47,21,FALSE))</f>
        <v/>
      </c>
      <c r="AC154" s="314" t="str">
        <f>IF(AC153="","",VLOOKUP(AC153,'シフト記号表（勤務時間帯）'!$D$6:$X$47,21,FALSE))</f>
        <v/>
      </c>
      <c r="AD154" s="314" t="str">
        <f>IF(AD153="","",VLOOKUP(AD153,'シフト記号表（勤務時間帯）'!$D$6:$X$47,21,FALSE))</f>
        <v/>
      </c>
      <c r="AE154" s="314" t="str">
        <f>IF(AE153="","",VLOOKUP(AE153,'シフト記号表（勤務時間帯）'!$D$6:$X$47,21,FALSE))</f>
        <v/>
      </c>
      <c r="AF154" s="314" t="str">
        <f>IF(AF153="","",VLOOKUP(AF153,'シフト記号表（勤務時間帯）'!$D$6:$X$47,21,FALSE))</f>
        <v/>
      </c>
      <c r="AG154" s="314" t="str">
        <f>IF(AG153="","",VLOOKUP(AG153,'シフト記号表（勤務時間帯）'!$D$6:$X$47,21,FALSE))</f>
        <v/>
      </c>
      <c r="AH154" s="315" t="str">
        <f>IF(AH153="","",VLOOKUP(AH153,'シフト記号表（勤務時間帯）'!$D$6:$X$47,21,FALSE))</f>
        <v/>
      </c>
      <c r="AI154" s="313" t="str">
        <f>IF(AI153="","",VLOOKUP(AI153,'シフト記号表（勤務時間帯）'!$D$6:$X$47,21,FALSE))</f>
        <v/>
      </c>
      <c r="AJ154" s="314" t="str">
        <f>IF(AJ153="","",VLOOKUP(AJ153,'シフト記号表（勤務時間帯）'!$D$6:$X$47,21,FALSE))</f>
        <v/>
      </c>
      <c r="AK154" s="314" t="str">
        <f>IF(AK153="","",VLOOKUP(AK153,'シフト記号表（勤務時間帯）'!$D$6:$X$47,21,FALSE))</f>
        <v/>
      </c>
      <c r="AL154" s="314" t="str">
        <f>IF(AL153="","",VLOOKUP(AL153,'シフト記号表（勤務時間帯）'!$D$6:$X$47,21,FALSE))</f>
        <v/>
      </c>
      <c r="AM154" s="314" t="str">
        <f>IF(AM153="","",VLOOKUP(AM153,'シフト記号表（勤務時間帯）'!$D$6:$X$47,21,FALSE))</f>
        <v/>
      </c>
      <c r="AN154" s="314" t="str">
        <f>IF(AN153="","",VLOOKUP(AN153,'シフト記号表（勤務時間帯）'!$D$6:$X$47,21,FALSE))</f>
        <v/>
      </c>
      <c r="AO154" s="315" t="str">
        <f>IF(AO153="","",VLOOKUP(AO153,'シフト記号表（勤務時間帯）'!$D$6:$X$47,21,FALSE))</f>
        <v/>
      </c>
      <c r="AP154" s="313" t="str">
        <f>IF(AP153="","",VLOOKUP(AP153,'シフト記号表（勤務時間帯）'!$D$6:$X$47,21,FALSE))</f>
        <v/>
      </c>
      <c r="AQ154" s="314" t="str">
        <f>IF(AQ153="","",VLOOKUP(AQ153,'シフト記号表（勤務時間帯）'!$D$6:$X$47,21,FALSE))</f>
        <v/>
      </c>
      <c r="AR154" s="314" t="str">
        <f>IF(AR153="","",VLOOKUP(AR153,'シフト記号表（勤務時間帯）'!$D$6:$X$47,21,FALSE))</f>
        <v/>
      </c>
      <c r="AS154" s="314" t="str">
        <f>IF(AS153="","",VLOOKUP(AS153,'シフト記号表（勤務時間帯）'!$D$6:$X$47,21,FALSE))</f>
        <v/>
      </c>
      <c r="AT154" s="314" t="str">
        <f>IF(AT153="","",VLOOKUP(AT153,'シフト記号表（勤務時間帯）'!$D$6:$X$47,21,FALSE))</f>
        <v/>
      </c>
      <c r="AU154" s="314" t="str">
        <f>IF(AU153="","",VLOOKUP(AU153,'シフト記号表（勤務時間帯）'!$D$6:$X$47,21,FALSE))</f>
        <v/>
      </c>
      <c r="AV154" s="315" t="str">
        <f>IF(AV153="","",VLOOKUP(AV153,'シフト記号表（勤務時間帯）'!$D$6:$X$47,21,FALSE))</f>
        <v/>
      </c>
      <c r="AW154" s="313" t="str">
        <f>IF(AW153="","",VLOOKUP(AW153,'シフト記号表（勤務時間帯）'!$D$6:$X$47,21,FALSE))</f>
        <v/>
      </c>
      <c r="AX154" s="314" t="str">
        <f>IF(AX153="","",VLOOKUP(AX153,'シフト記号表（勤務時間帯）'!$D$6:$X$47,21,FALSE))</f>
        <v/>
      </c>
      <c r="AY154" s="314" t="str">
        <f>IF(AY153="","",VLOOKUP(AY153,'シフト記号表（勤務時間帯）'!$D$6:$X$47,21,FALSE))</f>
        <v/>
      </c>
      <c r="AZ154" s="924">
        <f>IF($BC$3="４週",SUM(U154:AV154),IF($BC$3="暦月",SUM(U154:AY154),""))</f>
        <v>0</v>
      </c>
      <c r="BA154" s="925"/>
      <c r="BB154" s="926">
        <f>IF($BC$3="４週",AZ154/4,IF($BC$3="暦月",(AZ154/($BC$8/7)),""))</f>
        <v>0</v>
      </c>
      <c r="BC154" s="925"/>
      <c r="BD154" s="918"/>
      <c r="BE154" s="919"/>
      <c r="BF154" s="919"/>
      <c r="BG154" s="919"/>
      <c r="BH154" s="920"/>
    </row>
    <row r="155" spans="2:60" ht="20.25" customHeight="1" x14ac:dyDescent="0.15">
      <c r="B155" s="316"/>
      <c r="C155" s="876"/>
      <c r="D155" s="877"/>
      <c r="E155" s="878"/>
      <c r="F155" s="317"/>
      <c r="G155" s="318">
        <f>C153</f>
        <v>0</v>
      </c>
      <c r="H155" s="881"/>
      <c r="I155" s="888"/>
      <c r="J155" s="889"/>
      <c r="K155" s="889"/>
      <c r="L155" s="890"/>
      <c r="M155" s="897"/>
      <c r="N155" s="898"/>
      <c r="O155" s="899"/>
      <c r="P155" s="412" t="s">
        <v>659</v>
      </c>
      <c r="Q155" s="320"/>
      <c r="R155" s="320"/>
      <c r="S155" s="340"/>
      <c r="T155" s="341"/>
      <c r="U155" s="323" t="str">
        <f>IF(U153="","",VLOOKUP(U153,'シフト記号表（勤務時間帯）'!$D$6:$Z$47,23,FALSE))</f>
        <v/>
      </c>
      <c r="V155" s="324" t="str">
        <f>IF(V153="","",VLOOKUP(V153,'シフト記号表（勤務時間帯）'!$D$6:$Z$47,23,FALSE))</f>
        <v/>
      </c>
      <c r="W155" s="324" t="str">
        <f>IF(W153="","",VLOOKUP(W153,'シフト記号表（勤務時間帯）'!$D$6:$Z$47,23,FALSE))</f>
        <v/>
      </c>
      <c r="X155" s="324" t="str">
        <f>IF(X153="","",VLOOKUP(X153,'シフト記号表（勤務時間帯）'!$D$6:$Z$47,23,FALSE))</f>
        <v/>
      </c>
      <c r="Y155" s="324" t="str">
        <f>IF(Y153="","",VLOOKUP(Y153,'シフト記号表（勤務時間帯）'!$D$6:$Z$47,23,FALSE))</f>
        <v/>
      </c>
      <c r="Z155" s="324" t="str">
        <f>IF(Z153="","",VLOOKUP(Z153,'シフト記号表（勤務時間帯）'!$D$6:$Z$47,23,FALSE))</f>
        <v/>
      </c>
      <c r="AA155" s="325" t="str">
        <f>IF(AA153="","",VLOOKUP(AA153,'シフト記号表（勤務時間帯）'!$D$6:$Z$47,23,FALSE))</f>
        <v/>
      </c>
      <c r="AB155" s="323" t="str">
        <f>IF(AB153="","",VLOOKUP(AB153,'シフト記号表（勤務時間帯）'!$D$6:$Z$47,23,FALSE))</f>
        <v/>
      </c>
      <c r="AC155" s="324" t="str">
        <f>IF(AC153="","",VLOOKUP(AC153,'シフト記号表（勤務時間帯）'!$D$6:$Z$47,23,FALSE))</f>
        <v/>
      </c>
      <c r="AD155" s="324" t="str">
        <f>IF(AD153="","",VLOOKUP(AD153,'シフト記号表（勤務時間帯）'!$D$6:$Z$47,23,FALSE))</f>
        <v/>
      </c>
      <c r="AE155" s="324" t="str">
        <f>IF(AE153="","",VLOOKUP(AE153,'シフト記号表（勤務時間帯）'!$D$6:$Z$47,23,FALSE))</f>
        <v/>
      </c>
      <c r="AF155" s="324" t="str">
        <f>IF(AF153="","",VLOOKUP(AF153,'シフト記号表（勤務時間帯）'!$D$6:$Z$47,23,FALSE))</f>
        <v/>
      </c>
      <c r="AG155" s="324" t="str">
        <f>IF(AG153="","",VLOOKUP(AG153,'シフト記号表（勤務時間帯）'!$D$6:$Z$47,23,FALSE))</f>
        <v/>
      </c>
      <c r="AH155" s="325" t="str">
        <f>IF(AH153="","",VLOOKUP(AH153,'シフト記号表（勤務時間帯）'!$D$6:$Z$47,23,FALSE))</f>
        <v/>
      </c>
      <c r="AI155" s="323" t="str">
        <f>IF(AI153="","",VLOOKUP(AI153,'シフト記号表（勤務時間帯）'!$D$6:$Z$47,23,FALSE))</f>
        <v/>
      </c>
      <c r="AJ155" s="324" t="str">
        <f>IF(AJ153="","",VLOOKUP(AJ153,'シフト記号表（勤務時間帯）'!$D$6:$Z$47,23,FALSE))</f>
        <v/>
      </c>
      <c r="AK155" s="324" t="str">
        <f>IF(AK153="","",VLOOKUP(AK153,'シフト記号表（勤務時間帯）'!$D$6:$Z$47,23,FALSE))</f>
        <v/>
      </c>
      <c r="AL155" s="324" t="str">
        <f>IF(AL153="","",VLOOKUP(AL153,'シフト記号表（勤務時間帯）'!$D$6:$Z$47,23,FALSE))</f>
        <v/>
      </c>
      <c r="AM155" s="324" t="str">
        <f>IF(AM153="","",VLOOKUP(AM153,'シフト記号表（勤務時間帯）'!$D$6:$Z$47,23,FALSE))</f>
        <v/>
      </c>
      <c r="AN155" s="324" t="str">
        <f>IF(AN153="","",VLOOKUP(AN153,'シフト記号表（勤務時間帯）'!$D$6:$Z$47,23,FALSE))</f>
        <v/>
      </c>
      <c r="AO155" s="325" t="str">
        <f>IF(AO153="","",VLOOKUP(AO153,'シフト記号表（勤務時間帯）'!$D$6:$Z$47,23,FALSE))</f>
        <v/>
      </c>
      <c r="AP155" s="323" t="str">
        <f>IF(AP153="","",VLOOKUP(AP153,'シフト記号表（勤務時間帯）'!$D$6:$Z$47,23,FALSE))</f>
        <v/>
      </c>
      <c r="AQ155" s="324" t="str">
        <f>IF(AQ153="","",VLOOKUP(AQ153,'シフト記号表（勤務時間帯）'!$D$6:$Z$47,23,FALSE))</f>
        <v/>
      </c>
      <c r="AR155" s="324" t="str">
        <f>IF(AR153="","",VLOOKUP(AR153,'シフト記号表（勤務時間帯）'!$D$6:$Z$47,23,FALSE))</f>
        <v/>
      </c>
      <c r="AS155" s="324" t="str">
        <f>IF(AS153="","",VLOOKUP(AS153,'シフト記号表（勤務時間帯）'!$D$6:$Z$47,23,FALSE))</f>
        <v/>
      </c>
      <c r="AT155" s="324" t="str">
        <f>IF(AT153="","",VLOOKUP(AT153,'シフト記号表（勤務時間帯）'!$D$6:$Z$47,23,FALSE))</f>
        <v/>
      </c>
      <c r="AU155" s="324" t="str">
        <f>IF(AU153="","",VLOOKUP(AU153,'シフト記号表（勤務時間帯）'!$D$6:$Z$47,23,FALSE))</f>
        <v/>
      </c>
      <c r="AV155" s="325" t="str">
        <f>IF(AV153="","",VLOOKUP(AV153,'シフト記号表（勤務時間帯）'!$D$6:$Z$47,23,FALSE))</f>
        <v/>
      </c>
      <c r="AW155" s="323" t="str">
        <f>IF(AW153="","",VLOOKUP(AW153,'シフト記号表（勤務時間帯）'!$D$6:$Z$47,23,FALSE))</f>
        <v/>
      </c>
      <c r="AX155" s="324" t="str">
        <f>IF(AX153="","",VLOOKUP(AX153,'シフト記号表（勤務時間帯）'!$D$6:$Z$47,23,FALSE))</f>
        <v/>
      </c>
      <c r="AY155" s="324" t="str">
        <f>IF(AY153="","",VLOOKUP(AY153,'シフト記号表（勤務時間帯）'!$D$6:$Z$47,23,FALSE))</f>
        <v/>
      </c>
      <c r="AZ155" s="927">
        <f>IF($BC$3="４週",SUM(U155:AV155),IF($BC$3="暦月",SUM(U155:AY155),""))</f>
        <v>0</v>
      </c>
      <c r="BA155" s="928"/>
      <c r="BB155" s="929">
        <f>IF($BC$3="４週",AZ155/4,IF($BC$3="暦月",(AZ155/($BC$8/7)),""))</f>
        <v>0</v>
      </c>
      <c r="BC155" s="928"/>
      <c r="BD155" s="921"/>
      <c r="BE155" s="922"/>
      <c r="BF155" s="922"/>
      <c r="BG155" s="922"/>
      <c r="BH155" s="923"/>
    </row>
    <row r="156" spans="2:60" ht="20.25" customHeight="1" x14ac:dyDescent="0.15">
      <c r="B156" s="326"/>
      <c r="C156" s="870"/>
      <c r="D156" s="871"/>
      <c r="E156" s="872"/>
      <c r="F156" s="327"/>
      <c r="G156" s="328"/>
      <c r="H156" s="879"/>
      <c r="I156" s="882"/>
      <c r="J156" s="883"/>
      <c r="K156" s="883"/>
      <c r="L156" s="884"/>
      <c r="M156" s="891"/>
      <c r="N156" s="892"/>
      <c r="O156" s="893"/>
      <c r="P156" s="347" t="s">
        <v>649</v>
      </c>
      <c r="Q156" s="348"/>
      <c r="R156" s="348"/>
      <c r="S156" s="349"/>
      <c r="T156" s="350"/>
      <c r="U156" s="333"/>
      <c r="V156" s="334"/>
      <c r="W156" s="334"/>
      <c r="X156" s="334"/>
      <c r="Y156" s="334"/>
      <c r="Z156" s="334"/>
      <c r="AA156" s="335"/>
      <c r="AB156" s="333"/>
      <c r="AC156" s="334"/>
      <c r="AD156" s="334"/>
      <c r="AE156" s="334"/>
      <c r="AF156" s="334"/>
      <c r="AG156" s="334"/>
      <c r="AH156" s="335"/>
      <c r="AI156" s="333"/>
      <c r="AJ156" s="334"/>
      <c r="AK156" s="334"/>
      <c r="AL156" s="334"/>
      <c r="AM156" s="334"/>
      <c r="AN156" s="334"/>
      <c r="AO156" s="335"/>
      <c r="AP156" s="333"/>
      <c r="AQ156" s="334"/>
      <c r="AR156" s="334"/>
      <c r="AS156" s="334"/>
      <c r="AT156" s="334"/>
      <c r="AU156" s="334"/>
      <c r="AV156" s="335"/>
      <c r="AW156" s="333"/>
      <c r="AX156" s="334"/>
      <c r="AY156" s="334"/>
      <c r="AZ156" s="900"/>
      <c r="BA156" s="901"/>
      <c r="BB156" s="914"/>
      <c r="BC156" s="901"/>
      <c r="BD156" s="915"/>
      <c r="BE156" s="916"/>
      <c r="BF156" s="916"/>
      <c r="BG156" s="916"/>
      <c r="BH156" s="917"/>
    </row>
    <row r="157" spans="2:60" ht="20.25" customHeight="1" x14ac:dyDescent="0.15">
      <c r="B157" s="306">
        <f>B154+1</f>
        <v>46</v>
      </c>
      <c r="C157" s="873"/>
      <c r="D157" s="874"/>
      <c r="E157" s="875"/>
      <c r="F157" s="307">
        <f>C156</f>
        <v>0</v>
      </c>
      <c r="G157" s="308"/>
      <c r="H157" s="880"/>
      <c r="I157" s="885"/>
      <c r="J157" s="886"/>
      <c r="K157" s="886"/>
      <c r="L157" s="887"/>
      <c r="M157" s="894"/>
      <c r="N157" s="895"/>
      <c r="O157" s="896"/>
      <c r="P157" s="309" t="s">
        <v>658</v>
      </c>
      <c r="Q157" s="310"/>
      <c r="R157" s="310"/>
      <c r="S157" s="311"/>
      <c r="T157" s="312"/>
      <c r="U157" s="313" t="str">
        <f>IF(U156="","",VLOOKUP(U156,'シフト記号表（勤務時間帯）'!$D$6:$X$47,21,FALSE))</f>
        <v/>
      </c>
      <c r="V157" s="314" t="str">
        <f>IF(V156="","",VLOOKUP(V156,'シフト記号表（勤務時間帯）'!$D$6:$X$47,21,FALSE))</f>
        <v/>
      </c>
      <c r="W157" s="314" t="str">
        <f>IF(W156="","",VLOOKUP(W156,'シフト記号表（勤務時間帯）'!$D$6:$X$47,21,FALSE))</f>
        <v/>
      </c>
      <c r="X157" s="314" t="str">
        <f>IF(X156="","",VLOOKUP(X156,'シフト記号表（勤務時間帯）'!$D$6:$X$47,21,FALSE))</f>
        <v/>
      </c>
      <c r="Y157" s="314" t="str">
        <f>IF(Y156="","",VLOOKUP(Y156,'シフト記号表（勤務時間帯）'!$D$6:$X$47,21,FALSE))</f>
        <v/>
      </c>
      <c r="Z157" s="314" t="str">
        <f>IF(Z156="","",VLOOKUP(Z156,'シフト記号表（勤務時間帯）'!$D$6:$X$47,21,FALSE))</f>
        <v/>
      </c>
      <c r="AA157" s="315" t="str">
        <f>IF(AA156="","",VLOOKUP(AA156,'シフト記号表（勤務時間帯）'!$D$6:$X$47,21,FALSE))</f>
        <v/>
      </c>
      <c r="AB157" s="313" t="str">
        <f>IF(AB156="","",VLOOKUP(AB156,'シフト記号表（勤務時間帯）'!$D$6:$X$47,21,FALSE))</f>
        <v/>
      </c>
      <c r="AC157" s="314" t="str">
        <f>IF(AC156="","",VLOOKUP(AC156,'シフト記号表（勤務時間帯）'!$D$6:$X$47,21,FALSE))</f>
        <v/>
      </c>
      <c r="AD157" s="314" t="str">
        <f>IF(AD156="","",VLOOKUP(AD156,'シフト記号表（勤務時間帯）'!$D$6:$X$47,21,FALSE))</f>
        <v/>
      </c>
      <c r="AE157" s="314" t="str">
        <f>IF(AE156="","",VLOOKUP(AE156,'シフト記号表（勤務時間帯）'!$D$6:$X$47,21,FALSE))</f>
        <v/>
      </c>
      <c r="AF157" s="314" t="str">
        <f>IF(AF156="","",VLOOKUP(AF156,'シフト記号表（勤務時間帯）'!$D$6:$X$47,21,FALSE))</f>
        <v/>
      </c>
      <c r="AG157" s="314" t="str">
        <f>IF(AG156="","",VLOOKUP(AG156,'シフト記号表（勤務時間帯）'!$D$6:$X$47,21,FALSE))</f>
        <v/>
      </c>
      <c r="AH157" s="315" t="str">
        <f>IF(AH156="","",VLOOKUP(AH156,'シフト記号表（勤務時間帯）'!$D$6:$X$47,21,FALSE))</f>
        <v/>
      </c>
      <c r="AI157" s="313" t="str">
        <f>IF(AI156="","",VLOOKUP(AI156,'シフト記号表（勤務時間帯）'!$D$6:$X$47,21,FALSE))</f>
        <v/>
      </c>
      <c r="AJ157" s="314" t="str">
        <f>IF(AJ156="","",VLOOKUP(AJ156,'シフト記号表（勤務時間帯）'!$D$6:$X$47,21,FALSE))</f>
        <v/>
      </c>
      <c r="AK157" s="314" t="str">
        <f>IF(AK156="","",VLOOKUP(AK156,'シフト記号表（勤務時間帯）'!$D$6:$X$47,21,FALSE))</f>
        <v/>
      </c>
      <c r="AL157" s="314" t="str">
        <f>IF(AL156="","",VLOOKUP(AL156,'シフト記号表（勤務時間帯）'!$D$6:$X$47,21,FALSE))</f>
        <v/>
      </c>
      <c r="AM157" s="314" t="str">
        <f>IF(AM156="","",VLOOKUP(AM156,'シフト記号表（勤務時間帯）'!$D$6:$X$47,21,FALSE))</f>
        <v/>
      </c>
      <c r="AN157" s="314" t="str">
        <f>IF(AN156="","",VLOOKUP(AN156,'シフト記号表（勤務時間帯）'!$D$6:$X$47,21,FALSE))</f>
        <v/>
      </c>
      <c r="AO157" s="315" t="str">
        <f>IF(AO156="","",VLOOKUP(AO156,'シフト記号表（勤務時間帯）'!$D$6:$X$47,21,FALSE))</f>
        <v/>
      </c>
      <c r="AP157" s="313" t="str">
        <f>IF(AP156="","",VLOOKUP(AP156,'シフト記号表（勤務時間帯）'!$D$6:$X$47,21,FALSE))</f>
        <v/>
      </c>
      <c r="AQ157" s="314" t="str">
        <f>IF(AQ156="","",VLOOKUP(AQ156,'シフト記号表（勤務時間帯）'!$D$6:$X$47,21,FALSE))</f>
        <v/>
      </c>
      <c r="AR157" s="314" t="str">
        <f>IF(AR156="","",VLOOKUP(AR156,'シフト記号表（勤務時間帯）'!$D$6:$X$47,21,FALSE))</f>
        <v/>
      </c>
      <c r="AS157" s="314" t="str">
        <f>IF(AS156="","",VLOOKUP(AS156,'シフト記号表（勤務時間帯）'!$D$6:$X$47,21,FALSE))</f>
        <v/>
      </c>
      <c r="AT157" s="314" t="str">
        <f>IF(AT156="","",VLOOKUP(AT156,'シフト記号表（勤務時間帯）'!$D$6:$X$47,21,FALSE))</f>
        <v/>
      </c>
      <c r="AU157" s="314" t="str">
        <f>IF(AU156="","",VLOOKUP(AU156,'シフト記号表（勤務時間帯）'!$D$6:$X$47,21,FALSE))</f>
        <v/>
      </c>
      <c r="AV157" s="315" t="str">
        <f>IF(AV156="","",VLOOKUP(AV156,'シフト記号表（勤務時間帯）'!$D$6:$X$47,21,FALSE))</f>
        <v/>
      </c>
      <c r="AW157" s="313" t="str">
        <f>IF(AW156="","",VLOOKUP(AW156,'シフト記号表（勤務時間帯）'!$D$6:$X$47,21,FALSE))</f>
        <v/>
      </c>
      <c r="AX157" s="314" t="str">
        <f>IF(AX156="","",VLOOKUP(AX156,'シフト記号表（勤務時間帯）'!$D$6:$X$47,21,FALSE))</f>
        <v/>
      </c>
      <c r="AY157" s="314" t="str">
        <f>IF(AY156="","",VLOOKUP(AY156,'シフト記号表（勤務時間帯）'!$D$6:$X$47,21,FALSE))</f>
        <v/>
      </c>
      <c r="AZ157" s="924">
        <f>IF($BC$3="４週",SUM(U157:AV157),IF($BC$3="暦月",SUM(U157:AY157),""))</f>
        <v>0</v>
      </c>
      <c r="BA157" s="925"/>
      <c r="BB157" s="926">
        <f>IF($BC$3="４週",AZ157/4,IF($BC$3="暦月",(AZ157/($BC$8/7)),""))</f>
        <v>0</v>
      </c>
      <c r="BC157" s="925"/>
      <c r="BD157" s="918"/>
      <c r="BE157" s="919"/>
      <c r="BF157" s="919"/>
      <c r="BG157" s="919"/>
      <c r="BH157" s="920"/>
    </row>
    <row r="158" spans="2:60" ht="20.25" customHeight="1" x14ac:dyDescent="0.15">
      <c r="B158" s="316"/>
      <c r="C158" s="876"/>
      <c r="D158" s="877"/>
      <c r="E158" s="878"/>
      <c r="F158" s="317"/>
      <c r="G158" s="318">
        <f>C156</f>
        <v>0</v>
      </c>
      <c r="H158" s="881"/>
      <c r="I158" s="888"/>
      <c r="J158" s="889"/>
      <c r="K158" s="889"/>
      <c r="L158" s="890"/>
      <c r="M158" s="897"/>
      <c r="N158" s="898"/>
      <c r="O158" s="899"/>
      <c r="P158" s="412" t="s">
        <v>659</v>
      </c>
      <c r="Q158" s="320"/>
      <c r="R158" s="320"/>
      <c r="S158" s="340"/>
      <c r="T158" s="341"/>
      <c r="U158" s="323" t="str">
        <f>IF(U156="","",VLOOKUP(U156,'シフト記号表（勤務時間帯）'!$D$6:$Z$47,23,FALSE))</f>
        <v/>
      </c>
      <c r="V158" s="324" t="str">
        <f>IF(V156="","",VLOOKUP(V156,'シフト記号表（勤務時間帯）'!$D$6:$Z$47,23,FALSE))</f>
        <v/>
      </c>
      <c r="W158" s="324" t="str">
        <f>IF(W156="","",VLOOKUP(W156,'シフト記号表（勤務時間帯）'!$D$6:$Z$47,23,FALSE))</f>
        <v/>
      </c>
      <c r="X158" s="324" t="str">
        <f>IF(X156="","",VLOOKUP(X156,'シフト記号表（勤務時間帯）'!$D$6:$Z$47,23,FALSE))</f>
        <v/>
      </c>
      <c r="Y158" s="324" t="str">
        <f>IF(Y156="","",VLOOKUP(Y156,'シフト記号表（勤務時間帯）'!$D$6:$Z$47,23,FALSE))</f>
        <v/>
      </c>
      <c r="Z158" s="324" t="str">
        <f>IF(Z156="","",VLOOKUP(Z156,'シフト記号表（勤務時間帯）'!$D$6:$Z$47,23,FALSE))</f>
        <v/>
      </c>
      <c r="AA158" s="325" t="str">
        <f>IF(AA156="","",VLOOKUP(AA156,'シフト記号表（勤務時間帯）'!$D$6:$Z$47,23,FALSE))</f>
        <v/>
      </c>
      <c r="AB158" s="323" t="str">
        <f>IF(AB156="","",VLOOKUP(AB156,'シフト記号表（勤務時間帯）'!$D$6:$Z$47,23,FALSE))</f>
        <v/>
      </c>
      <c r="AC158" s="324" t="str">
        <f>IF(AC156="","",VLOOKUP(AC156,'シフト記号表（勤務時間帯）'!$D$6:$Z$47,23,FALSE))</f>
        <v/>
      </c>
      <c r="AD158" s="324" t="str">
        <f>IF(AD156="","",VLOOKUP(AD156,'シフト記号表（勤務時間帯）'!$D$6:$Z$47,23,FALSE))</f>
        <v/>
      </c>
      <c r="AE158" s="324" t="str">
        <f>IF(AE156="","",VLOOKUP(AE156,'シフト記号表（勤務時間帯）'!$D$6:$Z$47,23,FALSE))</f>
        <v/>
      </c>
      <c r="AF158" s="324" t="str">
        <f>IF(AF156="","",VLOOKUP(AF156,'シフト記号表（勤務時間帯）'!$D$6:$Z$47,23,FALSE))</f>
        <v/>
      </c>
      <c r="AG158" s="324" t="str">
        <f>IF(AG156="","",VLOOKUP(AG156,'シフト記号表（勤務時間帯）'!$D$6:$Z$47,23,FALSE))</f>
        <v/>
      </c>
      <c r="AH158" s="325" t="str">
        <f>IF(AH156="","",VLOOKUP(AH156,'シフト記号表（勤務時間帯）'!$D$6:$Z$47,23,FALSE))</f>
        <v/>
      </c>
      <c r="AI158" s="323" t="str">
        <f>IF(AI156="","",VLOOKUP(AI156,'シフト記号表（勤務時間帯）'!$D$6:$Z$47,23,FALSE))</f>
        <v/>
      </c>
      <c r="AJ158" s="324" t="str">
        <f>IF(AJ156="","",VLOOKUP(AJ156,'シフト記号表（勤務時間帯）'!$D$6:$Z$47,23,FALSE))</f>
        <v/>
      </c>
      <c r="AK158" s="324" t="str">
        <f>IF(AK156="","",VLOOKUP(AK156,'シフト記号表（勤務時間帯）'!$D$6:$Z$47,23,FALSE))</f>
        <v/>
      </c>
      <c r="AL158" s="324" t="str">
        <f>IF(AL156="","",VLOOKUP(AL156,'シフト記号表（勤務時間帯）'!$D$6:$Z$47,23,FALSE))</f>
        <v/>
      </c>
      <c r="AM158" s="324" t="str">
        <f>IF(AM156="","",VLOOKUP(AM156,'シフト記号表（勤務時間帯）'!$D$6:$Z$47,23,FALSE))</f>
        <v/>
      </c>
      <c r="AN158" s="324" t="str">
        <f>IF(AN156="","",VLOOKUP(AN156,'シフト記号表（勤務時間帯）'!$D$6:$Z$47,23,FALSE))</f>
        <v/>
      </c>
      <c r="AO158" s="325" t="str">
        <f>IF(AO156="","",VLOOKUP(AO156,'シフト記号表（勤務時間帯）'!$D$6:$Z$47,23,FALSE))</f>
        <v/>
      </c>
      <c r="AP158" s="323" t="str">
        <f>IF(AP156="","",VLOOKUP(AP156,'シフト記号表（勤務時間帯）'!$D$6:$Z$47,23,FALSE))</f>
        <v/>
      </c>
      <c r="AQ158" s="324" t="str">
        <f>IF(AQ156="","",VLOOKUP(AQ156,'シフト記号表（勤務時間帯）'!$D$6:$Z$47,23,FALSE))</f>
        <v/>
      </c>
      <c r="AR158" s="324" t="str">
        <f>IF(AR156="","",VLOOKUP(AR156,'シフト記号表（勤務時間帯）'!$D$6:$Z$47,23,FALSE))</f>
        <v/>
      </c>
      <c r="AS158" s="324" t="str">
        <f>IF(AS156="","",VLOOKUP(AS156,'シフト記号表（勤務時間帯）'!$D$6:$Z$47,23,FALSE))</f>
        <v/>
      </c>
      <c r="AT158" s="324" t="str">
        <f>IF(AT156="","",VLOOKUP(AT156,'シフト記号表（勤務時間帯）'!$D$6:$Z$47,23,FALSE))</f>
        <v/>
      </c>
      <c r="AU158" s="324" t="str">
        <f>IF(AU156="","",VLOOKUP(AU156,'シフト記号表（勤務時間帯）'!$D$6:$Z$47,23,FALSE))</f>
        <v/>
      </c>
      <c r="AV158" s="325" t="str">
        <f>IF(AV156="","",VLOOKUP(AV156,'シフト記号表（勤務時間帯）'!$D$6:$Z$47,23,FALSE))</f>
        <v/>
      </c>
      <c r="AW158" s="323" t="str">
        <f>IF(AW156="","",VLOOKUP(AW156,'シフト記号表（勤務時間帯）'!$D$6:$Z$47,23,FALSE))</f>
        <v/>
      </c>
      <c r="AX158" s="324" t="str">
        <f>IF(AX156="","",VLOOKUP(AX156,'シフト記号表（勤務時間帯）'!$D$6:$Z$47,23,FALSE))</f>
        <v/>
      </c>
      <c r="AY158" s="324" t="str">
        <f>IF(AY156="","",VLOOKUP(AY156,'シフト記号表（勤務時間帯）'!$D$6:$Z$47,23,FALSE))</f>
        <v/>
      </c>
      <c r="AZ158" s="927">
        <f>IF($BC$3="４週",SUM(U158:AV158),IF($BC$3="暦月",SUM(U158:AY158),""))</f>
        <v>0</v>
      </c>
      <c r="BA158" s="928"/>
      <c r="BB158" s="929">
        <f>IF($BC$3="４週",AZ158/4,IF($BC$3="暦月",(AZ158/($BC$8/7)),""))</f>
        <v>0</v>
      </c>
      <c r="BC158" s="928"/>
      <c r="BD158" s="921"/>
      <c r="BE158" s="922"/>
      <c r="BF158" s="922"/>
      <c r="BG158" s="922"/>
      <c r="BH158" s="923"/>
    </row>
    <row r="159" spans="2:60" ht="20.25" customHeight="1" x14ac:dyDescent="0.15">
      <c r="B159" s="326"/>
      <c r="C159" s="870"/>
      <c r="D159" s="871"/>
      <c r="E159" s="872"/>
      <c r="F159" s="327"/>
      <c r="G159" s="328"/>
      <c r="H159" s="879"/>
      <c r="I159" s="882"/>
      <c r="J159" s="883"/>
      <c r="K159" s="883"/>
      <c r="L159" s="884"/>
      <c r="M159" s="891"/>
      <c r="N159" s="892"/>
      <c r="O159" s="893"/>
      <c r="P159" s="347" t="s">
        <v>649</v>
      </c>
      <c r="Q159" s="348"/>
      <c r="R159" s="348"/>
      <c r="S159" s="349"/>
      <c r="T159" s="350"/>
      <c r="U159" s="333"/>
      <c r="V159" s="334"/>
      <c r="W159" s="334"/>
      <c r="X159" s="334"/>
      <c r="Y159" s="334"/>
      <c r="Z159" s="334"/>
      <c r="AA159" s="335"/>
      <c r="AB159" s="333"/>
      <c r="AC159" s="334"/>
      <c r="AD159" s="334"/>
      <c r="AE159" s="334"/>
      <c r="AF159" s="334"/>
      <c r="AG159" s="334"/>
      <c r="AH159" s="335"/>
      <c r="AI159" s="333"/>
      <c r="AJ159" s="334"/>
      <c r="AK159" s="334"/>
      <c r="AL159" s="334"/>
      <c r="AM159" s="334"/>
      <c r="AN159" s="334"/>
      <c r="AO159" s="335"/>
      <c r="AP159" s="333"/>
      <c r="AQ159" s="334"/>
      <c r="AR159" s="334"/>
      <c r="AS159" s="334"/>
      <c r="AT159" s="334"/>
      <c r="AU159" s="334"/>
      <c r="AV159" s="335"/>
      <c r="AW159" s="333"/>
      <c r="AX159" s="334"/>
      <c r="AY159" s="334"/>
      <c r="AZ159" s="900"/>
      <c r="BA159" s="901"/>
      <c r="BB159" s="914"/>
      <c r="BC159" s="901"/>
      <c r="BD159" s="915"/>
      <c r="BE159" s="916"/>
      <c r="BF159" s="916"/>
      <c r="BG159" s="916"/>
      <c r="BH159" s="917"/>
    </row>
    <row r="160" spans="2:60" ht="20.25" customHeight="1" x14ac:dyDescent="0.15">
      <c r="B160" s="306">
        <f>B157+1</f>
        <v>47</v>
      </c>
      <c r="C160" s="873"/>
      <c r="D160" s="874"/>
      <c r="E160" s="875"/>
      <c r="F160" s="307">
        <f>C159</f>
        <v>0</v>
      </c>
      <c r="G160" s="308"/>
      <c r="H160" s="880"/>
      <c r="I160" s="885"/>
      <c r="J160" s="886"/>
      <c r="K160" s="886"/>
      <c r="L160" s="887"/>
      <c r="M160" s="894"/>
      <c r="N160" s="895"/>
      <c r="O160" s="896"/>
      <c r="P160" s="309" t="s">
        <v>658</v>
      </c>
      <c r="Q160" s="310"/>
      <c r="R160" s="310"/>
      <c r="S160" s="311"/>
      <c r="T160" s="312"/>
      <c r="U160" s="313" t="str">
        <f>IF(U159="","",VLOOKUP(U159,'シフト記号表（勤務時間帯）'!$D$6:$X$47,21,FALSE))</f>
        <v/>
      </c>
      <c r="V160" s="314" t="str">
        <f>IF(V159="","",VLOOKUP(V159,'シフト記号表（勤務時間帯）'!$D$6:$X$47,21,FALSE))</f>
        <v/>
      </c>
      <c r="W160" s="314" t="str">
        <f>IF(W159="","",VLOOKUP(W159,'シフト記号表（勤務時間帯）'!$D$6:$X$47,21,FALSE))</f>
        <v/>
      </c>
      <c r="X160" s="314" t="str">
        <f>IF(X159="","",VLOOKUP(X159,'シフト記号表（勤務時間帯）'!$D$6:$X$47,21,FALSE))</f>
        <v/>
      </c>
      <c r="Y160" s="314" t="str">
        <f>IF(Y159="","",VLOOKUP(Y159,'シフト記号表（勤務時間帯）'!$D$6:$X$47,21,FALSE))</f>
        <v/>
      </c>
      <c r="Z160" s="314" t="str">
        <f>IF(Z159="","",VLOOKUP(Z159,'シフト記号表（勤務時間帯）'!$D$6:$X$47,21,FALSE))</f>
        <v/>
      </c>
      <c r="AA160" s="315" t="str">
        <f>IF(AA159="","",VLOOKUP(AA159,'シフト記号表（勤務時間帯）'!$D$6:$X$47,21,FALSE))</f>
        <v/>
      </c>
      <c r="AB160" s="313" t="str">
        <f>IF(AB159="","",VLOOKUP(AB159,'シフト記号表（勤務時間帯）'!$D$6:$X$47,21,FALSE))</f>
        <v/>
      </c>
      <c r="AC160" s="314" t="str">
        <f>IF(AC159="","",VLOOKUP(AC159,'シフト記号表（勤務時間帯）'!$D$6:$X$47,21,FALSE))</f>
        <v/>
      </c>
      <c r="AD160" s="314" t="str">
        <f>IF(AD159="","",VLOOKUP(AD159,'シフト記号表（勤務時間帯）'!$D$6:$X$47,21,FALSE))</f>
        <v/>
      </c>
      <c r="AE160" s="314" t="str">
        <f>IF(AE159="","",VLOOKUP(AE159,'シフト記号表（勤務時間帯）'!$D$6:$X$47,21,FALSE))</f>
        <v/>
      </c>
      <c r="AF160" s="314" t="str">
        <f>IF(AF159="","",VLOOKUP(AF159,'シフト記号表（勤務時間帯）'!$D$6:$X$47,21,FALSE))</f>
        <v/>
      </c>
      <c r="AG160" s="314" t="str">
        <f>IF(AG159="","",VLOOKUP(AG159,'シフト記号表（勤務時間帯）'!$D$6:$X$47,21,FALSE))</f>
        <v/>
      </c>
      <c r="AH160" s="315" t="str">
        <f>IF(AH159="","",VLOOKUP(AH159,'シフト記号表（勤務時間帯）'!$D$6:$X$47,21,FALSE))</f>
        <v/>
      </c>
      <c r="AI160" s="313" t="str">
        <f>IF(AI159="","",VLOOKUP(AI159,'シフト記号表（勤務時間帯）'!$D$6:$X$47,21,FALSE))</f>
        <v/>
      </c>
      <c r="AJ160" s="314" t="str">
        <f>IF(AJ159="","",VLOOKUP(AJ159,'シフト記号表（勤務時間帯）'!$D$6:$X$47,21,FALSE))</f>
        <v/>
      </c>
      <c r="AK160" s="314" t="str">
        <f>IF(AK159="","",VLOOKUP(AK159,'シフト記号表（勤務時間帯）'!$D$6:$X$47,21,FALSE))</f>
        <v/>
      </c>
      <c r="AL160" s="314" t="str">
        <f>IF(AL159="","",VLOOKUP(AL159,'シフト記号表（勤務時間帯）'!$D$6:$X$47,21,FALSE))</f>
        <v/>
      </c>
      <c r="AM160" s="314" t="str">
        <f>IF(AM159="","",VLOOKUP(AM159,'シフト記号表（勤務時間帯）'!$D$6:$X$47,21,FALSE))</f>
        <v/>
      </c>
      <c r="AN160" s="314" t="str">
        <f>IF(AN159="","",VLOOKUP(AN159,'シフト記号表（勤務時間帯）'!$D$6:$X$47,21,FALSE))</f>
        <v/>
      </c>
      <c r="AO160" s="315" t="str">
        <f>IF(AO159="","",VLOOKUP(AO159,'シフト記号表（勤務時間帯）'!$D$6:$X$47,21,FALSE))</f>
        <v/>
      </c>
      <c r="AP160" s="313" t="str">
        <f>IF(AP159="","",VLOOKUP(AP159,'シフト記号表（勤務時間帯）'!$D$6:$X$47,21,FALSE))</f>
        <v/>
      </c>
      <c r="AQ160" s="314" t="str">
        <f>IF(AQ159="","",VLOOKUP(AQ159,'シフト記号表（勤務時間帯）'!$D$6:$X$47,21,FALSE))</f>
        <v/>
      </c>
      <c r="AR160" s="314" t="str">
        <f>IF(AR159="","",VLOOKUP(AR159,'シフト記号表（勤務時間帯）'!$D$6:$X$47,21,FALSE))</f>
        <v/>
      </c>
      <c r="AS160" s="314" t="str">
        <f>IF(AS159="","",VLOOKUP(AS159,'シフト記号表（勤務時間帯）'!$D$6:$X$47,21,FALSE))</f>
        <v/>
      </c>
      <c r="AT160" s="314" t="str">
        <f>IF(AT159="","",VLOOKUP(AT159,'シフト記号表（勤務時間帯）'!$D$6:$X$47,21,FALSE))</f>
        <v/>
      </c>
      <c r="AU160" s="314" t="str">
        <f>IF(AU159="","",VLOOKUP(AU159,'シフト記号表（勤務時間帯）'!$D$6:$X$47,21,FALSE))</f>
        <v/>
      </c>
      <c r="AV160" s="315" t="str">
        <f>IF(AV159="","",VLOOKUP(AV159,'シフト記号表（勤務時間帯）'!$D$6:$X$47,21,FALSE))</f>
        <v/>
      </c>
      <c r="AW160" s="313" t="str">
        <f>IF(AW159="","",VLOOKUP(AW159,'シフト記号表（勤務時間帯）'!$D$6:$X$47,21,FALSE))</f>
        <v/>
      </c>
      <c r="AX160" s="314" t="str">
        <f>IF(AX159="","",VLOOKUP(AX159,'シフト記号表（勤務時間帯）'!$D$6:$X$47,21,FALSE))</f>
        <v/>
      </c>
      <c r="AY160" s="314" t="str">
        <f>IF(AY159="","",VLOOKUP(AY159,'シフト記号表（勤務時間帯）'!$D$6:$X$47,21,FALSE))</f>
        <v/>
      </c>
      <c r="AZ160" s="924">
        <f>IF($BC$3="４週",SUM(U160:AV160),IF($BC$3="暦月",SUM(U160:AY160),""))</f>
        <v>0</v>
      </c>
      <c r="BA160" s="925"/>
      <c r="BB160" s="926">
        <f>IF($BC$3="４週",AZ160/4,IF($BC$3="暦月",(AZ160/($BC$8/7)),""))</f>
        <v>0</v>
      </c>
      <c r="BC160" s="925"/>
      <c r="BD160" s="918"/>
      <c r="BE160" s="919"/>
      <c r="BF160" s="919"/>
      <c r="BG160" s="919"/>
      <c r="BH160" s="920"/>
    </row>
    <row r="161" spans="2:60" ht="20.25" customHeight="1" x14ac:dyDescent="0.15">
      <c r="B161" s="316"/>
      <c r="C161" s="876"/>
      <c r="D161" s="877"/>
      <c r="E161" s="878"/>
      <c r="F161" s="317"/>
      <c r="G161" s="318">
        <f>C159</f>
        <v>0</v>
      </c>
      <c r="H161" s="881"/>
      <c r="I161" s="888"/>
      <c r="J161" s="889"/>
      <c r="K161" s="889"/>
      <c r="L161" s="890"/>
      <c r="M161" s="897"/>
      <c r="N161" s="898"/>
      <c r="O161" s="899"/>
      <c r="P161" s="412" t="s">
        <v>659</v>
      </c>
      <c r="Q161" s="320"/>
      <c r="R161" s="320"/>
      <c r="S161" s="340"/>
      <c r="T161" s="341"/>
      <c r="U161" s="323" t="str">
        <f>IF(U159="","",VLOOKUP(U159,'シフト記号表（勤務時間帯）'!$D$6:$Z$47,23,FALSE))</f>
        <v/>
      </c>
      <c r="V161" s="324" t="str">
        <f>IF(V159="","",VLOOKUP(V159,'シフト記号表（勤務時間帯）'!$D$6:$Z$47,23,FALSE))</f>
        <v/>
      </c>
      <c r="W161" s="324" t="str">
        <f>IF(W159="","",VLOOKUP(W159,'シフト記号表（勤務時間帯）'!$D$6:$Z$47,23,FALSE))</f>
        <v/>
      </c>
      <c r="X161" s="324" t="str">
        <f>IF(X159="","",VLOOKUP(X159,'シフト記号表（勤務時間帯）'!$D$6:$Z$47,23,FALSE))</f>
        <v/>
      </c>
      <c r="Y161" s="324" t="str">
        <f>IF(Y159="","",VLOOKUP(Y159,'シフト記号表（勤務時間帯）'!$D$6:$Z$47,23,FALSE))</f>
        <v/>
      </c>
      <c r="Z161" s="324" t="str">
        <f>IF(Z159="","",VLOOKUP(Z159,'シフト記号表（勤務時間帯）'!$D$6:$Z$47,23,FALSE))</f>
        <v/>
      </c>
      <c r="AA161" s="325" t="str">
        <f>IF(AA159="","",VLOOKUP(AA159,'シフト記号表（勤務時間帯）'!$D$6:$Z$47,23,FALSE))</f>
        <v/>
      </c>
      <c r="AB161" s="323" t="str">
        <f>IF(AB159="","",VLOOKUP(AB159,'シフト記号表（勤務時間帯）'!$D$6:$Z$47,23,FALSE))</f>
        <v/>
      </c>
      <c r="AC161" s="324" t="str">
        <f>IF(AC159="","",VLOOKUP(AC159,'シフト記号表（勤務時間帯）'!$D$6:$Z$47,23,FALSE))</f>
        <v/>
      </c>
      <c r="AD161" s="324" t="str">
        <f>IF(AD159="","",VLOOKUP(AD159,'シフト記号表（勤務時間帯）'!$D$6:$Z$47,23,FALSE))</f>
        <v/>
      </c>
      <c r="AE161" s="324" t="str">
        <f>IF(AE159="","",VLOOKUP(AE159,'シフト記号表（勤務時間帯）'!$D$6:$Z$47,23,FALSE))</f>
        <v/>
      </c>
      <c r="AF161" s="324" t="str">
        <f>IF(AF159="","",VLOOKUP(AF159,'シフト記号表（勤務時間帯）'!$D$6:$Z$47,23,FALSE))</f>
        <v/>
      </c>
      <c r="AG161" s="324" t="str">
        <f>IF(AG159="","",VLOOKUP(AG159,'シフト記号表（勤務時間帯）'!$D$6:$Z$47,23,FALSE))</f>
        <v/>
      </c>
      <c r="AH161" s="325" t="str">
        <f>IF(AH159="","",VLOOKUP(AH159,'シフト記号表（勤務時間帯）'!$D$6:$Z$47,23,FALSE))</f>
        <v/>
      </c>
      <c r="AI161" s="323" t="str">
        <f>IF(AI159="","",VLOOKUP(AI159,'シフト記号表（勤務時間帯）'!$D$6:$Z$47,23,FALSE))</f>
        <v/>
      </c>
      <c r="AJ161" s="324" t="str">
        <f>IF(AJ159="","",VLOOKUP(AJ159,'シフト記号表（勤務時間帯）'!$D$6:$Z$47,23,FALSE))</f>
        <v/>
      </c>
      <c r="AK161" s="324" t="str">
        <f>IF(AK159="","",VLOOKUP(AK159,'シフト記号表（勤務時間帯）'!$D$6:$Z$47,23,FALSE))</f>
        <v/>
      </c>
      <c r="AL161" s="324" t="str">
        <f>IF(AL159="","",VLOOKUP(AL159,'シフト記号表（勤務時間帯）'!$D$6:$Z$47,23,FALSE))</f>
        <v/>
      </c>
      <c r="AM161" s="324" t="str">
        <f>IF(AM159="","",VLOOKUP(AM159,'シフト記号表（勤務時間帯）'!$D$6:$Z$47,23,FALSE))</f>
        <v/>
      </c>
      <c r="AN161" s="324" t="str">
        <f>IF(AN159="","",VLOOKUP(AN159,'シフト記号表（勤務時間帯）'!$D$6:$Z$47,23,FALSE))</f>
        <v/>
      </c>
      <c r="AO161" s="325" t="str">
        <f>IF(AO159="","",VLOOKUP(AO159,'シフト記号表（勤務時間帯）'!$D$6:$Z$47,23,FALSE))</f>
        <v/>
      </c>
      <c r="AP161" s="323" t="str">
        <f>IF(AP159="","",VLOOKUP(AP159,'シフト記号表（勤務時間帯）'!$D$6:$Z$47,23,FALSE))</f>
        <v/>
      </c>
      <c r="AQ161" s="324" t="str">
        <f>IF(AQ159="","",VLOOKUP(AQ159,'シフト記号表（勤務時間帯）'!$D$6:$Z$47,23,FALSE))</f>
        <v/>
      </c>
      <c r="AR161" s="324" t="str">
        <f>IF(AR159="","",VLOOKUP(AR159,'シフト記号表（勤務時間帯）'!$D$6:$Z$47,23,FALSE))</f>
        <v/>
      </c>
      <c r="AS161" s="324" t="str">
        <f>IF(AS159="","",VLOOKUP(AS159,'シフト記号表（勤務時間帯）'!$D$6:$Z$47,23,FALSE))</f>
        <v/>
      </c>
      <c r="AT161" s="324" t="str">
        <f>IF(AT159="","",VLOOKUP(AT159,'シフト記号表（勤務時間帯）'!$D$6:$Z$47,23,FALSE))</f>
        <v/>
      </c>
      <c r="AU161" s="324" t="str">
        <f>IF(AU159="","",VLOOKUP(AU159,'シフト記号表（勤務時間帯）'!$D$6:$Z$47,23,FALSE))</f>
        <v/>
      </c>
      <c r="AV161" s="325" t="str">
        <f>IF(AV159="","",VLOOKUP(AV159,'シフト記号表（勤務時間帯）'!$D$6:$Z$47,23,FALSE))</f>
        <v/>
      </c>
      <c r="AW161" s="323" t="str">
        <f>IF(AW159="","",VLOOKUP(AW159,'シフト記号表（勤務時間帯）'!$D$6:$Z$47,23,FALSE))</f>
        <v/>
      </c>
      <c r="AX161" s="324" t="str">
        <f>IF(AX159="","",VLOOKUP(AX159,'シフト記号表（勤務時間帯）'!$D$6:$Z$47,23,FALSE))</f>
        <v/>
      </c>
      <c r="AY161" s="324" t="str">
        <f>IF(AY159="","",VLOOKUP(AY159,'シフト記号表（勤務時間帯）'!$D$6:$Z$47,23,FALSE))</f>
        <v/>
      </c>
      <c r="AZ161" s="927">
        <f>IF($BC$3="４週",SUM(U161:AV161),IF($BC$3="暦月",SUM(U161:AY161),""))</f>
        <v>0</v>
      </c>
      <c r="BA161" s="928"/>
      <c r="BB161" s="929">
        <f>IF($BC$3="４週",AZ161/4,IF($BC$3="暦月",(AZ161/($BC$8/7)),""))</f>
        <v>0</v>
      </c>
      <c r="BC161" s="928"/>
      <c r="BD161" s="921"/>
      <c r="BE161" s="922"/>
      <c r="BF161" s="922"/>
      <c r="BG161" s="922"/>
      <c r="BH161" s="923"/>
    </row>
    <row r="162" spans="2:60" ht="20.25" customHeight="1" x14ac:dyDescent="0.15">
      <c r="B162" s="326"/>
      <c r="C162" s="870"/>
      <c r="D162" s="871"/>
      <c r="E162" s="872"/>
      <c r="F162" s="327"/>
      <c r="G162" s="328"/>
      <c r="H162" s="879"/>
      <c r="I162" s="882"/>
      <c r="J162" s="883"/>
      <c r="K162" s="883"/>
      <c r="L162" s="884"/>
      <c r="M162" s="891"/>
      <c r="N162" s="892"/>
      <c r="O162" s="893"/>
      <c r="P162" s="347" t="s">
        <v>649</v>
      </c>
      <c r="Q162" s="348"/>
      <c r="R162" s="348"/>
      <c r="S162" s="349"/>
      <c r="T162" s="350"/>
      <c r="U162" s="333"/>
      <c r="V162" s="334"/>
      <c r="W162" s="334"/>
      <c r="X162" s="334"/>
      <c r="Y162" s="334"/>
      <c r="Z162" s="334"/>
      <c r="AA162" s="335"/>
      <c r="AB162" s="333"/>
      <c r="AC162" s="334"/>
      <c r="AD162" s="334"/>
      <c r="AE162" s="334"/>
      <c r="AF162" s="334"/>
      <c r="AG162" s="334"/>
      <c r="AH162" s="335"/>
      <c r="AI162" s="333"/>
      <c r="AJ162" s="334"/>
      <c r="AK162" s="334"/>
      <c r="AL162" s="334"/>
      <c r="AM162" s="334"/>
      <c r="AN162" s="334"/>
      <c r="AO162" s="335"/>
      <c r="AP162" s="333"/>
      <c r="AQ162" s="334"/>
      <c r="AR162" s="334"/>
      <c r="AS162" s="334"/>
      <c r="AT162" s="334"/>
      <c r="AU162" s="334"/>
      <c r="AV162" s="335"/>
      <c r="AW162" s="333"/>
      <c r="AX162" s="334"/>
      <c r="AY162" s="334"/>
      <c r="AZ162" s="900"/>
      <c r="BA162" s="901"/>
      <c r="BB162" s="914"/>
      <c r="BC162" s="901"/>
      <c r="BD162" s="915"/>
      <c r="BE162" s="916"/>
      <c r="BF162" s="916"/>
      <c r="BG162" s="916"/>
      <c r="BH162" s="917"/>
    </row>
    <row r="163" spans="2:60" ht="20.25" customHeight="1" x14ac:dyDescent="0.15">
      <c r="B163" s="306">
        <f>B160+1</f>
        <v>48</v>
      </c>
      <c r="C163" s="873"/>
      <c r="D163" s="874"/>
      <c r="E163" s="875"/>
      <c r="F163" s="307">
        <f>C162</f>
        <v>0</v>
      </c>
      <c r="G163" s="308"/>
      <c r="H163" s="880"/>
      <c r="I163" s="885"/>
      <c r="J163" s="886"/>
      <c r="K163" s="886"/>
      <c r="L163" s="887"/>
      <c r="M163" s="894"/>
      <c r="N163" s="895"/>
      <c r="O163" s="896"/>
      <c r="P163" s="309" t="s">
        <v>658</v>
      </c>
      <c r="Q163" s="310"/>
      <c r="R163" s="310"/>
      <c r="S163" s="311"/>
      <c r="T163" s="312"/>
      <c r="U163" s="313" t="str">
        <f>IF(U162="","",VLOOKUP(U162,'シフト記号表（勤務時間帯）'!$D$6:$X$47,21,FALSE))</f>
        <v/>
      </c>
      <c r="V163" s="314" t="str">
        <f>IF(V162="","",VLOOKUP(V162,'シフト記号表（勤務時間帯）'!$D$6:$X$47,21,FALSE))</f>
        <v/>
      </c>
      <c r="W163" s="314" t="str">
        <f>IF(W162="","",VLOOKUP(W162,'シフト記号表（勤務時間帯）'!$D$6:$X$47,21,FALSE))</f>
        <v/>
      </c>
      <c r="X163" s="314" t="str">
        <f>IF(X162="","",VLOOKUP(X162,'シフト記号表（勤務時間帯）'!$D$6:$X$47,21,FALSE))</f>
        <v/>
      </c>
      <c r="Y163" s="314" t="str">
        <f>IF(Y162="","",VLOOKUP(Y162,'シフト記号表（勤務時間帯）'!$D$6:$X$47,21,FALSE))</f>
        <v/>
      </c>
      <c r="Z163" s="314" t="str">
        <f>IF(Z162="","",VLOOKUP(Z162,'シフト記号表（勤務時間帯）'!$D$6:$X$47,21,FALSE))</f>
        <v/>
      </c>
      <c r="AA163" s="315" t="str">
        <f>IF(AA162="","",VLOOKUP(AA162,'シフト記号表（勤務時間帯）'!$D$6:$X$47,21,FALSE))</f>
        <v/>
      </c>
      <c r="AB163" s="313" t="str">
        <f>IF(AB162="","",VLOOKUP(AB162,'シフト記号表（勤務時間帯）'!$D$6:$X$47,21,FALSE))</f>
        <v/>
      </c>
      <c r="AC163" s="314" t="str">
        <f>IF(AC162="","",VLOOKUP(AC162,'シフト記号表（勤務時間帯）'!$D$6:$X$47,21,FALSE))</f>
        <v/>
      </c>
      <c r="AD163" s="314" t="str">
        <f>IF(AD162="","",VLOOKUP(AD162,'シフト記号表（勤務時間帯）'!$D$6:$X$47,21,FALSE))</f>
        <v/>
      </c>
      <c r="AE163" s="314" t="str">
        <f>IF(AE162="","",VLOOKUP(AE162,'シフト記号表（勤務時間帯）'!$D$6:$X$47,21,FALSE))</f>
        <v/>
      </c>
      <c r="AF163" s="314" t="str">
        <f>IF(AF162="","",VLOOKUP(AF162,'シフト記号表（勤務時間帯）'!$D$6:$X$47,21,FALSE))</f>
        <v/>
      </c>
      <c r="AG163" s="314" t="str">
        <f>IF(AG162="","",VLOOKUP(AG162,'シフト記号表（勤務時間帯）'!$D$6:$X$47,21,FALSE))</f>
        <v/>
      </c>
      <c r="AH163" s="315" t="str">
        <f>IF(AH162="","",VLOOKUP(AH162,'シフト記号表（勤務時間帯）'!$D$6:$X$47,21,FALSE))</f>
        <v/>
      </c>
      <c r="AI163" s="313" t="str">
        <f>IF(AI162="","",VLOOKUP(AI162,'シフト記号表（勤務時間帯）'!$D$6:$X$47,21,FALSE))</f>
        <v/>
      </c>
      <c r="AJ163" s="314" t="str">
        <f>IF(AJ162="","",VLOOKUP(AJ162,'シフト記号表（勤務時間帯）'!$D$6:$X$47,21,FALSE))</f>
        <v/>
      </c>
      <c r="AK163" s="314" t="str">
        <f>IF(AK162="","",VLOOKUP(AK162,'シフト記号表（勤務時間帯）'!$D$6:$X$47,21,FALSE))</f>
        <v/>
      </c>
      <c r="AL163" s="314" t="str">
        <f>IF(AL162="","",VLOOKUP(AL162,'シフト記号表（勤務時間帯）'!$D$6:$X$47,21,FALSE))</f>
        <v/>
      </c>
      <c r="AM163" s="314" t="str">
        <f>IF(AM162="","",VLOOKUP(AM162,'シフト記号表（勤務時間帯）'!$D$6:$X$47,21,FALSE))</f>
        <v/>
      </c>
      <c r="AN163" s="314" t="str">
        <f>IF(AN162="","",VLOOKUP(AN162,'シフト記号表（勤務時間帯）'!$D$6:$X$47,21,FALSE))</f>
        <v/>
      </c>
      <c r="AO163" s="315" t="str">
        <f>IF(AO162="","",VLOOKUP(AO162,'シフト記号表（勤務時間帯）'!$D$6:$X$47,21,FALSE))</f>
        <v/>
      </c>
      <c r="AP163" s="313" t="str">
        <f>IF(AP162="","",VLOOKUP(AP162,'シフト記号表（勤務時間帯）'!$D$6:$X$47,21,FALSE))</f>
        <v/>
      </c>
      <c r="AQ163" s="314" t="str">
        <f>IF(AQ162="","",VLOOKUP(AQ162,'シフト記号表（勤務時間帯）'!$D$6:$X$47,21,FALSE))</f>
        <v/>
      </c>
      <c r="AR163" s="314" t="str">
        <f>IF(AR162="","",VLOOKUP(AR162,'シフト記号表（勤務時間帯）'!$D$6:$X$47,21,FALSE))</f>
        <v/>
      </c>
      <c r="AS163" s="314" t="str">
        <f>IF(AS162="","",VLOOKUP(AS162,'シフト記号表（勤務時間帯）'!$D$6:$X$47,21,FALSE))</f>
        <v/>
      </c>
      <c r="AT163" s="314" t="str">
        <f>IF(AT162="","",VLOOKUP(AT162,'シフト記号表（勤務時間帯）'!$D$6:$X$47,21,FALSE))</f>
        <v/>
      </c>
      <c r="AU163" s="314" t="str">
        <f>IF(AU162="","",VLOOKUP(AU162,'シフト記号表（勤務時間帯）'!$D$6:$X$47,21,FALSE))</f>
        <v/>
      </c>
      <c r="AV163" s="315" t="str">
        <f>IF(AV162="","",VLOOKUP(AV162,'シフト記号表（勤務時間帯）'!$D$6:$X$47,21,FALSE))</f>
        <v/>
      </c>
      <c r="AW163" s="313" t="str">
        <f>IF(AW162="","",VLOOKUP(AW162,'シフト記号表（勤務時間帯）'!$D$6:$X$47,21,FALSE))</f>
        <v/>
      </c>
      <c r="AX163" s="314" t="str">
        <f>IF(AX162="","",VLOOKUP(AX162,'シフト記号表（勤務時間帯）'!$D$6:$X$47,21,FALSE))</f>
        <v/>
      </c>
      <c r="AY163" s="314" t="str">
        <f>IF(AY162="","",VLOOKUP(AY162,'シフト記号表（勤務時間帯）'!$D$6:$X$47,21,FALSE))</f>
        <v/>
      </c>
      <c r="AZ163" s="924">
        <f>IF($BC$3="４週",SUM(U163:AV163),IF($BC$3="暦月",SUM(U163:AY163),""))</f>
        <v>0</v>
      </c>
      <c r="BA163" s="925"/>
      <c r="BB163" s="926">
        <f>IF($BC$3="４週",AZ163/4,IF($BC$3="暦月",(AZ163/($BC$8/7)),""))</f>
        <v>0</v>
      </c>
      <c r="BC163" s="925"/>
      <c r="BD163" s="918"/>
      <c r="BE163" s="919"/>
      <c r="BF163" s="919"/>
      <c r="BG163" s="919"/>
      <c r="BH163" s="920"/>
    </row>
    <row r="164" spans="2:60" ht="20.25" customHeight="1" x14ac:dyDescent="0.15">
      <c r="B164" s="316"/>
      <c r="C164" s="876"/>
      <c r="D164" s="877"/>
      <c r="E164" s="878"/>
      <c r="F164" s="317"/>
      <c r="G164" s="318">
        <f>C162</f>
        <v>0</v>
      </c>
      <c r="H164" s="881"/>
      <c r="I164" s="888"/>
      <c r="J164" s="889"/>
      <c r="K164" s="889"/>
      <c r="L164" s="890"/>
      <c r="M164" s="897"/>
      <c r="N164" s="898"/>
      <c r="O164" s="899"/>
      <c r="P164" s="412" t="s">
        <v>659</v>
      </c>
      <c r="Q164" s="320"/>
      <c r="R164" s="320"/>
      <c r="S164" s="340"/>
      <c r="T164" s="341"/>
      <c r="U164" s="323" t="str">
        <f>IF(U162="","",VLOOKUP(U162,'シフト記号表（勤務時間帯）'!$D$6:$Z$47,23,FALSE))</f>
        <v/>
      </c>
      <c r="V164" s="324" t="str">
        <f>IF(V162="","",VLOOKUP(V162,'シフト記号表（勤務時間帯）'!$D$6:$Z$47,23,FALSE))</f>
        <v/>
      </c>
      <c r="W164" s="324" t="str">
        <f>IF(W162="","",VLOOKUP(W162,'シフト記号表（勤務時間帯）'!$D$6:$Z$47,23,FALSE))</f>
        <v/>
      </c>
      <c r="X164" s="324" t="str">
        <f>IF(X162="","",VLOOKUP(X162,'シフト記号表（勤務時間帯）'!$D$6:$Z$47,23,FALSE))</f>
        <v/>
      </c>
      <c r="Y164" s="324" t="str">
        <f>IF(Y162="","",VLOOKUP(Y162,'シフト記号表（勤務時間帯）'!$D$6:$Z$47,23,FALSE))</f>
        <v/>
      </c>
      <c r="Z164" s="324" t="str">
        <f>IF(Z162="","",VLOOKUP(Z162,'シフト記号表（勤務時間帯）'!$D$6:$Z$47,23,FALSE))</f>
        <v/>
      </c>
      <c r="AA164" s="325" t="str">
        <f>IF(AA162="","",VLOOKUP(AA162,'シフト記号表（勤務時間帯）'!$D$6:$Z$47,23,FALSE))</f>
        <v/>
      </c>
      <c r="AB164" s="323" t="str">
        <f>IF(AB162="","",VLOOKUP(AB162,'シフト記号表（勤務時間帯）'!$D$6:$Z$47,23,FALSE))</f>
        <v/>
      </c>
      <c r="AC164" s="324" t="str">
        <f>IF(AC162="","",VLOOKUP(AC162,'シフト記号表（勤務時間帯）'!$D$6:$Z$47,23,FALSE))</f>
        <v/>
      </c>
      <c r="AD164" s="324" t="str">
        <f>IF(AD162="","",VLOOKUP(AD162,'シフト記号表（勤務時間帯）'!$D$6:$Z$47,23,FALSE))</f>
        <v/>
      </c>
      <c r="AE164" s="324" t="str">
        <f>IF(AE162="","",VLOOKUP(AE162,'シフト記号表（勤務時間帯）'!$D$6:$Z$47,23,FALSE))</f>
        <v/>
      </c>
      <c r="AF164" s="324" t="str">
        <f>IF(AF162="","",VLOOKUP(AF162,'シフト記号表（勤務時間帯）'!$D$6:$Z$47,23,FALSE))</f>
        <v/>
      </c>
      <c r="AG164" s="324" t="str">
        <f>IF(AG162="","",VLOOKUP(AG162,'シフト記号表（勤務時間帯）'!$D$6:$Z$47,23,FALSE))</f>
        <v/>
      </c>
      <c r="AH164" s="325" t="str">
        <f>IF(AH162="","",VLOOKUP(AH162,'シフト記号表（勤務時間帯）'!$D$6:$Z$47,23,FALSE))</f>
        <v/>
      </c>
      <c r="AI164" s="323" t="str">
        <f>IF(AI162="","",VLOOKUP(AI162,'シフト記号表（勤務時間帯）'!$D$6:$Z$47,23,FALSE))</f>
        <v/>
      </c>
      <c r="AJ164" s="324" t="str">
        <f>IF(AJ162="","",VLOOKUP(AJ162,'シフト記号表（勤務時間帯）'!$D$6:$Z$47,23,FALSE))</f>
        <v/>
      </c>
      <c r="AK164" s="324" t="str">
        <f>IF(AK162="","",VLOOKUP(AK162,'シフト記号表（勤務時間帯）'!$D$6:$Z$47,23,FALSE))</f>
        <v/>
      </c>
      <c r="AL164" s="324" t="str">
        <f>IF(AL162="","",VLOOKUP(AL162,'シフト記号表（勤務時間帯）'!$D$6:$Z$47,23,FALSE))</f>
        <v/>
      </c>
      <c r="AM164" s="324" t="str">
        <f>IF(AM162="","",VLOOKUP(AM162,'シフト記号表（勤務時間帯）'!$D$6:$Z$47,23,FALSE))</f>
        <v/>
      </c>
      <c r="AN164" s="324" t="str">
        <f>IF(AN162="","",VLOOKUP(AN162,'シフト記号表（勤務時間帯）'!$D$6:$Z$47,23,FALSE))</f>
        <v/>
      </c>
      <c r="AO164" s="325" t="str">
        <f>IF(AO162="","",VLOOKUP(AO162,'シフト記号表（勤務時間帯）'!$D$6:$Z$47,23,FALSE))</f>
        <v/>
      </c>
      <c r="AP164" s="323" t="str">
        <f>IF(AP162="","",VLOOKUP(AP162,'シフト記号表（勤務時間帯）'!$D$6:$Z$47,23,FALSE))</f>
        <v/>
      </c>
      <c r="AQ164" s="324" t="str">
        <f>IF(AQ162="","",VLOOKUP(AQ162,'シフト記号表（勤務時間帯）'!$D$6:$Z$47,23,FALSE))</f>
        <v/>
      </c>
      <c r="AR164" s="324" t="str">
        <f>IF(AR162="","",VLOOKUP(AR162,'シフト記号表（勤務時間帯）'!$D$6:$Z$47,23,FALSE))</f>
        <v/>
      </c>
      <c r="AS164" s="324" t="str">
        <f>IF(AS162="","",VLOOKUP(AS162,'シフト記号表（勤務時間帯）'!$D$6:$Z$47,23,FALSE))</f>
        <v/>
      </c>
      <c r="AT164" s="324" t="str">
        <f>IF(AT162="","",VLOOKUP(AT162,'シフト記号表（勤務時間帯）'!$D$6:$Z$47,23,FALSE))</f>
        <v/>
      </c>
      <c r="AU164" s="324" t="str">
        <f>IF(AU162="","",VLOOKUP(AU162,'シフト記号表（勤務時間帯）'!$D$6:$Z$47,23,FALSE))</f>
        <v/>
      </c>
      <c r="AV164" s="325" t="str">
        <f>IF(AV162="","",VLOOKUP(AV162,'シフト記号表（勤務時間帯）'!$D$6:$Z$47,23,FALSE))</f>
        <v/>
      </c>
      <c r="AW164" s="323" t="str">
        <f>IF(AW162="","",VLOOKUP(AW162,'シフト記号表（勤務時間帯）'!$D$6:$Z$47,23,FALSE))</f>
        <v/>
      </c>
      <c r="AX164" s="324" t="str">
        <f>IF(AX162="","",VLOOKUP(AX162,'シフト記号表（勤務時間帯）'!$D$6:$Z$47,23,FALSE))</f>
        <v/>
      </c>
      <c r="AY164" s="324" t="str">
        <f>IF(AY162="","",VLOOKUP(AY162,'シフト記号表（勤務時間帯）'!$D$6:$Z$47,23,FALSE))</f>
        <v/>
      </c>
      <c r="AZ164" s="927">
        <f>IF($BC$3="４週",SUM(U164:AV164),IF($BC$3="暦月",SUM(U164:AY164),""))</f>
        <v>0</v>
      </c>
      <c r="BA164" s="928"/>
      <c r="BB164" s="929">
        <f>IF($BC$3="４週",AZ164/4,IF($BC$3="暦月",(AZ164/($BC$8/7)),""))</f>
        <v>0</v>
      </c>
      <c r="BC164" s="928"/>
      <c r="BD164" s="921"/>
      <c r="BE164" s="922"/>
      <c r="BF164" s="922"/>
      <c r="BG164" s="922"/>
      <c r="BH164" s="923"/>
    </row>
    <row r="165" spans="2:60" ht="20.25" customHeight="1" x14ac:dyDescent="0.15">
      <c r="B165" s="326"/>
      <c r="C165" s="870"/>
      <c r="D165" s="871"/>
      <c r="E165" s="872"/>
      <c r="F165" s="327"/>
      <c r="G165" s="328"/>
      <c r="H165" s="879"/>
      <c r="I165" s="882"/>
      <c r="J165" s="883"/>
      <c r="K165" s="883"/>
      <c r="L165" s="884"/>
      <c r="M165" s="891"/>
      <c r="N165" s="892"/>
      <c r="O165" s="893"/>
      <c r="P165" s="347" t="s">
        <v>649</v>
      </c>
      <c r="Q165" s="348"/>
      <c r="R165" s="348"/>
      <c r="S165" s="349"/>
      <c r="T165" s="350"/>
      <c r="U165" s="333"/>
      <c r="V165" s="334"/>
      <c r="W165" s="334"/>
      <c r="X165" s="334"/>
      <c r="Y165" s="334"/>
      <c r="Z165" s="334"/>
      <c r="AA165" s="335"/>
      <c r="AB165" s="333"/>
      <c r="AC165" s="334"/>
      <c r="AD165" s="334"/>
      <c r="AE165" s="334"/>
      <c r="AF165" s="334"/>
      <c r="AG165" s="334"/>
      <c r="AH165" s="335"/>
      <c r="AI165" s="333"/>
      <c r="AJ165" s="334"/>
      <c r="AK165" s="334"/>
      <c r="AL165" s="334"/>
      <c r="AM165" s="334"/>
      <c r="AN165" s="334"/>
      <c r="AO165" s="335"/>
      <c r="AP165" s="333"/>
      <c r="AQ165" s="334"/>
      <c r="AR165" s="334"/>
      <c r="AS165" s="334"/>
      <c r="AT165" s="334"/>
      <c r="AU165" s="334"/>
      <c r="AV165" s="335"/>
      <c r="AW165" s="333"/>
      <c r="AX165" s="334"/>
      <c r="AY165" s="334"/>
      <c r="AZ165" s="900"/>
      <c r="BA165" s="901"/>
      <c r="BB165" s="914"/>
      <c r="BC165" s="901"/>
      <c r="BD165" s="915"/>
      <c r="BE165" s="916"/>
      <c r="BF165" s="916"/>
      <c r="BG165" s="916"/>
      <c r="BH165" s="917"/>
    </row>
    <row r="166" spans="2:60" ht="20.25" customHeight="1" x14ac:dyDescent="0.15">
      <c r="B166" s="306">
        <f>B163+1</f>
        <v>49</v>
      </c>
      <c r="C166" s="873"/>
      <c r="D166" s="874"/>
      <c r="E166" s="875"/>
      <c r="F166" s="307">
        <f>C165</f>
        <v>0</v>
      </c>
      <c r="G166" s="308"/>
      <c r="H166" s="880"/>
      <c r="I166" s="885"/>
      <c r="J166" s="886"/>
      <c r="K166" s="886"/>
      <c r="L166" s="887"/>
      <c r="M166" s="894"/>
      <c r="N166" s="895"/>
      <c r="O166" s="896"/>
      <c r="P166" s="309" t="s">
        <v>658</v>
      </c>
      <c r="Q166" s="310"/>
      <c r="R166" s="310"/>
      <c r="S166" s="311"/>
      <c r="T166" s="312"/>
      <c r="U166" s="313" t="str">
        <f>IF(U165="","",VLOOKUP(U165,'シフト記号表（勤務時間帯）'!$D$6:$X$47,21,FALSE))</f>
        <v/>
      </c>
      <c r="V166" s="314" t="str">
        <f>IF(V165="","",VLOOKUP(V165,'シフト記号表（勤務時間帯）'!$D$6:$X$47,21,FALSE))</f>
        <v/>
      </c>
      <c r="W166" s="314" t="str">
        <f>IF(W165="","",VLOOKUP(W165,'シフト記号表（勤務時間帯）'!$D$6:$X$47,21,FALSE))</f>
        <v/>
      </c>
      <c r="X166" s="314" t="str">
        <f>IF(X165="","",VLOOKUP(X165,'シフト記号表（勤務時間帯）'!$D$6:$X$47,21,FALSE))</f>
        <v/>
      </c>
      <c r="Y166" s="314" t="str">
        <f>IF(Y165="","",VLOOKUP(Y165,'シフト記号表（勤務時間帯）'!$D$6:$X$47,21,FALSE))</f>
        <v/>
      </c>
      <c r="Z166" s="314" t="str">
        <f>IF(Z165="","",VLOOKUP(Z165,'シフト記号表（勤務時間帯）'!$D$6:$X$47,21,FALSE))</f>
        <v/>
      </c>
      <c r="AA166" s="315" t="str">
        <f>IF(AA165="","",VLOOKUP(AA165,'シフト記号表（勤務時間帯）'!$D$6:$X$47,21,FALSE))</f>
        <v/>
      </c>
      <c r="AB166" s="313" t="str">
        <f>IF(AB165="","",VLOOKUP(AB165,'シフト記号表（勤務時間帯）'!$D$6:$X$47,21,FALSE))</f>
        <v/>
      </c>
      <c r="AC166" s="314" t="str">
        <f>IF(AC165="","",VLOOKUP(AC165,'シフト記号表（勤務時間帯）'!$D$6:$X$47,21,FALSE))</f>
        <v/>
      </c>
      <c r="AD166" s="314" t="str">
        <f>IF(AD165="","",VLOOKUP(AD165,'シフト記号表（勤務時間帯）'!$D$6:$X$47,21,FALSE))</f>
        <v/>
      </c>
      <c r="AE166" s="314" t="str">
        <f>IF(AE165="","",VLOOKUP(AE165,'シフト記号表（勤務時間帯）'!$D$6:$X$47,21,FALSE))</f>
        <v/>
      </c>
      <c r="AF166" s="314" t="str">
        <f>IF(AF165="","",VLOOKUP(AF165,'シフト記号表（勤務時間帯）'!$D$6:$X$47,21,FALSE))</f>
        <v/>
      </c>
      <c r="AG166" s="314" t="str">
        <f>IF(AG165="","",VLOOKUP(AG165,'シフト記号表（勤務時間帯）'!$D$6:$X$47,21,FALSE))</f>
        <v/>
      </c>
      <c r="AH166" s="315" t="str">
        <f>IF(AH165="","",VLOOKUP(AH165,'シフト記号表（勤務時間帯）'!$D$6:$X$47,21,FALSE))</f>
        <v/>
      </c>
      <c r="AI166" s="313" t="str">
        <f>IF(AI165="","",VLOOKUP(AI165,'シフト記号表（勤務時間帯）'!$D$6:$X$47,21,FALSE))</f>
        <v/>
      </c>
      <c r="AJ166" s="314" t="str">
        <f>IF(AJ165="","",VLOOKUP(AJ165,'シフト記号表（勤務時間帯）'!$D$6:$X$47,21,FALSE))</f>
        <v/>
      </c>
      <c r="AK166" s="314" t="str">
        <f>IF(AK165="","",VLOOKUP(AK165,'シフト記号表（勤務時間帯）'!$D$6:$X$47,21,FALSE))</f>
        <v/>
      </c>
      <c r="AL166" s="314" t="str">
        <f>IF(AL165="","",VLOOKUP(AL165,'シフト記号表（勤務時間帯）'!$D$6:$X$47,21,FALSE))</f>
        <v/>
      </c>
      <c r="AM166" s="314" t="str">
        <f>IF(AM165="","",VLOOKUP(AM165,'シフト記号表（勤務時間帯）'!$D$6:$X$47,21,FALSE))</f>
        <v/>
      </c>
      <c r="AN166" s="314" t="str">
        <f>IF(AN165="","",VLOOKUP(AN165,'シフト記号表（勤務時間帯）'!$D$6:$X$47,21,FALSE))</f>
        <v/>
      </c>
      <c r="AO166" s="315" t="str">
        <f>IF(AO165="","",VLOOKUP(AO165,'シフト記号表（勤務時間帯）'!$D$6:$X$47,21,FALSE))</f>
        <v/>
      </c>
      <c r="AP166" s="313" t="str">
        <f>IF(AP165="","",VLOOKUP(AP165,'シフト記号表（勤務時間帯）'!$D$6:$X$47,21,FALSE))</f>
        <v/>
      </c>
      <c r="AQ166" s="314" t="str">
        <f>IF(AQ165="","",VLOOKUP(AQ165,'シフト記号表（勤務時間帯）'!$D$6:$X$47,21,FALSE))</f>
        <v/>
      </c>
      <c r="AR166" s="314" t="str">
        <f>IF(AR165="","",VLOOKUP(AR165,'シフト記号表（勤務時間帯）'!$D$6:$X$47,21,FALSE))</f>
        <v/>
      </c>
      <c r="AS166" s="314" t="str">
        <f>IF(AS165="","",VLOOKUP(AS165,'シフト記号表（勤務時間帯）'!$D$6:$X$47,21,FALSE))</f>
        <v/>
      </c>
      <c r="AT166" s="314" t="str">
        <f>IF(AT165="","",VLOOKUP(AT165,'シフト記号表（勤務時間帯）'!$D$6:$X$47,21,FALSE))</f>
        <v/>
      </c>
      <c r="AU166" s="314" t="str">
        <f>IF(AU165="","",VLOOKUP(AU165,'シフト記号表（勤務時間帯）'!$D$6:$X$47,21,FALSE))</f>
        <v/>
      </c>
      <c r="AV166" s="315" t="str">
        <f>IF(AV165="","",VLOOKUP(AV165,'シフト記号表（勤務時間帯）'!$D$6:$X$47,21,FALSE))</f>
        <v/>
      </c>
      <c r="AW166" s="313" t="str">
        <f>IF(AW165="","",VLOOKUP(AW165,'シフト記号表（勤務時間帯）'!$D$6:$X$47,21,FALSE))</f>
        <v/>
      </c>
      <c r="AX166" s="314" t="str">
        <f>IF(AX165="","",VLOOKUP(AX165,'シフト記号表（勤務時間帯）'!$D$6:$X$47,21,FALSE))</f>
        <v/>
      </c>
      <c r="AY166" s="314" t="str">
        <f>IF(AY165="","",VLOOKUP(AY165,'シフト記号表（勤務時間帯）'!$D$6:$X$47,21,FALSE))</f>
        <v/>
      </c>
      <c r="AZ166" s="924">
        <f>IF($BC$3="４週",SUM(U166:AV166),IF($BC$3="暦月",SUM(U166:AY166),""))</f>
        <v>0</v>
      </c>
      <c r="BA166" s="925"/>
      <c r="BB166" s="926">
        <f>IF($BC$3="４週",AZ166/4,IF($BC$3="暦月",(AZ166/($BC$8/7)),""))</f>
        <v>0</v>
      </c>
      <c r="BC166" s="925"/>
      <c r="BD166" s="918"/>
      <c r="BE166" s="919"/>
      <c r="BF166" s="919"/>
      <c r="BG166" s="919"/>
      <c r="BH166" s="920"/>
    </row>
    <row r="167" spans="2:60" ht="20.25" customHeight="1" x14ac:dyDescent="0.15">
      <c r="B167" s="316"/>
      <c r="C167" s="876"/>
      <c r="D167" s="877"/>
      <c r="E167" s="878"/>
      <c r="F167" s="317"/>
      <c r="G167" s="318">
        <f>C165</f>
        <v>0</v>
      </c>
      <c r="H167" s="881"/>
      <c r="I167" s="888"/>
      <c r="J167" s="889"/>
      <c r="K167" s="889"/>
      <c r="L167" s="890"/>
      <c r="M167" s="897"/>
      <c r="N167" s="898"/>
      <c r="O167" s="899"/>
      <c r="P167" s="412" t="s">
        <v>659</v>
      </c>
      <c r="Q167" s="320"/>
      <c r="R167" s="320"/>
      <c r="S167" s="340"/>
      <c r="T167" s="341"/>
      <c r="U167" s="323" t="str">
        <f>IF(U165="","",VLOOKUP(U165,'シフト記号表（勤務時間帯）'!$D$6:$Z$47,23,FALSE))</f>
        <v/>
      </c>
      <c r="V167" s="324" t="str">
        <f>IF(V165="","",VLOOKUP(V165,'シフト記号表（勤務時間帯）'!$D$6:$Z$47,23,FALSE))</f>
        <v/>
      </c>
      <c r="W167" s="324" t="str">
        <f>IF(W165="","",VLOOKUP(W165,'シフト記号表（勤務時間帯）'!$D$6:$Z$47,23,FALSE))</f>
        <v/>
      </c>
      <c r="X167" s="324" t="str">
        <f>IF(X165="","",VLOOKUP(X165,'シフト記号表（勤務時間帯）'!$D$6:$Z$47,23,FALSE))</f>
        <v/>
      </c>
      <c r="Y167" s="324" t="str">
        <f>IF(Y165="","",VLOOKUP(Y165,'シフト記号表（勤務時間帯）'!$D$6:$Z$47,23,FALSE))</f>
        <v/>
      </c>
      <c r="Z167" s="324" t="str">
        <f>IF(Z165="","",VLOOKUP(Z165,'シフト記号表（勤務時間帯）'!$D$6:$Z$47,23,FALSE))</f>
        <v/>
      </c>
      <c r="AA167" s="325" t="str">
        <f>IF(AA165="","",VLOOKUP(AA165,'シフト記号表（勤務時間帯）'!$D$6:$Z$47,23,FALSE))</f>
        <v/>
      </c>
      <c r="AB167" s="323" t="str">
        <f>IF(AB165="","",VLOOKUP(AB165,'シフト記号表（勤務時間帯）'!$D$6:$Z$47,23,FALSE))</f>
        <v/>
      </c>
      <c r="AC167" s="324" t="str">
        <f>IF(AC165="","",VLOOKUP(AC165,'シフト記号表（勤務時間帯）'!$D$6:$Z$47,23,FALSE))</f>
        <v/>
      </c>
      <c r="AD167" s="324" t="str">
        <f>IF(AD165="","",VLOOKUP(AD165,'シフト記号表（勤務時間帯）'!$D$6:$Z$47,23,FALSE))</f>
        <v/>
      </c>
      <c r="AE167" s="324" t="str">
        <f>IF(AE165="","",VLOOKUP(AE165,'シフト記号表（勤務時間帯）'!$D$6:$Z$47,23,FALSE))</f>
        <v/>
      </c>
      <c r="AF167" s="324" t="str">
        <f>IF(AF165="","",VLOOKUP(AF165,'シフト記号表（勤務時間帯）'!$D$6:$Z$47,23,FALSE))</f>
        <v/>
      </c>
      <c r="AG167" s="324" t="str">
        <f>IF(AG165="","",VLOOKUP(AG165,'シフト記号表（勤務時間帯）'!$D$6:$Z$47,23,FALSE))</f>
        <v/>
      </c>
      <c r="AH167" s="325" t="str">
        <f>IF(AH165="","",VLOOKUP(AH165,'シフト記号表（勤務時間帯）'!$D$6:$Z$47,23,FALSE))</f>
        <v/>
      </c>
      <c r="AI167" s="323" t="str">
        <f>IF(AI165="","",VLOOKUP(AI165,'シフト記号表（勤務時間帯）'!$D$6:$Z$47,23,FALSE))</f>
        <v/>
      </c>
      <c r="AJ167" s="324" t="str">
        <f>IF(AJ165="","",VLOOKUP(AJ165,'シフト記号表（勤務時間帯）'!$D$6:$Z$47,23,FALSE))</f>
        <v/>
      </c>
      <c r="AK167" s="324" t="str">
        <f>IF(AK165="","",VLOOKUP(AK165,'シフト記号表（勤務時間帯）'!$D$6:$Z$47,23,FALSE))</f>
        <v/>
      </c>
      <c r="AL167" s="324" t="str">
        <f>IF(AL165="","",VLOOKUP(AL165,'シフト記号表（勤務時間帯）'!$D$6:$Z$47,23,FALSE))</f>
        <v/>
      </c>
      <c r="AM167" s="324" t="str">
        <f>IF(AM165="","",VLOOKUP(AM165,'シフト記号表（勤務時間帯）'!$D$6:$Z$47,23,FALSE))</f>
        <v/>
      </c>
      <c r="AN167" s="324" t="str">
        <f>IF(AN165="","",VLOOKUP(AN165,'シフト記号表（勤務時間帯）'!$D$6:$Z$47,23,FALSE))</f>
        <v/>
      </c>
      <c r="AO167" s="325" t="str">
        <f>IF(AO165="","",VLOOKUP(AO165,'シフト記号表（勤務時間帯）'!$D$6:$Z$47,23,FALSE))</f>
        <v/>
      </c>
      <c r="AP167" s="323" t="str">
        <f>IF(AP165="","",VLOOKUP(AP165,'シフト記号表（勤務時間帯）'!$D$6:$Z$47,23,FALSE))</f>
        <v/>
      </c>
      <c r="AQ167" s="324" t="str">
        <f>IF(AQ165="","",VLOOKUP(AQ165,'シフト記号表（勤務時間帯）'!$D$6:$Z$47,23,FALSE))</f>
        <v/>
      </c>
      <c r="AR167" s="324" t="str">
        <f>IF(AR165="","",VLOOKUP(AR165,'シフト記号表（勤務時間帯）'!$D$6:$Z$47,23,FALSE))</f>
        <v/>
      </c>
      <c r="AS167" s="324" t="str">
        <f>IF(AS165="","",VLOOKUP(AS165,'シフト記号表（勤務時間帯）'!$D$6:$Z$47,23,FALSE))</f>
        <v/>
      </c>
      <c r="AT167" s="324" t="str">
        <f>IF(AT165="","",VLOOKUP(AT165,'シフト記号表（勤務時間帯）'!$D$6:$Z$47,23,FALSE))</f>
        <v/>
      </c>
      <c r="AU167" s="324" t="str">
        <f>IF(AU165="","",VLOOKUP(AU165,'シフト記号表（勤務時間帯）'!$D$6:$Z$47,23,FALSE))</f>
        <v/>
      </c>
      <c r="AV167" s="325" t="str">
        <f>IF(AV165="","",VLOOKUP(AV165,'シフト記号表（勤務時間帯）'!$D$6:$Z$47,23,FALSE))</f>
        <v/>
      </c>
      <c r="AW167" s="323" t="str">
        <f>IF(AW165="","",VLOOKUP(AW165,'シフト記号表（勤務時間帯）'!$D$6:$Z$47,23,FALSE))</f>
        <v/>
      </c>
      <c r="AX167" s="324" t="str">
        <f>IF(AX165="","",VLOOKUP(AX165,'シフト記号表（勤務時間帯）'!$D$6:$Z$47,23,FALSE))</f>
        <v/>
      </c>
      <c r="AY167" s="324" t="str">
        <f>IF(AY165="","",VLOOKUP(AY165,'シフト記号表（勤務時間帯）'!$D$6:$Z$47,23,FALSE))</f>
        <v/>
      </c>
      <c r="AZ167" s="927">
        <f>IF($BC$3="４週",SUM(U167:AV167),IF($BC$3="暦月",SUM(U167:AY167),""))</f>
        <v>0</v>
      </c>
      <c r="BA167" s="928"/>
      <c r="BB167" s="929">
        <f>IF($BC$3="４週",AZ167/4,IF($BC$3="暦月",(AZ167/($BC$8/7)),""))</f>
        <v>0</v>
      </c>
      <c r="BC167" s="928"/>
      <c r="BD167" s="921"/>
      <c r="BE167" s="922"/>
      <c r="BF167" s="922"/>
      <c r="BG167" s="922"/>
      <c r="BH167" s="923"/>
    </row>
    <row r="168" spans="2:60" ht="20.25" customHeight="1" x14ac:dyDescent="0.15">
      <c r="B168" s="326"/>
      <c r="C168" s="870"/>
      <c r="D168" s="871"/>
      <c r="E168" s="872"/>
      <c r="F168" s="327"/>
      <c r="G168" s="328"/>
      <c r="H168" s="879"/>
      <c r="I168" s="882"/>
      <c r="J168" s="883"/>
      <c r="K168" s="883"/>
      <c r="L168" s="884"/>
      <c r="M168" s="891"/>
      <c r="N168" s="892"/>
      <c r="O168" s="893"/>
      <c r="P168" s="347" t="s">
        <v>649</v>
      </c>
      <c r="Q168" s="348"/>
      <c r="R168" s="348"/>
      <c r="S168" s="349"/>
      <c r="T168" s="350"/>
      <c r="U168" s="333"/>
      <c r="V168" s="334"/>
      <c r="W168" s="334"/>
      <c r="X168" s="334"/>
      <c r="Y168" s="334"/>
      <c r="Z168" s="334"/>
      <c r="AA168" s="335"/>
      <c r="AB168" s="333"/>
      <c r="AC168" s="334"/>
      <c r="AD168" s="334"/>
      <c r="AE168" s="334"/>
      <c r="AF168" s="334"/>
      <c r="AG168" s="334"/>
      <c r="AH168" s="335"/>
      <c r="AI168" s="333"/>
      <c r="AJ168" s="334"/>
      <c r="AK168" s="334"/>
      <c r="AL168" s="334"/>
      <c r="AM168" s="334"/>
      <c r="AN168" s="334"/>
      <c r="AO168" s="335"/>
      <c r="AP168" s="333"/>
      <c r="AQ168" s="334"/>
      <c r="AR168" s="334"/>
      <c r="AS168" s="334"/>
      <c r="AT168" s="334"/>
      <c r="AU168" s="334"/>
      <c r="AV168" s="335"/>
      <c r="AW168" s="333"/>
      <c r="AX168" s="334"/>
      <c r="AY168" s="334"/>
      <c r="AZ168" s="900"/>
      <c r="BA168" s="901"/>
      <c r="BB168" s="914"/>
      <c r="BC168" s="901"/>
      <c r="BD168" s="915"/>
      <c r="BE168" s="916"/>
      <c r="BF168" s="916"/>
      <c r="BG168" s="916"/>
      <c r="BH168" s="917"/>
    </row>
    <row r="169" spans="2:60" ht="20.25" customHeight="1" x14ac:dyDescent="0.15">
      <c r="B169" s="306">
        <f>B166+1</f>
        <v>50</v>
      </c>
      <c r="C169" s="873"/>
      <c r="D169" s="874"/>
      <c r="E169" s="875"/>
      <c r="F169" s="307">
        <f>C168</f>
        <v>0</v>
      </c>
      <c r="G169" s="308"/>
      <c r="H169" s="880"/>
      <c r="I169" s="885"/>
      <c r="J169" s="886"/>
      <c r="K169" s="886"/>
      <c r="L169" s="887"/>
      <c r="M169" s="894"/>
      <c r="N169" s="895"/>
      <c r="O169" s="896"/>
      <c r="P169" s="309" t="s">
        <v>658</v>
      </c>
      <c r="Q169" s="310"/>
      <c r="R169" s="310"/>
      <c r="S169" s="311"/>
      <c r="T169" s="312"/>
      <c r="U169" s="313" t="str">
        <f>IF(U168="","",VLOOKUP(U168,'シフト記号表（勤務時間帯）'!$D$6:$X$47,21,FALSE))</f>
        <v/>
      </c>
      <c r="V169" s="314" t="str">
        <f>IF(V168="","",VLOOKUP(V168,'シフト記号表（勤務時間帯）'!$D$6:$X$47,21,FALSE))</f>
        <v/>
      </c>
      <c r="W169" s="314" t="str">
        <f>IF(W168="","",VLOOKUP(W168,'シフト記号表（勤務時間帯）'!$D$6:$X$47,21,FALSE))</f>
        <v/>
      </c>
      <c r="X169" s="314" t="str">
        <f>IF(X168="","",VLOOKUP(X168,'シフト記号表（勤務時間帯）'!$D$6:$X$47,21,FALSE))</f>
        <v/>
      </c>
      <c r="Y169" s="314" t="str">
        <f>IF(Y168="","",VLOOKUP(Y168,'シフト記号表（勤務時間帯）'!$D$6:$X$47,21,FALSE))</f>
        <v/>
      </c>
      <c r="Z169" s="314" t="str">
        <f>IF(Z168="","",VLOOKUP(Z168,'シフト記号表（勤務時間帯）'!$D$6:$X$47,21,FALSE))</f>
        <v/>
      </c>
      <c r="AA169" s="315" t="str">
        <f>IF(AA168="","",VLOOKUP(AA168,'シフト記号表（勤務時間帯）'!$D$6:$X$47,21,FALSE))</f>
        <v/>
      </c>
      <c r="AB169" s="313" t="str">
        <f>IF(AB168="","",VLOOKUP(AB168,'シフト記号表（勤務時間帯）'!$D$6:$X$47,21,FALSE))</f>
        <v/>
      </c>
      <c r="AC169" s="314" t="str">
        <f>IF(AC168="","",VLOOKUP(AC168,'シフト記号表（勤務時間帯）'!$D$6:$X$47,21,FALSE))</f>
        <v/>
      </c>
      <c r="AD169" s="314" t="str">
        <f>IF(AD168="","",VLOOKUP(AD168,'シフト記号表（勤務時間帯）'!$D$6:$X$47,21,FALSE))</f>
        <v/>
      </c>
      <c r="AE169" s="314" t="str">
        <f>IF(AE168="","",VLOOKUP(AE168,'シフト記号表（勤務時間帯）'!$D$6:$X$47,21,FALSE))</f>
        <v/>
      </c>
      <c r="AF169" s="314" t="str">
        <f>IF(AF168="","",VLOOKUP(AF168,'シフト記号表（勤務時間帯）'!$D$6:$X$47,21,FALSE))</f>
        <v/>
      </c>
      <c r="AG169" s="314" t="str">
        <f>IF(AG168="","",VLOOKUP(AG168,'シフト記号表（勤務時間帯）'!$D$6:$X$47,21,FALSE))</f>
        <v/>
      </c>
      <c r="AH169" s="315" t="str">
        <f>IF(AH168="","",VLOOKUP(AH168,'シフト記号表（勤務時間帯）'!$D$6:$X$47,21,FALSE))</f>
        <v/>
      </c>
      <c r="AI169" s="313" t="str">
        <f>IF(AI168="","",VLOOKUP(AI168,'シフト記号表（勤務時間帯）'!$D$6:$X$47,21,FALSE))</f>
        <v/>
      </c>
      <c r="AJ169" s="314" t="str">
        <f>IF(AJ168="","",VLOOKUP(AJ168,'シフト記号表（勤務時間帯）'!$D$6:$X$47,21,FALSE))</f>
        <v/>
      </c>
      <c r="AK169" s="314" t="str">
        <f>IF(AK168="","",VLOOKUP(AK168,'シフト記号表（勤務時間帯）'!$D$6:$X$47,21,FALSE))</f>
        <v/>
      </c>
      <c r="AL169" s="314" t="str">
        <f>IF(AL168="","",VLOOKUP(AL168,'シフト記号表（勤務時間帯）'!$D$6:$X$47,21,FALSE))</f>
        <v/>
      </c>
      <c r="AM169" s="314" t="str">
        <f>IF(AM168="","",VLOOKUP(AM168,'シフト記号表（勤務時間帯）'!$D$6:$X$47,21,FALSE))</f>
        <v/>
      </c>
      <c r="AN169" s="314" t="str">
        <f>IF(AN168="","",VLOOKUP(AN168,'シフト記号表（勤務時間帯）'!$D$6:$X$47,21,FALSE))</f>
        <v/>
      </c>
      <c r="AO169" s="315" t="str">
        <f>IF(AO168="","",VLOOKUP(AO168,'シフト記号表（勤務時間帯）'!$D$6:$X$47,21,FALSE))</f>
        <v/>
      </c>
      <c r="AP169" s="313" t="str">
        <f>IF(AP168="","",VLOOKUP(AP168,'シフト記号表（勤務時間帯）'!$D$6:$X$47,21,FALSE))</f>
        <v/>
      </c>
      <c r="AQ169" s="314" t="str">
        <f>IF(AQ168="","",VLOOKUP(AQ168,'シフト記号表（勤務時間帯）'!$D$6:$X$47,21,FALSE))</f>
        <v/>
      </c>
      <c r="AR169" s="314" t="str">
        <f>IF(AR168="","",VLOOKUP(AR168,'シフト記号表（勤務時間帯）'!$D$6:$X$47,21,FALSE))</f>
        <v/>
      </c>
      <c r="AS169" s="314" t="str">
        <f>IF(AS168="","",VLOOKUP(AS168,'シフト記号表（勤務時間帯）'!$D$6:$X$47,21,FALSE))</f>
        <v/>
      </c>
      <c r="AT169" s="314" t="str">
        <f>IF(AT168="","",VLOOKUP(AT168,'シフト記号表（勤務時間帯）'!$D$6:$X$47,21,FALSE))</f>
        <v/>
      </c>
      <c r="AU169" s="314" t="str">
        <f>IF(AU168="","",VLOOKUP(AU168,'シフト記号表（勤務時間帯）'!$D$6:$X$47,21,FALSE))</f>
        <v/>
      </c>
      <c r="AV169" s="315" t="str">
        <f>IF(AV168="","",VLOOKUP(AV168,'シフト記号表（勤務時間帯）'!$D$6:$X$47,21,FALSE))</f>
        <v/>
      </c>
      <c r="AW169" s="313" t="str">
        <f>IF(AW168="","",VLOOKUP(AW168,'シフト記号表（勤務時間帯）'!$D$6:$X$47,21,FALSE))</f>
        <v/>
      </c>
      <c r="AX169" s="314" t="str">
        <f>IF(AX168="","",VLOOKUP(AX168,'シフト記号表（勤務時間帯）'!$D$6:$X$47,21,FALSE))</f>
        <v/>
      </c>
      <c r="AY169" s="314" t="str">
        <f>IF(AY168="","",VLOOKUP(AY168,'シフト記号表（勤務時間帯）'!$D$6:$X$47,21,FALSE))</f>
        <v/>
      </c>
      <c r="AZ169" s="924">
        <f>IF($BC$3="４週",SUM(U169:AV169),IF($BC$3="暦月",SUM(U169:AY169),""))</f>
        <v>0</v>
      </c>
      <c r="BA169" s="925"/>
      <c r="BB169" s="926">
        <f>IF($BC$3="４週",AZ169/4,IF($BC$3="暦月",(AZ169/($BC$8/7)),""))</f>
        <v>0</v>
      </c>
      <c r="BC169" s="925"/>
      <c r="BD169" s="918"/>
      <c r="BE169" s="919"/>
      <c r="BF169" s="919"/>
      <c r="BG169" s="919"/>
      <c r="BH169" s="920"/>
    </row>
    <row r="170" spans="2:60" ht="20.25" customHeight="1" thickBot="1" x14ac:dyDescent="0.2">
      <c r="B170" s="316"/>
      <c r="C170" s="876"/>
      <c r="D170" s="877"/>
      <c r="E170" s="878"/>
      <c r="F170" s="317"/>
      <c r="G170" s="318">
        <f>C168</f>
        <v>0</v>
      </c>
      <c r="H170" s="881"/>
      <c r="I170" s="888"/>
      <c r="J170" s="889"/>
      <c r="K170" s="889"/>
      <c r="L170" s="890"/>
      <c r="M170" s="897"/>
      <c r="N170" s="898"/>
      <c r="O170" s="899"/>
      <c r="P170" s="412" t="s">
        <v>659</v>
      </c>
      <c r="Q170" s="320"/>
      <c r="R170" s="320"/>
      <c r="S170" s="340"/>
      <c r="T170" s="341"/>
      <c r="U170" s="323" t="str">
        <f>IF(U168="","",VLOOKUP(U168,'シフト記号表（勤務時間帯）'!$D$6:$Z$47,23,FALSE))</f>
        <v/>
      </c>
      <c r="V170" s="324" t="str">
        <f>IF(V168="","",VLOOKUP(V168,'シフト記号表（勤務時間帯）'!$D$6:$Z$47,23,FALSE))</f>
        <v/>
      </c>
      <c r="W170" s="324" t="str">
        <f>IF(W168="","",VLOOKUP(W168,'シフト記号表（勤務時間帯）'!$D$6:$Z$47,23,FALSE))</f>
        <v/>
      </c>
      <c r="X170" s="324" t="str">
        <f>IF(X168="","",VLOOKUP(X168,'シフト記号表（勤務時間帯）'!$D$6:$Z$47,23,FALSE))</f>
        <v/>
      </c>
      <c r="Y170" s="324" t="str">
        <f>IF(Y168="","",VLOOKUP(Y168,'シフト記号表（勤務時間帯）'!$D$6:$Z$47,23,FALSE))</f>
        <v/>
      </c>
      <c r="Z170" s="324" t="str">
        <f>IF(Z168="","",VLOOKUP(Z168,'シフト記号表（勤務時間帯）'!$D$6:$Z$47,23,FALSE))</f>
        <v/>
      </c>
      <c r="AA170" s="325" t="str">
        <f>IF(AA168="","",VLOOKUP(AA168,'シフト記号表（勤務時間帯）'!$D$6:$Z$47,23,FALSE))</f>
        <v/>
      </c>
      <c r="AB170" s="323" t="str">
        <f>IF(AB168="","",VLOOKUP(AB168,'シフト記号表（勤務時間帯）'!$D$6:$Z$47,23,FALSE))</f>
        <v/>
      </c>
      <c r="AC170" s="324" t="str">
        <f>IF(AC168="","",VLOOKUP(AC168,'シフト記号表（勤務時間帯）'!$D$6:$Z$47,23,FALSE))</f>
        <v/>
      </c>
      <c r="AD170" s="324" t="str">
        <f>IF(AD168="","",VLOOKUP(AD168,'シフト記号表（勤務時間帯）'!$D$6:$Z$47,23,FALSE))</f>
        <v/>
      </c>
      <c r="AE170" s="324" t="str">
        <f>IF(AE168="","",VLOOKUP(AE168,'シフト記号表（勤務時間帯）'!$D$6:$Z$47,23,FALSE))</f>
        <v/>
      </c>
      <c r="AF170" s="324" t="str">
        <f>IF(AF168="","",VLOOKUP(AF168,'シフト記号表（勤務時間帯）'!$D$6:$Z$47,23,FALSE))</f>
        <v/>
      </c>
      <c r="AG170" s="324" t="str">
        <f>IF(AG168="","",VLOOKUP(AG168,'シフト記号表（勤務時間帯）'!$D$6:$Z$47,23,FALSE))</f>
        <v/>
      </c>
      <c r="AH170" s="325" t="str">
        <f>IF(AH168="","",VLOOKUP(AH168,'シフト記号表（勤務時間帯）'!$D$6:$Z$47,23,FALSE))</f>
        <v/>
      </c>
      <c r="AI170" s="323" t="str">
        <f>IF(AI168="","",VLOOKUP(AI168,'シフト記号表（勤務時間帯）'!$D$6:$Z$47,23,FALSE))</f>
        <v/>
      </c>
      <c r="AJ170" s="324" t="str">
        <f>IF(AJ168="","",VLOOKUP(AJ168,'シフト記号表（勤務時間帯）'!$D$6:$Z$47,23,FALSE))</f>
        <v/>
      </c>
      <c r="AK170" s="324" t="str">
        <f>IF(AK168="","",VLOOKUP(AK168,'シフト記号表（勤務時間帯）'!$D$6:$Z$47,23,FALSE))</f>
        <v/>
      </c>
      <c r="AL170" s="324" t="str">
        <f>IF(AL168="","",VLOOKUP(AL168,'シフト記号表（勤務時間帯）'!$D$6:$Z$47,23,FALSE))</f>
        <v/>
      </c>
      <c r="AM170" s="324" t="str">
        <f>IF(AM168="","",VLOOKUP(AM168,'シフト記号表（勤務時間帯）'!$D$6:$Z$47,23,FALSE))</f>
        <v/>
      </c>
      <c r="AN170" s="324" t="str">
        <f>IF(AN168="","",VLOOKUP(AN168,'シフト記号表（勤務時間帯）'!$D$6:$Z$47,23,FALSE))</f>
        <v/>
      </c>
      <c r="AO170" s="325" t="str">
        <f>IF(AO168="","",VLOOKUP(AO168,'シフト記号表（勤務時間帯）'!$D$6:$Z$47,23,FALSE))</f>
        <v/>
      </c>
      <c r="AP170" s="323" t="str">
        <f>IF(AP168="","",VLOOKUP(AP168,'シフト記号表（勤務時間帯）'!$D$6:$Z$47,23,FALSE))</f>
        <v/>
      </c>
      <c r="AQ170" s="324" t="str">
        <f>IF(AQ168="","",VLOOKUP(AQ168,'シフト記号表（勤務時間帯）'!$D$6:$Z$47,23,FALSE))</f>
        <v/>
      </c>
      <c r="AR170" s="324" t="str">
        <f>IF(AR168="","",VLOOKUP(AR168,'シフト記号表（勤務時間帯）'!$D$6:$Z$47,23,FALSE))</f>
        <v/>
      </c>
      <c r="AS170" s="324" t="str">
        <f>IF(AS168="","",VLOOKUP(AS168,'シフト記号表（勤務時間帯）'!$D$6:$Z$47,23,FALSE))</f>
        <v/>
      </c>
      <c r="AT170" s="324" t="str">
        <f>IF(AT168="","",VLOOKUP(AT168,'シフト記号表（勤務時間帯）'!$D$6:$Z$47,23,FALSE))</f>
        <v/>
      </c>
      <c r="AU170" s="324" t="str">
        <f>IF(AU168="","",VLOOKUP(AU168,'シフト記号表（勤務時間帯）'!$D$6:$Z$47,23,FALSE))</f>
        <v/>
      </c>
      <c r="AV170" s="325" t="str">
        <f>IF(AV168="","",VLOOKUP(AV168,'シフト記号表（勤務時間帯）'!$D$6:$Z$47,23,FALSE))</f>
        <v/>
      </c>
      <c r="AW170" s="323" t="str">
        <f>IF(AW168="","",VLOOKUP(AW168,'シフト記号表（勤務時間帯）'!$D$6:$Z$47,23,FALSE))</f>
        <v/>
      </c>
      <c r="AX170" s="324" t="str">
        <f>IF(AX168="","",VLOOKUP(AX168,'シフト記号表（勤務時間帯）'!$D$6:$Z$47,23,FALSE))</f>
        <v/>
      </c>
      <c r="AY170" s="324" t="str">
        <f>IF(AY168="","",VLOOKUP(AY168,'シフト記号表（勤務時間帯）'!$D$6:$Z$47,23,FALSE))</f>
        <v/>
      </c>
      <c r="AZ170" s="927">
        <f>IF($BC$3="４週",SUM(U170:AV170),IF($BC$3="暦月",SUM(U170:AY170),""))</f>
        <v>0</v>
      </c>
      <c r="BA170" s="928"/>
      <c r="BB170" s="929">
        <f>IF($BC$3="４週",AZ170/4,IF($BC$3="暦月",(AZ170/($BC$8/7)),""))</f>
        <v>0</v>
      </c>
      <c r="BC170" s="928"/>
      <c r="BD170" s="921"/>
      <c r="BE170" s="922"/>
      <c r="BF170" s="922"/>
      <c r="BG170" s="922"/>
      <c r="BH170" s="923"/>
    </row>
    <row r="171" spans="2:60" ht="20.25" customHeight="1" x14ac:dyDescent="0.15">
      <c r="B171" s="945" t="s">
        <v>735</v>
      </c>
      <c r="C171" s="946"/>
      <c r="D171" s="946"/>
      <c r="E171" s="946"/>
      <c r="F171" s="946"/>
      <c r="G171" s="946"/>
      <c r="H171" s="946"/>
      <c r="I171" s="946"/>
      <c r="J171" s="946"/>
      <c r="K171" s="946"/>
      <c r="L171" s="946"/>
      <c r="M171" s="946"/>
      <c r="N171" s="946"/>
      <c r="O171" s="946"/>
      <c r="P171" s="946"/>
      <c r="Q171" s="946"/>
      <c r="R171" s="946"/>
      <c r="S171" s="946"/>
      <c r="T171" s="947"/>
      <c r="U171" s="357"/>
      <c r="V171" s="358"/>
      <c r="W171" s="358"/>
      <c r="X171" s="358"/>
      <c r="Y171" s="358"/>
      <c r="Z171" s="358"/>
      <c r="AA171" s="359"/>
      <c r="AB171" s="360"/>
      <c r="AC171" s="358"/>
      <c r="AD171" s="358"/>
      <c r="AE171" s="358"/>
      <c r="AF171" s="358"/>
      <c r="AG171" s="358"/>
      <c r="AH171" s="359"/>
      <c r="AI171" s="360"/>
      <c r="AJ171" s="358"/>
      <c r="AK171" s="358"/>
      <c r="AL171" s="358"/>
      <c r="AM171" s="358"/>
      <c r="AN171" s="358"/>
      <c r="AO171" s="359"/>
      <c r="AP171" s="360"/>
      <c r="AQ171" s="358"/>
      <c r="AR171" s="358"/>
      <c r="AS171" s="358"/>
      <c r="AT171" s="358"/>
      <c r="AU171" s="358"/>
      <c r="AV171" s="359"/>
      <c r="AW171" s="360"/>
      <c r="AX171" s="358"/>
      <c r="AY171" s="361"/>
      <c r="AZ171" s="948"/>
      <c r="BA171" s="949"/>
      <c r="BB171" s="954"/>
      <c r="BC171" s="955"/>
      <c r="BD171" s="955"/>
      <c r="BE171" s="955"/>
      <c r="BF171" s="955"/>
      <c r="BG171" s="955"/>
      <c r="BH171" s="956"/>
    </row>
    <row r="172" spans="2:60" ht="20.25" customHeight="1" x14ac:dyDescent="0.15">
      <c r="B172" s="963" t="s">
        <v>736</v>
      </c>
      <c r="C172" s="964"/>
      <c r="D172" s="964"/>
      <c r="E172" s="964"/>
      <c r="F172" s="964"/>
      <c r="G172" s="964"/>
      <c r="H172" s="964"/>
      <c r="I172" s="964"/>
      <c r="J172" s="964"/>
      <c r="K172" s="964"/>
      <c r="L172" s="964"/>
      <c r="M172" s="964"/>
      <c r="N172" s="964"/>
      <c r="O172" s="964"/>
      <c r="P172" s="964"/>
      <c r="Q172" s="964"/>
      <c r="R172" s="964"/>
      <c r="S172" s="964"/>
      <c r="T172" s="965"/>
      <c r="U172" s="362"/>
      <c r="V172" s="363"/>
      <c r="W172" s="363"/>
      <c r="X172" s="363"/>
      <c r="Y172" s="363"/>
      <c r="Z172" s="363"/>
      <c r="AA172" s="364"/>
      <c r="AB172" s="365"/>
      <c r="AC172" s="363"/>
      <c r="AD172" s="363"/>
      <c r="AE172" s="363"/>
      <c r="AF172" s="363"/>
      <c r="AG172" s="363"/>
      <c r="AH172" s="364"/>
      <c r="AI172" s="365"/>
      <c r="AJ172" s="363"/>
      <c r="AK172" s="363"/>
      <c r="AL172" s="363"/>
      <c r="AM172" s="363"/>
      <c r="AN172" s="363"/>
      <c r="AO172" s="364"/>
      <c r="AP172" s="365"/>
      <c r="AQ172" s="363"/>
      <c r="AR172" s="363"/>
      <c r="AS172" s="363"/>
      <c r="AT172" s="363"/>
      <c r="AU172" s="363"/>
      <c r="AV172" s="364"/>
      <c r="AW172" s="365"/>
      <c r="AX172" s="363"/>
      <c r="AY172" s="366"/>
      <c r="AZ172" s="950"/>
      <c r="BA172" s="951"/>
      <c r="BB172" s="957"/>
      <c r="BC172" s="958"/>
      <c r="BD172" s="958"/>
      <c r="BE172" s="958"/>
      <c r="BF172" s="958"/>
      <c r="BG172" s="958"/>
      <c r="BH172" s="959"/>
    </row>
    <row r="173" spans="2:60" ht="20.25" customHeight="1" x14ac:dyDescent="0.15">
      <c r="B173" s="963" t="s">
        <v>737</v>
      </c>
      <c r="C173" s="964"/>
      <c r="D173" s="964"/>
      <c r="E173" s="964"/>
      <c r="F173" s="964"/>
      <c r="G173" s="964"/>
      <c r="H173" s="964"/>
      <c r="I173" s="964"/>
      <c r="J173" s="964"/>
      <c r="K173" s="964"/>
      <c r="L173" s="964"/>
      <c r="M173" s="964"/>
      <c r="N173" s="964"/>
      <c r="O173" s="964"/>
      <c r="P173" s="964"/>
      <c r="Q173" s="964"/>
      <c r="R173" s="964"/>
      <c r="S173" s="964"/>
      <c r="T173" s="965"/>
      <c r="U173" s="362"/>
      <c r="V173" s="363"/>
      <c r="W173" s="363"/>
      <c r="X173" s="363"/>
      <c r="Y173" s="363"/>
      <c r="Z173" s="363"/>
      <c r="AA173" s="367"/>
      <c r="AB173" s="368"/>
      <c r="AC173" s="363"/>
      <c r="AD173" s="363"/>
      <c r="AE173" s="363"/>
      <c r="AF173" s="363"/>
      <c r="AG173" s="363"/>
      <c r="AH173" s="367"/>
      <c r="AI173" s="368"/>
      <c r="AJ173" s="363"/>
      <c r="AK173" s="363"/>
      <c r="AL173" s="363"/>
      <c r="AM173" s="363"/>
      <c r="AN173" s="363"/>
      <c r="AO173" s="367"/>
      <c r="AP173" s="368"/>
      <c r="AQ173" s="363"/>
      <c r="AR173" s="363"/>
      <c r="AS173" s="363"/>
      <c r="AT173" s="363"/>
      <c r="AU173" s="363"/>
      <c r="AV173" s="367"/>
      <c r="AW173" s="368"/>
      <c r="AX173" s="363"/>
      <c r="AY173" s="366"/>
      <c r="AZ173" s="952"/>
      <c r="BA173" s="953"/>
      <c r="BB173" s="957"/>
      <c r="BC173" s="958"/>
      <c r="BD173" s="958"/>
      <c r="BE173" s="958"/>
      <c r="BF173" s="958"/>
      <c r="BG173" s="958"/>
      <c r="BH173" s="959"/>
    </row>
    <row r="174" spans="2:60" ht="20.25" customHeight="1" x14ac:dyDescent="0.15">
      <c r="B174" s="963" t="s">
        <v>738</v>
      </c>
      <c r="C174" s="964"/>
      <c r="D174" s="964"/>
      <c r="E174" s="964"/>
      <c r="F174" s="964"/>
      <c r="G174" s="964"/>
      <c r="H174" s="964"/>
      <c r="I174" s="964"/>
      <c r="J174" s="964"/>
      <c r="K174" s="964"/>
      <c r="L174" s="964"/>
      <c r="M174" s="964"/>
      <c r="N174" s="964"/>
      <c r="O174" s="964"/>
      <c r="P174" s="964"/>
      <c r="Q174" s="964"/>
      <c r="R174" s="964"/>
      <c r="S174" s="964"/>
      <c r="T174" s="965"/>
      <c r="U174" s="369" t="str">
        <f t="shared" ref="U174:AY174" si="1">IF(SUMIF($F$21:$F$68,"介護従業者",U21:U68)=0,"",SUMIF($F$21:$F$68,"介護従業者",U21:U68))</f>
        <v/>
      </c>
      <c r="V174" s="370" t="str">
        <f t="shared" si="1"/>
        <v/>
      </c>
      <c r="W174" s="370" t="str">
        <f t="shared" si="1"/>
        <v/>
      </c>
      <c r="X174" s="370" t="str">
        <f t="shared" si="1"/>
        <v/>
      </c>
      <c r="Y174" s="370" t="str">
        <f t="shared" si="1"/>
        <v/>
      </c>
      <c r="Z174" s="370" t="str">
        <f t="shared" si="1"/>
        <v/>
      </c>
      <c r="AA174" s="371" t="str">
        <f t="shared" si="1"/>
        <v/>
      </c>
      <c r="AB174" s="369" t="str">
        <f t="shared" si="1"/>
        <v/>
      </c>
      <c r="AC174" s="370" t="str">
        <f t="shared" si="1"/>
        <v/>
      </c>
      <c r="AD174" s="370" t="str">
        <f t="shared" si="1"/>
        <v/>
      </c>
      <c r="AE174" s="370" t="str">
        <f t="shared" si="1"/>
        <v/>
      </c>
      <c r="AF174" s="370" t="str">
        <f t="shared" si="1"/>
        <v/>
      </c>
      <c r="AG174" s="370" t="str">
        <f t="shared" si="1"/>
        <v/>
      </c>
      <c r="AH174" s="371" t="str">
        <f t="shared" si="1"/>
        <v/>
      </c>
      <c r="AI174" s="369" t="str">
        <f t="shared" si="1"/>
        <v/>
      </c>
      <c r="AJ174" s="370" t="str">
        <f t="shared" si="1"/>
        <v/>
      </c>
      <c r="AK174" s="370" t="str">
        <f t="shared" si="1"/>
        <v/>
      </c>
      <c r="AL174" s="370" t="str">
        <f t="shared" si="1"/>
        <v/>
      </c>
      <c r="AM174" s="370" t="str">
        <f t="shared" si="1"/>
        <v/>
      </c>
      <c r="AN174" s="370" t="str">
        <f t="shared" si="1"/>
        <v/>
      </c>
      <c r="AO174" s="371" t="str">
        <f t="shared" si="1"/>
        <v/>
      </c>
      <c r="AP174" s="369" t="str">
        <f t="shared" si="1"/>
        <v/>
      </c>
      <c r="AQ174" s="370" t="str">
        <f t="shared" si="1"/>
        <v/>
      </c>
      <c r="AR174" s="370" t="str">
        <f t="shared" si="1"/>
        <v/>
      </c>
      <c r="AS174" s="370" t="str">
        <f t="shared" si="1"/>
        <v/>
      </c>
      <c r="AT174" s="370" t="str">
        <f t="shared" si="1"/>
        <v/>
      </c>
      <c r="AU174" s="370" t="str">
        <f t="shared" si="1"/>
        <v/>
      </c>
      <c r="AV174" s="371" t="str">
        <f t="shared" si="1"/>
        <v/>
      </c>
      <c r="AW174" s="369" t="str">
        <f t="shared" si="1"/>
        <v/>
      </c>
      <c r="AX174" s="370" t="str">
        <f t="shared" si="1"/>
        <v/>
      </c>
      <c r="AY174" s="370" t="str">
        <f t="shared" si="1"/>
        <v/>
      </c>
      <c r="AZ174" s="966">
        <f>IF($BC$3="４週",SUM(U174:AV174),IF($BC$3="暦月",SUM(U174:AY174),""))</f>
        <v>0</v>
      </c>
      <c r="BA174" s="967"/>
      <c r="BB174" s="957"/>
      <c r="BC174" s="958"/>
      <c r="BD174" s="958"/>
      <c r="BE174" s="958"/>
      <c r="BF174" s="958"/>
      <c r="BG174" s="958"/>
      <c r="BH174" s="959"/>
    </row>
    <row r="175" spans="2:60" ht="20.25" customHeight="1" thickBot="1" x14ac:dyDescent="0.2">
      <c r="B175" s="968" t="s">
        <v>739</v>
      </c>
      <c r="C175" s="969"/>
      <c r="D175" s="969"/>
      <c r="E175" s="969"/>
      <c r="F175" s="969"/>
      <c r="G175" s="969"/>
      <c r="H175" s="969"/>
      <c r="I175" s="969"/>
      <c r="J175" s="969"/>
      <c r="K175" s="969"/>
      <c r="L175" s="969"/>
      <c r="M175" s="969"/>
      <c r="N175" s="969"/>
      <c r="O175" s="969"/>
      <c r="P175" s="969"/>
      <c r="Q175" s="969"/>
      <c r="R175" s="969"/>
      <c r="S175" s="969"/>
      <c r="T175" s="970"/>
      <c r="U175" s="372" t="str">
        <f t="shared" ref="U175:AY175" si="2">IF(SUMIF($G$21:$G$68,"介護従業者",U21:U68)=0,"",SUMIF($G$21:$G$68,"介護従業者",U21:U68))</f>
        <v/>
      </c>
      <c r="V175" s="373" t="str">
        <f t="shared" si="2"/>
        <v/>
      </c>
      <c r="W175" s="373" t="str">
        <f t="shared" si="2"/>
        <v/>
      </c>
      <c r="X175" s="373" t="str">
        <f t="shared" si="2"/>
        <v/>
      </c>
      <c r="Y175" s="373" t="str">
        <f t="shared" si="2"/>
        <v/>
      </c>
      <c r="Z175" s="373" t="str">
        <f t="shared" si="2"/>
        <v/>
      </c>
      <c r="AA175" s="374" t="str">
        <f t="shared" si="2"/>
        <v/>
      </c>
      <c r="AB175" s="375" t="str">
        <f t="shared" si="2"/>
        <v/>
      </c>
      <c r="AC175" s="373" t="str">
        <f t="shared" si="2"/>
        <v/>
      </c>
      <c r="AD175" s="373" t="str">
        <f t="shared" si="2"/>
        <v/>
      </c>
      <c r="AE175" s="373" t="str">
        <f t="shared" si="2"/>
        <v/>
      </c>
      <c r="AF175" s="373" t="str">
        <f t="shared" si="2"/>
        <v/>
      </c>
      <c r="AG175" s="373" t="str">
        <f t="shared" si="2"/>
        <v/>
      </c>
      <c r="AH175" s="374" t="str">
        <f t="shared" si="2"/>
        <v/>
      </c>
      <c r="AI175" s="375" t="str">
        <f t="shared" si="2"/>
        <v/>
      </c>
      <c r="AJ175" s="373" t="str">
        <f t="shared" si="2"/>
        <v/>
      </c>
      <c r="AK175" s="373" t="str">
        <f t="shared" si="2"/>
        <v/>
      </c>
      <c r="AL175" s="373" t="str">
        <f t="shared" si="2"/>
        <v/>
      </c>
      <c r="AM175" s="373" t="str">
        <f t="shared" si="2"/>
        <v/>
      </c>
      <c r="AN175" s="373" t="str">
        <f t="shared" si="2"/>
        <v/>
      </c>
      <c r="AO175" s="374" t="str">
        <f t="shared" si="2"/>
        <v/>
      </c>
      <c r="AP175" s="375" t="str">
        <f t="shared" si="2"/>
        <v/>
      </c>
      <c r="AQ175" s="373" t="str">
        <f t="shared" si="2"/>
        <v/>
      </c>
      <c r="AR175" s="373" t="str">
        <f t="shared" si="2"/>
        <v/>
      </c>
      <c r="AS175" s="373" t="str">
        <f t="shared" si="2"/>
        <v/>
      </c>
      <c r="AT175" s="373" t="str">
        <f t="shared" si="2"/>
        <v/>
      </c>
      <c r="AU175" s="373" t="str">
        <f t="shared" si="2"/>
        <v/>
      </c>
      <c r="AV175" s="374" t="str">
        <f t="shared" si="2"/>
        <v/>
      </c>
      <c r="AW175" s="375" t="str">
        <f t="shared" si="2"/>
        <v/>
      </c>
      <c r="AX175" s="373" t="str">
        <f t="shared" si="2"/>
        <v/>
      </c>
      <c r="AY175" s="376" t="str">
        <f t="shared" si="2"/>
        <v/>
      </c>
      <c r="AZ175" s="971">
        <f>IF($BC$3="４週",SUM(U175:AV175),IF($BC$3="暦月",SUM(U175:AY175),""))</f>
        <v>0</v>
      </c>
      <c r="BA175" s="972"/>
      <c r="BB175" s="960"/>
      <c r="BC175" s="961"/>
      <c r="BD175" s="961"/>
      <c r="BE175" s="961"/>
      <c r="BF175" s="961"/>
      <c r="BG175" s="961"/>
      <c r="BH175" s="962"/>
    </row>
    <row r="176" spans="2:60" s="377" customFormat="1" ht="20.25" customHeight="1" x14ac:dyDescent="0.15">
      <c r="C176" s="378"/>
      <c r="D176" s="378"/>
      <c r="E176" s="378"/>
      <c r="F176" s="378"/>
      <c r="G176" s="378"/>
      <c r="R176" s="379"/>
      <c r="BH176" s="380"/>
    </row>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30" spans="1:57" x14ac:dyDescent="0.15">
      <c r="A230" s="381"/>
      <c r="B230" s="381"/>
      <c r="C230" s="382"/>
      <c r="D230" s="382"/>
      <c r="E230" s="382"/>
      <c r="F230" s="382"/>
      <c r="G230" s="382"/>
      <c r="H230" s="382"/>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c r="AS230" s="383"/>
      <c r="AT230" s="383"/>
      <c r="AU230" s="383"/>
      <c r="AV230" s="383"/>
      <c r="AW230" s="383"/>
      <c r="AX230" s="384"/>
      <c r="AY230" s="384"/>
      <c r="AZ230" s="384"/>
      <c r="BA230" s="384"/>
      <c r="BB230" s="384"/>
      <c r="BC230" s="384"/>
      <c r="BD230" s="384"/>
      <c r="BE230" s="384"/>
    </row>
    <row r="231" spans="1:57" x14ac:dyDescent="0.15">
      <c r="A231" s="381"/>
      <c r="B231" s="381"/>
      <c r="C231" s="382"/>
      <c r="D231" s="382"/>
      <c r="E231" s="382"/>
      <c r="F231" s="382"/>
      <c r="G231" s="382"/>
      <c r="H231" s="382"/>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c r="AS231" s="383"/>
      <c r="AT231" s="383"/>
      <c r="AU231" s="383"/>
      <c r="AV231" s="383"/>
      <c r="AW231" s="383"/>
      <c r="AX231" s="384"/>
      <c r="AY231" s="384"/>
      <c r="AZ231" s="384"/>
      <c r="BA231" s="384"/>
      <c r="BB231" s="384"/>
      <c r="BC231" s="384"/>
      <c r="BD231" s="384"/>
      <c r="BE231" s="384"/>
    </row>
    <row r="232" spans="1:57" x14ac:dyDescent="0.15">
      <c r="A232" s="381"/>
      <c r="B232" s="381"/>
      <c r="C232" s="385"/>
      <c r="D232" s="385"/>
      <c r="E232" s="385"/>
      <c r="F232" s="385"/>
      <c r="G232" s="385"/>
      <c r="H232" s="385"/>
      <c r="I232" s="382"/>
      <c r="J232" s="382"/>
      <c r="K232" s="381"/>
      <c r="L232" s="381"/>
      <c r="M232" s="381"/>
      <c r="N232" s="381"/>
      <c r="O232" s="381"/>
      <c r="P232" s="381"/>
    </row>
    <row r="233" spans="1:57" x14ac:dyDescent="0.15">
      <c r="A233" s="381"/>
      <c r="B233" s="381"/>
      <c r="C233" s="385"/>
      <c r="D233" s="385"/>
      <c r="E233" s="385"/>
      <c r="F233" s="385"/>
      <c r="G233" s="385"/>
      <c r="H233" s="385"/>
      <c r="I233" s="382"/>
      <c r="J233" s="382"/>
      <c r="K233" s="381"/>
      <c r="L233" s="381"/>
      <c r="M233" s="381"/>
      <c r="N233" s="381"/>
      <c r="O233" s="381"/>
      <c r="P233" s="381"/>
    </row>
    <row r="234" spans="1:57" x14ac:dyDescent="0.15">
      <c r="C234" s="271"/>
      <c r="D234" s="271"/>
      <c r="E234" s="271"/>
      <c r="F234" s="271"/>
      <c r="G234" s="271"/>
      <c r="H234" s="271"/>
    </row>
    <row r="235" spans="1:57" x14ac:dyDescent="0.15">
      <c r="C235" s="271"/>
      <c r="D235" s="271"/>
      <c r="E235" s="271"/>
      <c r="F235" s="271"/>
      <c r="G235" s="271"/>
      <c r="H235" s="271"/>
    </row>
    <row r="236" spans="1:57" x14ac:dyDescent="0.15">
      <c r="C236" s="271"/>
      <c r="D236" s="271"/>
      <c r="E236" s="271"/>
      <c r="F236" s="271"/>
      <c r="G236" s="271"/>
      <c r="H236" s="271"/>
    </row>
    <row r="237" spans="1:57" x14ac:dyDescent="0.15">
      <c r="C237" s="271"/>
      <c r="D237" s="271"/>
      <c r="E237" s="271"/>
      <c r="F237" s="271"/>
      <c r="G237" s="271"/>
      <c r="H237" s="271"/>
    </row>
  </sheetData>
  <sheetProtection sheet="1" insertRows="0" deleteRows="0"/>
  <mergeCells count="591">
    <mergeCell ref="B171:T171"/>
    <mergeCell ref="AZ171:BA173"/>
    <mergeCell ref="BB171:BH175"/>
    <mergeCell ref="B172:T172"/>
    <mergeCell ref="B173:T173"/>
    <mergeCell ref="B174:T174"/>
    <mergeCell ref="AZ174:BA174"/>
    <mergeCell ref="B175:T175"/>
    <mergeCell ref="AZ175:BA17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U17:AA17"/>
    <mergeCell ref="AB17:AH17"/>
    <mergeCell ref="AI17:AO17"/>
    <mergeCell ref="AP17:AV17"/>
    <mergeCell ref="AW17:AY17"/>
    <mergeCell ref="B16:B20"/>
    <mergeCell ref="C16:E20"/>
    <mergeCell ref="H16:H20"/>
    <mergeCell ref="I16:L20"/>
    <mergeCell ref="M16:O20"/>
    <mergeCell ref="P16:T20"/>
    <mergeCell ref="AM14:AN14"/>
    <mergeCell ref="BB14:BD14"/>
    <mergeCell ref="BF14:BH14"/>
    <mergeCell ref="BC4:BF4"/>
    <mergeCell ref="AY6:AZ6"/>
    <mergeCell ref="BC6:BD6"/>
    <mergeCell ref="BC8:BD8"/>
    <mergeCell ref="BC10:BD10"/>
    <mergeCell ref="AZ16:BA20"/>
    <mergeCell ref="BB16:BC20"/>
    <mergeCell ref="BD16:BH20"/>
    <mergeCell ref="U12:V12"/>
    <mergeCell ref="AR1:BG1"/>
    <mergeCell ref="AA2:AB2"/>
    <mergeCell ref="AD2:AE2"/>
    <mergeCell ref="AH2:AI2"/>
    <mergeCell ref="AR2:BG2"/>
    <mergeCell ref="BC3:BF3"/>
    <mergeCell ref="AM13:AN13"/>
    <mergeCell ref="BB13:BD13"/>
    <mergeCell ref="BF13:BH13"/>
  </mergeCells>
  <phoneticPr fontId="8"/>
  <conditionalFormatting sqref="U23:AA23 U68:AY68">
    <cfRule type="expression" dxfId="584" priority="409">
      <formula>OR(U$171=$B22,U$172=$B22)</formula>
    </cfRule>
  </conditionalFormatting>
  <conditionalFormatting sqref="U22:AA23 U171:BA175">
    <cfRule type="expression" dxfId="583" priority="408">
      <formula>INDIRECT(ADDRESS(ROW(),COLUMN()))=TRUNC(INDIRECT(ADDRESS(ROW(),COLUMN())))</formula>
    </cfRule>
  </conditionalFormatting>
  <conditionalFormatting sqref="AZ22:BC23">
    <cfRule type="expression" dxfId="582" priority="407">
      <formula>INDIRECT(ADDRESS(ROW(),COLUMN()))=TRUNC(INDIRECT(ADDRESS(ROW(),COLUMN())))</formula>
    </cfRule>
  </conditionalFormatting>
  <conditionalFormatting sqref="AZ25:BC26">
    <cfRule type="expression" dxfId="581" priority="406">
      <formula>INDIRECT(ADDRESS(ROW(),COLUMN()))=TRUNC(INDIRECT(ADDRESS(ROW(),COLUMN())))</formula>
    </cfRule>
  </conditionalFormatting>
  <conditionalFormatting sqref="AZ28:BC29">
    <cfRule type="expression" dxfId="580" priority="405">
      <formula>INDIRECT(ADDRESS(ROW(),COLUMN()))=TRUNC(INDIRECT(ADDRESS(ROW(),COLUMN())))</formula>
    </cfRule>
  </conditionalFormatting>
  <conditionalFormatting sqref="AZ31:BC32">
    <cfRule type="expression" dxfId="579" priority="404">
      <formula>INDIRECT(ADDRESS(ROW(),COLUMN()))=TRUNC(INDIRECT(ADDRESS(ROW(),COLUMN())))</formula>
    </cfRule>
  </conditionalFormatting>
  <conditionalFormatting sqref="AZ34:BC35">
    <cfRule type="expression" dxfId="578" priority="403">
      <formula>INDIRECT(ADDRESS(ROW(),COLUMN()))=TRUNC(INDIRECT(ADDRESS(ROW(),COLUMN())))</formula>
    </cfRule>
  </conditionalFormatting>
  <conditionalFormatting sqref="AZ37:BC38">
    <cfRule type="expression" dxfId="577" priority="402">
      <formula>INDIRECT(ADDRESS(ROW(),COLUMN()))=TRUNC(INDIRECT(ADDRESS(ROW(),COLUMN())))</formula>
    </cfRule>
  </conditionalFormatting>
  <conditionalFormatting sqref="AZ40:BC41">
    <cfRule type="expression" dxfId="576" priority="401">
      <formula>INDIRECT(ADDRESS(ROW(),COLUMN()))=TRUNC(INDIRECT(ADDRESS(ROW(),COLUMN())))</formula>
    </cfRule>
  </conditionalFormatting>
  <conditionalFormatting sqref="AZ43:BC44">
    <cfRule type="expression" dxfId="575" priority="400">
      <formula>INDIRECT(ADDRESS(ROW(),COLUMN()))=TRUNC(INDIRECT(ADDRESS(ROW(),COLUMN())))</formula>
    </cfRule>
  </conditionalFormatting>
  <conditionalFormatting sqref="AZ46:BC47">
    <cfRule type="expression" dxfId="574" priority="399">
      <formula>INDIRECT(ADDRESS(ROW(),COLUMN()))=TRUNC(INDIRECT(ADDRESS(ROW(),COLUMN())))</formula>
    </cfRule>
  </conditionalFormatting>
  <conditionalFormatting sqref="AZ49:BC50">
    <cfRule type="expression" dxfId="573" priority="398">
      <formula>INDIRECT(ADDRESS(ROW(),COLUMN()))=TRUNC(INDIRECT(ADDRESS(ROW(),COLUMN())))</formula>
    </cfRule>
  </conditionalFormatting>
  <conditionalFormatting sqref="AZ52:BC53">
    <cfRule type="expression" dxfId="572" priority="397">
      <formula>INDIRECT(ADDRESS(ROW(),COLUMN()))=TRUNC(INDIRECT(ADDRESS(ROW(),COLUMN())))</formula>
    </cfRule>
  </conditionalFormatting>
  <conditionalFormatting sqref="AZ55:BC56">
    <cfRule type="expression" dxfId="571" priority="396">
      <formula>INDIRECT(ADDRESS(ROW(),COLUMN()))=TRUNC(INDIRECT(ADDRESS(ROW(),COLUMN())))</formula>
    </cfRule>
  </conditionalFormatting>
  <conditionalFormatting sqref="AZ58:BC59">
    <cfRule type="expression" dxfId="570" priority="395">
      <formula>INDIRECT(ADDRESS(ROW(),COLUMN()))=TRUNC(INDIRECT(ADDRESS(ROW(),COLUMN())))</formula>
    </cfRule>
  </conditionalFormatting>
  <conditionalFormatting sqref="AZ61:BC62">
    <cfRule type="expression" dxfId="569" priority="394">
      <formula>INDIRECT(ADDRESS(ROW(),COLUMN()))=TRUNC(INDIRECT(ADDRESS(ROW(),COLUMN())))</formula>
    </cfRule>
  </conditionalFormatting>
  <conditionalFormatting sqref="AZ64:BC65">
    <cfRule type="expression" dxfId="568" priority="393">
      <formula>INDIRECT(ADDRESS(ROW(),COLUMN()))=TRUNC(INDIRECT(ADDRESS(ROW(),COLUMN())))</formula>
    </cfRule>
  </conditionalFormatting>
  <conditionalFormatting sqref="AZ67:BC68">
    <cfRule type="expression" dxfId="567" priority="392">
      <formula>INDIRECT(ADDRESS(ROW(),COLUMN()))=TRUNC(INDIRECT(ADDRESS(ROW(),COLUMN())))</formula>
    </cfRule>
  </conditionalFormatting>
  <conditionalFormatting sqref="AB23:AH23">
    <cfRule type="expression" dxfId="566" priority="391">
      <formula>OR(AB$171=$B22,AB$172=$B22)</formula>
    </cfRule>
  </conditionalFormatting>
  <conditionalFormatting sqref="AB22:AH23">
    <cfRule type="expression" dxfId="565" priority="390">
      <formula>INDIRECT(ADDRESS(ROW(),COLUMN()))=TRUNC(INDIRECT(ADDRESS(ROW(),COLUMN())))</formula>
    </cfRule>
  </conditionalFormatting>
  <conditionalFormatting sqref="AI23:AO23">
    <cfRule type="expression" dxfId="564" priority="389">
      <formula>OR(AI$171=$B22,AI$172=$B22)</formula>
    </cfRule>
  </conditionalFormatting>
  <conditionalFormatting sqref="AI22:AO23">
    <cfRule type="expression" dxfId="563" priority="388">
      <formula>INDIRECT(ADDRESS(ROW(),COLUMN()))=TRUNC(INDIRECT(ADDRESS(ROW(),COLUMN())))</formula>
    </cfRule>
  </conditionalFormatting>
  <conditionalFormatting sqref="AP23:AV23">
    <cfRule type="expression" dxfId="562" priority="387">
      <formula>OR(AP$171=$B22,AP$172=$B22)</formula>
    </cfRule>
  </conditionalFormatting>
  <conditionalFormatting sqref="AP22:AV23">
    <cfRule type="expression" dxfId="561" priority="386">
      <formula>INDIRECT(ADDRESS(ROW(),COLUMN()))=TRUNC(INDIRECT(ADDRESS(ROW(),COLUMN())))</formula>
    </cfRule>
  </conditionalFormatting>
  <conditionalFormatting sqref="AW23:AY23">
    <cfRule type="expression" dxfId="560" priority="385">
      <formula>OR(AW$171=$B22,AW$172=$B22)</formula>
    </cfRule>
  </conditionalFormatting>
  <conditionalFormatting sqref="AW22:AY23">
    <cfRule type="expression" dxfId="559" priority="384">
      <formula>INDIRECT(ADDRESS(ROW(),COLUMN()))=TRUNC(INDIRECT(ADDRESS(ROW(),COLUMN())))</formula>
    </cfRule>
  </conditionalFormatting>
  <conditionalFormatting sqref="U26:AA26">
    <cfRule type="expression" dxfId="558" priority="383">
      <formula>OR(U$171=$B25,U$172=$B25)</formula>
    </cfRule>
  </conditionalFormatting>
  <conditionalFormatting sqref="U25:AA26">
    <cfRule type="expression" dxfId="557" priority="382">
      <formula>INDIRECT(ADDRESS(ROW(),COLUMN()))=TRUNC(INDIRECT(ADDRESS(ROW(),COLUMN())))</formula>
    </cfRule>
  </conditionalFormatting>
  <conditionalFormatting sqref="AB26:AH26">
    <cfRule type="expression" dxfId="556" priority="381">
      <formula>OR(AB$171=$B25,AB$172=$B25)</formula>
    </cfRule>
  </conditionalFormatting>
  <conditionalFormatting sqref="AB25:AH26">
    <cfRule type="expression" dxfId="555" priority="380">
      <formula>INDIRECT(ADDRESS(ROW(),COLUMN()))=TRUNC(INDIRECT(ADDRESS(ROW(),COLUMN())))</formula>
    </cfRule>
  </conditionalFormatting>
  <conditionalFormatting sqref="AI26:AO26">
    <cfRule type="expression" dxfId="554" priority="379">
      <formula>OR(AI$171=$B25,AI$172=$B25)</formula>
    </cfRule>
  </conditionalFormatting>
  <conditionalFormatting sqref="AI25:AO26">
    <cfRule type="expression" dxfId="553" priority="378">
      <formula>INDIRECT(ADDRESS(ROW(),COLUMN()))=TRUNC(INDIRECT(ADDRESS(ROW(),COLUMN())))</formula>
    </cfRule>
  </conditionalFormatting>
  <conditionalFormatting sqref="AP26:AV26">
    <cfRule type="expression" dxfId="552" priority="377">
      <formula>OR(AP$171=$B25,AP$172=$B25)</formula>
    </cfRule>
  </conditionalFormatting>
  <conditionalFormatting sqref="AP25:AV26">
    <cfRule type="expression" dxfId="551" priority="376">
      <formula>INDIRECT(ADDRESS(ROW(),COLUMN()))=TRUNC(INDIRECT(ADDRESS(ROW(),COLUMN())))</formula>
    </cfRule>
  </conditionalFormatting>
  <conditionalFormatting sqref="AW26:AY26">
    <cfRule type="expression" dxfId="550" priority="375">
      <formula>OR(AW$171=$B25,AW$172=$B25)</formula>
    </cfRule>
  </conditionalFormatting>
  <conditionalFormatting sqref="AW25:AY26">
    <cfRule type="expression" dxfId="549" priority="374">
      <formula>INDIRECT(ADDRESS(ROW(),COLUMN()))=TRUNC(INDIRECT(ADDRESS(ROW(),COLUMN())))</formula>
    </cfRule>
  </conditionalFormatting>
  <conditionalFormatting sqref="U29:AA29">
    <cfRule type="expression" dxfId="548" priority="373">
      <formula>OR(U$171=$B28,U$172=$B28)</formula>
    </cfRule>
  </conditionalFormatting>
  <conditionalFormatting sqref="U28:AA29">
    <cfRule type="expression" dxfId="547" priority="372">
      <formula>INDIRECT(ADDRESS(ROW(),COLUMN()))=TRUNC(INDIRECT(ADDRESS(ROW(),COLUMN())))</formula>
    </cfRule>
  </conditionalFormatting>
  <conditionalFormatting sqref="AB29:AH29">
    <cfRule type="expression" dxfId="546" priority="371">
      <formula>OR(AB$171=$B28,AB$172=$B28)</formula>
    </cfRule>
  </conditionalFormatting>
  <conditionalFormatting sqref="AB28:AH29">
    <cfRule type="expression" dxfId="545" priority="370">
      <formula>INDIRECT(ADDRESS(ROW(),COLUMN()))=TRUNC(INDIRECT(ADDRESS(ROW(),COLUMN())))</formula>
    </cfRule>
  </conditionalFormatting>
  <conditionalFormatting sqref="AI29:AO29">
    <cfRule type="expression" dxfId="544" priority="369">
      <formula>OR(AI$171=$B28,AI$172=$B28)</formula>
    </cfRule>
  </conditionalFormatting>
  <conditionalFormatting sqref="AI28:AO29">
    <cfRule type="expression" dxfId="543" priority="368">
      <formula>INDIRECT(ADDRESS(ROW(),COLUMN()))=TRUNC(INDIRECT(ADDRESS(ROW(),COLUMN())))</formula>
    </cfRule>
  </conditionalFormatting>
  <conditionalFormatting sqref="AP29:AV29">
    <cfRule type="expression" dxfId="542" priority="367">
      <formula>OR(AP$171=$B28,AP$172=$B28)</formula>
    </cfRule>
  </conditionalFormatting>
  <conditionalFormatting sqref="AP28:AV29">
    <cfRule type="expression" dxfId="541" priority="366">
      <formula>INDIRECT(ADDRESS(ROW(),COLUMN()))=TRUNC(INDIRECT(ADDRESS(ROW(),COLUMN())))</formula>
    </cfRule>
  </conditionalFormatting>
  <conditionalFormatting sqref="AW29:AY29">
    <cfRule type="expression" dxfId="540" priority="365">
      <formula>OR(AW$171=$B28,AW$172=$B28)</formula>
    </cfRule>
  </conditionalFormatting>
  <conditionalFormatting sqref="AW28:AY29">
    <cfRule type="expression" dxfId="539" priority="364">
      <formula>INDIRECT(ADDRESS(ROW(),COLUMN()))=TRUNC(INDIRECT(ADDRESS(ROW(),COLUMN())))</formula>
    </cfRule>
  </conditionalFormatting>
  <conditionalFormatting sqref="U32:AA32">
    <cfRule type="expression" dxfId="538" priority="363">
      <formula>OR(U$171=$B31,U$172=$B31)</formula>
    </cfRule>
  </conditionalFormatting>
  <conditionalFormatting sqref="U31:AA32">
    <cfRule type="expression" dxfId="537" priority="362">
      <formula>INDIRECT(ADDRESS(ROW(),COLUMN()))=TRUNC(INDIRECT(ADDRESS(ROW(),COLUMN())))</formula>
    </cfRule>
  </conditionalFormatting>
  <conditionalFormatting sqref="AB32:AH32">
    <cfRule type="expression" dxfId="536" priority="361">
      <formula>OR(AB$171=$B31,AB$172=$B31)</formula>
    </cfRule>
  </conditionalFormatting>
  <conditionalFormatting sqref="AB31:AH32">
    <cfRule type="expression" dxfId="535" priority="360">
      <formula>INDIRECT(ADDRESS(ROW(),COLUMN()))=TRUNC(INDIRECT(ADDRESS(ROW(),COLUMN())))</formula>
    </cfRule>
  </conditionalFormatting>
  <conditionalFormatting sqref="AI32:AO32">
    <cfRule type="expression" dxfId="534" priority="359">
      <formula>OR(AI$171=$B31,AI$172=$B31)</formula>
    </cfRule>
  </conditionalFormatting>
  <conditionalFormatting sqref="AI31:AO32">
    <cfRule type="expression" dxfId="533" priority="358">
      <formula>INDIRECT(ADDRESS(ROW(),COLUMN()))=TRUNC(INDIRECT(ADDRESS(ROW(),COLUMN())))</formula>
    </cfRule>
  </conditionalFormatting>
  <conditionalFormatting sqref="AP32:AV32">
    <cfRule type="expression" dxfId="532" priority="357">
      <formula>OR(AP$171=$B31,AP$172=$B31)</formula>
    </cfRule>
  </conditionalFormatting>
  <conditionalFormatting sqref="AP31:AV32">
    <cfRule type="expression" dxfId="531" priority="356">
      <formula>INDIRECT(ADDRESS(ROW(),COLUMN()))=TRUNC(INDIRECT(ADDRESS(ROW(),COLUMN())))</formula>
    </cfRule>
  </conditionalFormatting>
  <conditionalFormatting sqref="AW32:AY32">
    <cfRule type="expression" dxfId="530" priority="355">
      <formula>OR(AW$171=$B31,AW$172=$B31)</formula>
    </cfRule>
  </conditionalFormatting>
  <conditionalFormatting sqref="AW31:AY32">
    <cfRule type="expression" dxfId="529" priority="354">
      <formula>INDIRECT(ADDRESS(ROW(),COLUMN()))=TRUNC(INDIRECT(ADDRESS(ROW(),COLUMN())))</formula>
    </cfRule>
  </conditionalFormatting>
  <conditionalFormatting sqref="U35:AA35">
    <cfRule type="expression" dxfId="528" priority="353">
      <formula>OR(U$171=$B34,U$172=$B34)</formula>
    </cfRule>
  </conditionalFormatting>
  <conditionalFormatting sqref="U34:AA35">
    <cfRule type="expression" dxfId="527" priority="352">
      <formula>INDIRECT(ADDRESS(ROW(),COLUMN()))=TRUNC(INDIRECT(ADDRESS(ROW(),COLUMN())))</formula>
    </cfRule>
  </conditionalFormatting>
  <conditionalFormatting sqref="AB35:AH35">
    <cfRule type="expression" dxfId="526" priority="351">
      <formula>OR(AB$171=$B34,AB$172=$B34)</formula>
    </cfRule>
  </conditionalFormatting>
  <conditionalFormatting sqref="AB34:AH35">
    <cfRule type="expression" dxfId="525" priority="350">
      <formula>INDIRECT(ADDRESS(ROW(),COLUMN()))=TRUNC(INDIRECT(ADDRESS(ROW(),COLUMN())))</formula>
    </cfRule>
  </conditionalFormatting>
  <conditionalFormatting sqref="AI35:AO35">
    <cfRule type="expression" dxfId="524" priority="349">
      <formula>OR(AI$171=$B34,AI$172=$B34)</formula>
    </cfRule>
  </conditionalFormatting>
  <conditionalFormatting sqref="AI34:AO35">
    <cfRule type="expression" dxfId="523" priority="348">
      <formula>INDIRECT(ADDRESS(ROW(),COLUMN()))=TRUNC(INDIRECT(ADDRESS(ROW(),COLUMN())))</formula>
    </cfRule>
  </conditionalFormatting>
  <conditionalFormatting sqref="AP35:AV35">
    <cfRule type="expression" dxfId="522" priority="347">
      <formula>OR(AP$171=$B34,AP$172=$B34)</formula>
    </cfRule>
  </conditionalFormatting>
  <conditionalFormatting sqref="AP34:AV35">
    <cfRule type="expression" dxfId="521" priority="346">
      <formula>INDIRECT(ADDRESS(ROW(),COLUMN()))=TRUNC(INDIRECT(ADDRESS(ROW(),COLUMN())))</formula>
    </cfRule>
  </conditionalFormatting>
  <conditionalFormatting sqref="AW35:AY35">
    <cfRule type="expression" dxfId="520" priority="345">
      <formula>OR(AW$171=$B34,AW$172=$B34)</formula>
    </cfRule>
  </conditionalFormatting>
  <conditionalFormatting sqref="AW34:AY35">
    <cfRule type="expression" dxfId="519" priority="344">
      <formula>INDIRECT(ADDRESS(ROW(),COLUMN()))=TRUNC(INDIRECT(ADDRESS(ROW(),COLUMN())))</formula>
    </cfRule>
  </conditionalFormatting>
  <conditionalFormatting sqref="U38:AA38">
    <cfRule type="expression" dxfId="518" priority="343">
      <formula>OR(U$171=$B37,U$172=$B37)</formula>
    </cfRule>
  </conditionalFormatting>
  <conditionalFormatting sqref="U37:AA38">
    <cfRule type="expression" dxfId="517" priority="342">
      <formula>INDIRECT(ADDRESS(ROW(),COLUMN()))=TRUNC(INDIRECT(ADDRESS(ROW(),COLUMN())))</formula>
    </cfRule>
  </conditionalFormatting>
  <conditionalFormatting sqref="AB38:AH38">
    <cfRule type="expression" dxfId="516" priority="341">
      <formula>OR(AB$171=$B37,AB$172=$B37)</formula>
    </cfRule>
  </conditionalFormatting>
  <conditionalFormatting sqref="AB37:AH38">
    <cfRule type="expression" dxfId="515" priority="340">
      <formula>INDIRECT(ADDRESS(ROW(),COLUMN()))=TRUNC(INDIRECT(ADDRESS(ROW(),COLUMN())))</formula>
    </cfRule>
  </conditionalFormatting>
  <conditionalFormatting sqref="AI38:AO38">
    <cfRule type="expression" dxfId="514" priority="339">
      <formula>OR(AI$171=$B37,AI$172=$B37)</formula>
    </cfRule>
  </conditionalFormatting>
  <conditionalFormatting sqref="AI37:AO38">
    <cfRule type="expression" dxfId="513" priority="338">
      <formula>INDIRECT(ADDRESS(ROW(),COLUMN()))=TRUNC(INDIRECT(ADDRESS(ROW(),COLUMN())))</formula>
    </cfRule>
  </conditionalFormatting>
  <conditionalFormatting sqref="AP38:AV38">
    <cfRule type="expression" dxfId="512" priority="337">
      <formula>OR(AP$171=$B37,AP$172=$B37)</formula>
    </cfRule>
  </conditionalFormatting>
  <conditionalFormatting sqref="AP37:AV38">
    <cfRule type="expression" dxfId="511" priority="336">
      <formula>INDIRECT(ADDRESS(ROW(),COLUMN()))=TRUNC(INDIRECT(ADDRESS(ROW(),COLUMN())))</formula>
    </cfRule>
  </conditionalFormatting>
  <conditionalFormatting sqref="AW38:AY38">
    <cfRule type="expression" dxfId="510" priority="335">
      <formula>OR(AW$171=$B37,AW$172=$B37)</formula>
    </cfRule>
  </conditionalFormatting>
  <conditionalFormatting sqref="AW37:AY38">
    <cfRule type="expression" dxfId="509" priority="334">
      <formula>INDIRECT(ADDRESS(ROW(),COLUMN()))=TRUNC(INDIRECT(ADDRESS(ROW(),COLUMN())))</formula>
    </cfRule>
  </conditionalFormatting>
  <conditionalFormatting sqref="U41:AA41">
    <cfRule type="expression" dxfId="508" priority="333">
      <formula>OR(U$171=$B40,U$172=$B40)</formula>
    </cfRule>
  </conditionalFormatting>
  <conditionalFormatting sqref="U40:AA41">
    <cfRule type="expression" dxfId="507" priority="332">
      <formula>INDIRECT(ADDRESS(ROW(),COLUMN()))=TRUNC(INDIRECT(ADDRESS(ROW(),COLUMN())))</formula>
    </cfRule>
  </conditionalFormatting>
  <conditionalFormatting sqref="AB41:AH41">
    <cfRule type="expression" dxfId="506" priority="331">
      <formula>OR(AB$171=$B40,AB$172=$B40)</formula>
    </cfRule>
  </conditionalFormatting>
  <conditionalFormatting sqref="AB40:AH41">
    <cfRule type="expression" dxfId="505" priority="330">
      <formula>INDIRECT(ADDRESS(ROW(),COLUMN()))=TRUNC(INDIRECT(ADDRESS(ROW(),COLUMN())))</formula>
    </cfRule>
  </conditionalFormatting>
  <conditionalFormatting sqref="AI41:AO41">
    <cfRule type="expression" dxfId="504" priority="329">
      <formula>OR(AI$171=$B40,AI$172=$B40)</formula>
    </cfRule>
  </conditionalFormatting>
  <conditionalFormatting sqref="AI40:AO41">
    <cfRule type="expression" dxfId="503" priority="328">
      <formula>INDIRECT(ADDRESS(ROW(),COLUMN()))=TRUNC(INDIRECT(ADDRESS(ROW(),COLUMN())))</formula>
    </cfRule>
  </conditionalFormatting>
  <conditionalFormatting sqref="AP41:AV41">
    <cfRule type="expression" dxfId="502" priority="327">
      <formula>OR(AP$171=$B40,AP$172=$B40)</formula>
    </cfRule>
  </conditionalFormatting>
  <conditionalFormatting sqref="AP40:AV41">
    <cfRule type="expression" dxfId="501" priority="326">
      <formula>INDIRECT(ADDRESS(ROW(),COLUMN()))=TRUNC(INDIRECT(ADDRESS(ROW(),COLUMN())))</formula>
    </cfRule>
  </conditionalFormatting>
  <conditionalFormatting sqref="AW41:AY41">
    <cfRule type="expression" dxfId="500" priority="325">
      <formula>OR(AW$171=$B40,AW$172=$B40)</formula>
    </cfRule>
  </conditionalFormatting>
  <conditionalFormatting sqref="AW40:AY41">
    <cfRule type="expression" dxfId="499" priority="324">
      <formula>INDIRECT(ADDRESS(ROW(),COLUMN()))=TRUNC(INDIRECT(ADDRESS(ROW(),COLUMN())))</formula>
    </cfRule>
  </conditionalFormatting>
  <conditionalFormatting sqref="U44:AA44">
    <cfRule type="expression" dxfId="498" priority="323">
      <formula>OR(U$171=$B43,U$172=$B43)</formula>
    </cfRule>
  </conditionalFormatting>
  <conditionalFormatting sqref="U43:AA44">
    <cfRule type="expression" dxfId="497" priority="322">
      <formula>INDIRECT(ADDRESS(ROW(),COLUMN()))=TRUNC(INDIRECT(ADDRESS(ROW(),COLUMN())))</formula>
    </cfRule>
  </conditionalFormatting>
  <conditionalFormatting sqref="AB44:AH44">
    <cfRule type="expression" dxfId="496" priority="321">
      <formula>OR(AB$171=$B43,AB$172=$B43)</formula>
    </cfRule>
  </conditionalFormatting>
  <conditionalFormatting sqref="AB43:AH44">
    <cfRule type="expression" dxfId="495" priority="320">
      <formula>INDIRECT(ADDRESS(ROW(),COLUMN()))=TRUNC(INDIRECT(ADDRESS(ROW(),COLUMN())))</formula>
    </cfRule>
  </conditionalFormatting>
  <conditionalFormatting sqref="AI44:AO44">
    <cfRule type="expression" dxfId="494" priority="319">
      <formula>OR(AI$171=$B43,AI$172=$B43)</formula>
    </cfRule>
  </conditionalFormatting>
  <conditionalFormatting sqref="AI43:AO44">
    <cfRule type="expression" dxfId="493" priority="318">
      <formula>INDIRECT(ADDRESS(ROW(),COLUMN()))=TRUNC(INDIRECT(ADDRESS(ROW(),COLUMN())))</formula>
    </cfRule>
  </conditionalFormatting>
  <conditionalFormatting sqref="AP44:AV44">
    <cfRule type="expression" dxfId="492" priority="317">
      <formula>OR(AP$171=$B43,AP$172=$B43)</formula>
    </cfRule>
  </conditionalFormatting>
  <conditionalFormatting sqref="AP43:AV44">
    <cfRule type="expression" dxfId="491" priority="316">
      <formula>INDIRECT(ADDRESS(ROW(),COLUMN()))=TRUNC(INDIRECT(ADDRESS(ROW(),COLUMN())))</formula>
    </cfRule>
  </conditionalFormatting>
  <conditionalFormatting sqref="AW44:AY44">
    <cfRule type="expression" dxfId="490" priority="315">
      <formula>OR(AW$171=$B43,AW$172=$B43)</formula>
    </cfRule>
  </conditionalFormatting>
  <conditionalFormatting sqref="AW43:AY44">
    <cfRule type="expression" dxfId="489" priority="314">
      <formula>INDIRECT(ADDRESS(ROW(),COLUMN()))=TRUNC(INDIRECT(ADDRESS(ROW(),COLUMN())))</formula>
    </cfRule>
  </conditionalFormatting>
  <conditionalFormatting sqref="U47:AA47">
    <cfRule type="expression" dxfId="488" priority="313">
      <formula>OR(U$171=$B46,U$172=$B46)</formula>
    </cfRule>
  </conditionalFormatting>
  <conditionalFormatting sqref="U46:AA47">
    <cfRule type="expression" dxfId="487" priority="312">
      <formula>INDIRECT(ADDRESS(ROW(),COLUMN()))=TRUNC(INDIRECT(ADDRESS(ROW(),COLUMN())))</formula>
    </cfRule>
  </conditionalFormatting>
  <conditionalFormatting sqref="AB47:AH47">
    <cfRule type="expression" dxfId="486" priority="311">
      <formula>OR(AB$171=$B46,AB$172=$B46)</formula>
    </cfRule>
  </conditionalFormatting>
  <conditionalFormatting sqref="AB46:AH47">
    <cfRule type="expression" dxfId="485" priority="310">
      <formula>INDIRECT(ADDRESS(ROW(),COLUMN()))=TRUNC(INDIRECT(ADDRESS(ROW(),COLUMN())))</formula>
    </cfRule>
  </conditionalFormatting>
  <conditionalFormatting sqref="AI47:AO47">
    <cfRule type="expression" dxfId="484" priority="309">
      <formula>OR(AI$171=$B46,AI$172=$B46)</formula>
    </cfRule>
  </conditionalFormatting>
  <conditionalFormatting sqref="AI46:AO47">
    <cfRule type="expression" dxfId="483" priority="308">
      <formula>INDIRECT(ADDRESS(ROW(),COLUMN()))=TRUNC(INDIRECT(ADDRESS(ROW(),COLUMN())))</formula>
    </cfRule>
  </conditionalFormatting>
  <conditionalFormatting sqref="AP47:AV47">
    <cfRule type="expression" dxfId="482" priority="307">
      <formula>OR(AP$171=$B46,AP$172=$B46)</formula>
    </cfRule>
  </conditionalFormatting>
  <conditionalFormatting sqref="AP46:AV47">
    <cfRule type="expression" dxfId="481" priority="306">
      <formula>INDIRECT(ADDRESS(ROW(),COLUMN()))=TRUNC(INDIRECT(ADDRESS(ROW(),COLUMN())))</formula>
    </cfRule>
  </conditionalFormatting>
  <conditionalFormatting sqref="AW47:AY47">
    <cfRule type="expression" dxfId="480" priority="305">
      <formula>OR(AW$171=$B46,AW$172=$B46)</formula>
    </cfRule>
  </conditionalFormatting>
  <conditionalFormatting sqref="AW46:AY47">
    <cfRule type="expression" dxfId="479" priority="304">
      <formula>INDIRECT(ADDRESS(ROW(),COLUMN()))=TRUNC(INDIRECT(ADDRESS(ROW(),COLUMN())))</formula>
    </cfRule>
  </conditionalFormatting>
  <conditionalFormatting sqref="U50:AA50">
    <cfRule type="expression" dxfId="478" priority="303">
      <formula>OR(U$171=$B49,U$172=$B49)</formula>
    </cfRule>
  </conditionalFormatting>
  <conditionalFormatting sqref="U49:AA50">
    <cfRule type="expression" dxfId="477" priority="302">
      <formula>INDIRECT(ADDRESS(ROW(),COLUMN()))=TRUNC(INDIRECT(ADDRESS(ROW(),COLUMN())))</formula>
    </cfRule>
  </conditionalFormatting>
  <conditionalFormatting sqref="AB50:AH50">
    <cfRule type="expression" dxfId="476" priority="301">
      <formula>OR(AB$171=$B49,AB$172=$B49)</formula>
    </cfRule>
  </conditionalFormatting>
  <conditionalFormatting sqref="AB49:AH50">
    <cfRule type="expression" dxfId="475" priority="300">
      <formula>INDIRECT(ADDRESS(ROW(),COLUMN()))=TRUNC(INDIRECT(ADDRESS(ROW(),COLUMN())))</formula>
    </cfRule>
  </conditionalFormatting>
  <conditionalFormatting sqref="AI50:AO50">
    <cfRule type="expression" dxfId="474" priority="299">
      <formula>OR(AI$171=$B49,AI$172=$B49)</formula>
    </cfRule>
  </conditionalFormatting>
  <conditionalFormatting sqref="AI49:AO50">
    <cfRule type="expression" dxfId="473" priority="298">
      <formula>INDIRECT(ADDRESS(ROW(),COLUMN()))=TRUNC(INDIRECT(ADDRESS(ROW(),COLUMN())))</formula>
    </cfRule>
  </conditionalFormatting>
  <conditionalFormatting sqref="AP50:AV50">
    <cfRule type="expression" dxfId="472" priority="297">
      <formula>OR(AP$171=$B49,AP$172=$B49)</formula>
    </cfRule>
  </conditionalFormatting>
  <conditionalFormatting sqref="AP49:AV50">
    <cfRule type="expression" dxfId="471" priority="296">
      <formula>INDIRECT(ADDRESS(ROW(),COLUMN()))=TRUNC(INDIRECT(ADDRESS(ROW(),COLUMN())))</formula>
    </cfRule>
  </conditionalFormatting>
  <conditionalFormatting sqref="AW50:AY50">
    <cfRule type="expression" dxfId="470" priority="295">
      <formula>OR(AW$171=$B49,AW$172=$B49)</formula>
    </cfRule>
  </conditionalFormatting>
  <conditionalFormatting sqref="AW49:AY50">
    <cfRule type="expression" dxfId="469" priority="294">
      <formula>INDIRECT(ADDRESS(ROW(),COLUMN()))=TRUNC(INDIRECT(ADDRESS(ROW(),COLUMN())))</formula>
    </cfRule>
  </conditionalFormatting>
  <conditionalFormatting sqref="U53:AA53">
    <cfRule type="expression" dxfId="468" priority="293">
      <formula>OR(U$171=$B52,U$172=$B52)</formula>
    </cfRule>
  </conditionalFormatting>
  <conditionalFormatting sqref="U52:AA53">
    <cfRule type="expression" dxfId="467" priority="292">
      <formula>INDIRECT(ADDRESS(ROW(),COLUMN()))=TRUNC(INDIRECT(ADDRESS(ROW(),COLUMN())))</formula>
    </cfRule>
  </conditionalFormatting>
  <conditionalFormatting sqref="AB53:AH53">
    <cfRule type="expression" dxfId="466" priority="291">
      <formula>OR(AB$171=$B52,AB$172=$B52)</formula>
    </cfRule>
  </conditionalFormatting>
  <conditionalFormatting sqref="AB52:AH53">
    <cfRule type="expression" dxfId="465" priority="290">
      <formula>INDIRECT(ADDRESS(ROW(),COLUMN()))=TRUNC(INDIRECT(ADDRESS(ROW(),COLUMN())))</formula>
    </cfRule>
  </conditionalFormatting>
  <conditionalFormatting sqref="AI53:AO53">
    <cfRule type="expression" dxfId="464" priority="289">
      <formula>OR(AI$171=$B52,AI$172=$B52)</formula>
    </cfRule>
  </conditionalFormatting>
  <conditionalFormatting sqref="AI52:AO53">
    <cfRule type="expression" dxfId="463" priority="288">
      <formula>INDIRECT(ADDRESS(ROW(),COLUMN()))=TRUNC(INDIRECT(ADDRESS(ROW(),COLUMN())))</formula>
    </cfRule>
  </conditionalFormatting>
  <conditionalFormatting sqref="AP53:AV53">
    <cfRule type="expression" dxfId="462" priority="287">
      <formula>OR(AP$171=$B52,AP$172=$B52)</formula>
    </cfRule>
  </conditionalFormatting>
  <conditionalFormatting sqref="AP52:AV53">
    <cfRule type="expression" dxfId="461" priority="286">
      <formula>INDIRECT(ADDRESS(ROW(),COLUMN()))=TRUNC(INDIRECT(ADDRESS(ROW(),COLUMN())))</formula>
    </cfRule>
  </conditionalFormatting>
  <conditionalFormatting sqref="AW53:AY53">
    <cfRule type="expression" dxfId="460" priority="285">
      <formula>OR(AW$171=$B52,AW$172=$B52)</formula>
    </cfRule>
  </conditionalFormatting>
  <conditionalFormatting sqref="AW52:AY53">
    <cfRule type="expression" dxfId="459" priority="284">
      <formula>INDIRECT(ADDRESS(ROW(),COLUMN()))=TRUNC(INDIRECT(ADDRESS(ROW(),COLUMN())))</formula>
    </cfRule>
  </conditionalFormatting>
  <conditionalFormatting sqref="U56:AA56">
    <cfRule type="expression" dxfId="458" priority="283">
      <formula>OR(U$171=$B55,U$172=$B55)</formula>
    </cfRule>
  </conditionalFormatting>
  <conditionalFormatting sqref="U55:AA56">
    <cfRule type="expression" dxfId="457" priority="282">
      <formula>INDIRECT(ADDRESS(ROW(),COLUMN()))=TRUNC(INDIRECT(ADDRESS(ROW(),COLUMN())))</formula>
    </cfRule>
  </conditionalFormatting>
  <conditionalFormatting sqref="AB56:AH56">
    <cfRule type="expression" dxfId="456" priority="281">
      <formula>OR(AB$171=$B55,AB$172=$B55)</formula>
    </cfRule>
  </conditionalFormatting>
  <conditionalFormatting sqref="AB55:AH56">
    <cfRule type="expression" dxfId="455" priority="280">
      <formula>INDIRECT(ADDRESS(ROW(),COLUMN()))=TRUNC(INDIRECT(ADDRESS(ROW(),COLUMN())))</formula>
    </cfRule>
  </conditionalFormatting>
  <conditionalFormatting sqref="AI56:AO56">
    <cfRule type="expression" dxfId="454" priority="279">
      <formula>OR(AI$171=$B55,AI$172=$B55)</formula>
    </cfRule>
  </conditionalFormatting>
  <conditionalFormatting sqref="AI55:AO56">
    <cfRule type="expression" dxfId="453" priority="278">
      <formula>INDIRECT(ADDRESS(ROW(),COLUMN()))=TRUNC(INDIRECT(ADDRESS(ROW(),COLUMN())))</formula>
    </cfRule>
  </conditionalFormatting>
  <conditionalFormatting sqref="AP56:AV56">
    <cfRule type="expression" dxfId="452" priority="277">
      <formula>OR(AP$171=$B55,AP$172=$B55)</formula>
    </cfRule>
  </conditionalFormatting>
  <conditionalFormatting sqref="AP55:AV56">
    <cfRule type="expression" dxfId="451" priority="276">
      <formula>INDIRECT(ADDRESS(ROW(),COLUMN()))=TRUNC(INDIRECT(ADDRESS(ROW(),COLUMN())))</formula>
    </cfRule>
  </conditionalFormatting>
  <conditionalFormatting sqref="AW56:AY56">
    <cfRule type="expression" dxfId="450" priority="275">
      <formula>OR(AW$171=$B55,AW$172=$B55)</formula>
    </cfRule>
  </conditionalFormatting>
  <conditionalFormatting sqref="AW55:AY56">
    <cfRule type="expression" dxfId="449" priority="274">
      <formula>INDIRECT(ADDRESS(ROW(),COLUMN()))=TRUNC(INDIRECT(ADDRESS(ROW(),COLUMN())))</formula>
    </cfRule>
  </conditionalFormatting>
  <conditionalFormatting sqref="U59:AA59">
    <cfRule type="expression" dxfId="448" priority="273">
      <formula>OR(U$171=$B58,U$172=$B58)</formula>
    </cfRule>
  </conditionalFormatting>
  <conditionalFormatting sqref="U58:AA59">
    <cfRule type="expression" dxfId="447" priority="272">
      <formula>INDIRECT(ADDRESS(ROW(),COLUMN()))=TRUNC(INDIRECT(ADDRESS(ROW(),COLUMN())))</formula>
    </cfRule>
  </conditionalFormatting>
  <conditionalFormatting sqref="AB59:AH59">
    <cfRule type="expression" dxfId="446" priority="271">
      <formula>OR(AB$171=$B58,AB$172=$B58)</formula>
    </cfRule>
  </conditionalFormatting>
  <conditionalFormatting sqref="AB58:AH59">
    <cfRule type="expression" dxfId="445" priority="270">
      <formula>INDIRECT(ADDRESS(ROW(),COLUMN()))=TRUNC(INDIRECT(ADDRESS(ROW(),COLUMN())))</formula>
    </cfRule>
  </conditionalFormatting>
  <conditionalFormatting sqref="AI59:AO59">
    <cfRule type="expression" dxfId="444" priority="269">
      <formula>OR(AI$171=$B58,AI$172=$B58)</formula>
    </cfRule>
  </conditionalFormatting>
  <conditionalFormatting sqref="AI58:AO59">
    <cfRule type="expression" dxfId="443" priority="268">
      <formula>INDIRECT(ADDRESS(ROW(),COLUMN()))=TRUNC(INDIRECT(ADDRESS(ROW(),COLUMN())))</formula>
    </cfRule>
  </conditionalFormatting>
  <conditionalFormatting sqref="AP59:AV59">
    <cfRule type="expression" dxfId="442" priority="267">
      <formula>OR(AP$171=$B58,AP$172=$B58)</formula>
    </cfRule>
  </conditionalFormatting>
  <conditionalFormatting sqref="AP58:AV59">
    <cfRule type="expression" dxfId="441" priority="266">
      <formula>INDIRECT(ADDRESS(ROW(),COLUMN()))=TRUNC(INDIRECT(ADDRESS(ROW(),COLUMN())))</formula>
    </cfRule>
  </conditionalFormatting>
  <conditionalFormatting sqref="AW59:AY59">
    <cfRule type="expression" dxfId="440" priority="265">
      <formula>OR(AW$171=$B58,AW$172=$B58)</formula>
    </cfRule>
  </conditionalFormatting>
  <conditionalFormatting sqref="AW58:AY59">
    <cfRule type="expression" dxfId="439" priority="264">
      <formula>INDIRECT(ADDRESS(ROW(),COLUMN()))=TRUNC(INDIRECT(ADDRESS(ROW(),COLUMN())))</formula>
    </cfRule>
  </conditionalFormatting>
  <conditionalFormatting sqref="U62:AA62">
    <cfRule type="expression" dxfId="438" priority="263">
      <formula>OR(U$171=$B61,U$172=$B61)</formula>
    </cfRule>
  </conditionalFormatting>
  <conditionalFormatting sqref="U61:AA62">
    <cfRule type="expression" dxfId="437" priority="262">
      <formula>INDIRECT(ADDRESS(ROW(),COLUMN()))=TRUNC(INDIRECT(ADDRESS(ROW(),COLUMN())))</formula>
    </cfRule>
  </conditionalFormatting>
  <conditionalFormatting sqref="AB62:AH62">
    <cfRule type="expression" dxfId="436" priority="261">
      <formula>OR(AB$171=$B61,AB$172=$B61)</formula>
    </cfRule>
  </conditionalFormatting>
  <conditionalFormatting sqref="AB61:AH62">
    <cfRule type="expression" dxfId="435" priority="260">
      <formula>INDIRECT(ADDRESS(ROW(),COLUMN()))=TRUNC(INDIRECT(ADDRESS(ROW(),COLUMN())))</formula>
    </cfRule>
  </conditionalFormatting>
  <conditionalFormatting sqref="AI62:AO62">
    <cfRule type="expression" dxfId="434" priority="259">
      <formula>OR(AI$171=$B61,AI$172=$B61)</formula>
    </cfRule>
  </conditionalFormatting>
  <conditionalFormatting sqref="AI61:AO62">
    <cfRule type="expression" dxfId="433" priority="258">
      <formula>INDIRECT(ADDRESS(ROW(),COLUMN()))=TRUNC(INDIRECT(ADDRESS(ROW(),COLUMN())))</formula>
    </cfRule>
  </conditionalFormatting>
  <conditionalFormatting sqref="AP62:AV62">
    <cfRule type="expression" dxfId="432" priority="257">
      <formula>OR(AP$171=$B61,AP$172=$B61)</formula>
    </cfRule>
  </conditionalFormatting>
  <conditionalFormatting sqref="AP61:AV62">
    <cfRule type="expression" dxfId="431" priority="256">
      <formula>INDIRECT(ADDRESS(ROW(),COLUMN()))=TRUNC(INDIRECT(ADDRESS(ROW(),COLUMN())))</formula>
    </cfRule>
  </conditionalFormatting>
  <conditionalFormatting sqref="AW62:AY62">
    <cfRule type="expression" dxfId="430" priority="255">
      <formula>OR(AW$171=$B61,AW$172=$B61)</formula>
    </cfRule>
  </conditionalFormatting>
  <conditionalFormatting sqref="AW61:AY62">
    <cfRule type="expression" dxfId="429" priority="254">
      <formula>INDIRECT(ADDRESS(ROW(),COLUMN()))=TRUNC(INDIRECT(ADDRESS(ROW(),COLUMN())))</formula>
    </cfRule>
  </conditionalFormatting>
  <conditionalFormatting sqref="U65:AA65">
    <cfRule type="expression" dxfId="428" priority="253">
      <formula>OR(U$171=$B64,U$172=$B64)</formula>
    </cfRule>
  </conditionalFormatting>
  <conditionalFormatting sqref="U64:AA65">
    <cfRule type="expression" dxfId="427" priority="252">
      <formula>INDIRECT(ADDRESS(ROW(),COLUMN()))=TRUNC(INDIRECT(ADDRESS(ROW(),COLUMN())))</formula>
    </cfRule>
  </conditionalFormatting>
  <conditionalFormatting sqref="AB65:AH65">
    <cfRule type="expression" dxfId="426" priority="251">
      <formula>OR(AB$171=$B64,AB$172=$B64)</formula>
    </cfRule>
  </conditionalFormatting>
  <conditionalFormatting sqref="AB64:AH65">
    <cfRule type="expression" dxfId="425" priority="250">
      <formula>INDIRECT(ADDRESS(ROW(),COLUMN()))=TRUNC(INDIRECT(ADDRESS(ROW(),COLUMN())))</formula>
    </cfRule>
  </conditionalFormatting>
  <conditionalFormatting sqref="AI65:AO65">
    <cfRule type="expression" dxfId="424" priority="249">
      <formula>OR(AI$171=$B64,AI$172=$B64)</formula>
    </cfRule>
  </conditionalFormatting>
  <conditionalFormatting sqref="AI64:AO65">
    <cfRule type="expression" dxfId="423" priority="248">
      <formula>INDIRECT(ADDRESS(ROW(),COLUMN()))=TRUNC(INDIRECT(ADDRESS(ROW(),COLUMN())))</formula>
    </cfRule>
  </conditionalFormatting>
  <conditionalFormatting sqref="AP65:AV65">
    <cfRule type="expression" dxfId="422" priority="247">
      <formula>OR(AP$171=$B64,AP$172=$B64)</formula>
    </cfRule>
  </conditionalFormatting>
  <conditionalFormatting sqref="AP64:AV65">
    <cfRule type="expression" dxfId="421" priority="246">
      <formula>INDIRECT(ADDRESS(ROW(),COLUMN()))=TRUNC(INDIRECT(ADDRESS(ROW(),COLUMN())))</formula>
    </cfRule>
  </conditionalFormatting>
  <conditionalFormatting sqref="AW65:AY65">
    <cfRule type="expression" dxfId="420" priority="245">
      <formula>OR(AW$171=$B64,AW$172=$B64)</formula>
    </cfRule>
  </conditionalFormatting>
  <conditionalFormatting sqref="AW64:AY65">
    <cfRule type="expression" dxfId="419" priority="244">
      <formula>INDIRECT(ADDRESS(ROW(),COLUMN()))=TRUNC(INDIRECT(ADDRESS(ROW(),COLUMN())))</formula>
    </cfRule>
  </conditionalFormatting>
  <conditionalFormatting sqref="U67:AA68">
    <cfRule type="expression" dxfId="418" priority="243">
      <formula>INDIRECT(ADDRESS(ROW(),COLUMN()))=TRUNC(INDIRECT(ADDRESS(ROW(),COLUMN())))</formula>
    </cfRule>
  </conditionalFormatting>
  <conditionalFormatting sqref="AB67:AH68">
    <cfRule type="expression" dxfId="417" priority="242">
      <formula>INDIRECT(ADDRESS(ROW(),COLUMN()))=TRUNC(INDIRECT(ADDRESS(ROW(),COLUMN())))</formula>
    </cfRule>
  </conditionalFormatting>
  <conditionalFormatting sqref="AI67:AO68">
    <cfRule type="expression" dxfId="416" priority="241">
      <formula>INDIRECT(ADDRESS(ROW(),COLUMN()))=TRUNC(INDIRECT(ADDRESS(ROW(),COLUMN())))</formula>
    </cfRule>
  </conditionalFormatting>
  <conditionalFormatting sqref="AP67:AV68">
    <cfRule type="expression" dxfId="415" priority="240">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type="list" errorStyle="warning" allowBlank="1" showInputMessage="1" error="リストにない場合のみ、入力してください。" sqref="I21:L170">
      <formula1>INDIRECT(C21)</formula1>
    </dataValidation>
    <dataValidation type="list" allowBlank="1" showInputMessage="1" sqref="H21:H170">
      <formula1>"A, B, C, D"</formula1>
    </dataValidation>
    <dataValidation type="list" allowBlank="1" showInputMessage="1" sqref="C21:E170">
      <formula1>職種</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43307086614173229" bottom="0.55118110236220474" header="0.15748031496062992" footer="0.15748031496062992"/>
  <pageSetup paperSize="9" scale="44"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C24" sqref="C24:E26"/>
    </sheetView>
  </sheetViews>
  <sheetFormatPr defaultColWidth="4.5" defaultRowHeight="14.25" x14ac:dyDescent="0.15"/>
  <cols>
    <col min="1" max="1" width="0.875" style="270" customWidth="1"/>
    <col min="2" max="5" width="5.75" style="270" customWidth="1"/>
    <col min="6" max="7" width="5.75" style="270" hidden="1" customWidth="1"/>
    <col min="8" max="60" width="5.75" style="270" customWidth="1"/>
    <col min="61" max="61" width="1.125" style="270" customWidth="1"/>
    <col min="62" max="16384" width="4.5" style="270"/>
  </cols>
  <sheetData>
    <row r="1" spans="2:65" s="230" customFormat="1" ht="20.25" customHeight="1" x14ac:dyDescent="0.15">
      <c r="C1" s="231" t="s">
        <v>596</v>
      </c>
      <c r="D1" s="231"/>
      <c r="E1" s="231"/>
      <c r="F1" s="231"/>
      <c r="G1" s="231"/>
      <c r="H1" s="231"/>
      <c r="K1" s="232" t="s">
        <v>597</v>
      </c>
      <c r="N1" s="231"/>
      <c r="O1" s="231"/>
      <c r="P1" s="231"/>
      <c r="Q1" s="231"/>
      <c r="R1" s="231"/>
      <c r="S1" s="231"/>
      <c r="T1" s="231"/>
      <c r="U1" s="231"/>
      <c r="AQ1" s="233" t="s">
        <v>598</v>
      </c>
      <c r="AR1" s="819" t="s">
        <v>599</v>
      </c>
      <c r="AS1" s="820"/>
      <c r="AT1" s="820"/>
      <c r="AU1" s="820"/>
      <c r="AV1" s="820"/>
      <c r="AW1" s="820"/>
      <c r="AX1" s="820"/>
      <c r="AY1" s="820"/>
      <c r="AZ1" s="820"/>
      <c r="BA1" s="820"/>
      <c r="BB1" s="820"/>
      <c r="BC1" s="820"/>
      <c r="BD1" s="820"/>
      <c r="BE1" s="820"/>
      <c r="BF1" s="820"/>
      <c r="BG1" s="820"/>
      <c r="BH1" s="233" t="s">
        <v>637</v>
      </c>
    </row>
    <row r="2" spans="2:65" s="234" customFormat="1" ht="20.25" customHeight="1" x14ac:dyDescent="0.15">
      <c r="H2" s="232"/>
      <c r="K2" s="232"/>
      <c r="L2" s="232"/>
      <c r="N2" s="233"/>
      <c r="O2" s="233"/>
      <c r="P2" s="233"/>
      <c r="Q2" s="233"/>
      <c r="R2" s="233"/>
      <c r="S2" s="233"/>
      <c r="T2" s="233"/>
      <c r="U2" s="233"/>
      <c r="Z2" s="235" t="s">
        <v>601</v>
      </c>
      <c r="AA2" s="821">
        <v>5</v>
      </c>
      <c r="AB2" s="821"/>
      <c r="AC2" s="235" t="s">
        <v>818</v>
      </c>
      <c r="AD2" s="822">
        <f>IF(AA2=0,"",YEAR(DATE(2018+AA2,1,1)))</f>
        <v>2023</v>
      </c>
      <c r="AE2" s="822"/>
      <c r="AF2" s="236" t="s">
        <v>819</v>
      </c>
      <c r="AG2" s="236" t="s">
        <v>604</v>
      </c>
      <c r="AH2" s="821">
        <v>5</v>
      </c>
      <c r="AI2" s="821"/>
      <c r="AJ2" s="236" t="s">
        <v>605</v>
      </c>
      <c r="AQ2" s="233" t="s">
        <v>606</v>
      </c>
      <c r="AR2" s="821" t="s">
        <v>820</v>
      </c>
      <c r="AS2" s="821"/>
      <c r="AT2" s="821"/>
      <c r="AU2" s="821"/>
      <c r="AV2" s="821"/>
      <c r="AW2" s="821"/>
      <c r="AX2" s="821"/>
      <c r="AY2" s="821"/>
      <c r="AZ2" s="821"/>
      <c r="BA2" s="821"/>
      <c r="BB2" s="821"/>
      <c r="BC2" s="821"/>
      <c r="BD2" s="821"/>
      <c r="BE2" s="821"/>
      <c r="BF2" s="821"/>
      <c r="BG2" s="821"/>
      <c r="BH2" s="233" t="s">
        <v>831</v>
      </c>
      <c r="BI2" s="233"/>
      <c r="BJ2" s="233"/>
      <c r="BK2" s="233"/>
    </row>
    <row r="3" spans="2:65" s="234" customFormat="1" ht="20.25" customHeight="1" x14ac:dyDescent="0.15">
      <c r="H3" s="232"/>
      <c r="K3" s="232"/>
      <c r="M3" s="233"/>
      <c r="N3" s="233"/>
      <c r="O3" s="233"/>
      <c r="P3" s="233"/>
      <c r="Q3" s="233"/>
      <c r="R3" s="233"/>
      <c r="S3" s="233"/>
      <c r="AA3" s="237"/>
      <c r="AB3" s="237"/>
      <c r="AC3" s="238"/>
      <c r="AD3" s="239"/>
      <c r="AE3" s="238"/>
      <c r="BB3" s="240" t="s">
        <v>609</v>
      </c>
      <c r="BC3" s="823" t="s">
        <v>610</v>
      </c>
      <c r="BD3" s="824"/>
      <c r="BE3" s="824"/>
      <c r="BF3" s="825"/>
      <c r="BG3" s="233"/>
    </row>
    <row r="4" spans="2:65" s="234" customFormat="1" ht="20.25" customHeight="1" x14ac:dyDescent="0.15">
      <c r="H4" s="232"/>
      <c r="K4" s="232"/>
      <c r="M4" s="233"/>
      <c r="N4" s="233"/>
      <c r="O4" s="233"/>
      <c r="P4" s="233"/>
      <c r="Q4" s="233"/>
      <c r="R4" s="233"/>
      <c r="S4" s="233"/>
      <c r="AA4" s="237"/>
      <c r="AB4" s="237"/>
      <c r="AC4" s="238"/>
      <c r="AD4" s="239"/>
      <c r="AE4" s="238"/>
      <c r="BB4" s="240" t="s">
        <v>822</v>
      </c>
      <c r="BC4" s="823" t="s">
        <v>612</v>
      </c>
      <c r="BD4" s="824"/>
      <c r="BE4" s="824"/>
      <c r="BF4" s="825"/>
      <c r="BG4" s="233"/>
    </row>
    <row r="5" spans="2:65" s="234" customFormat="1" ht="5.0999999999999996" customHeight="1" x14ac:dyDescent="0.15">
      <c r="H5" s="232"/>
      <c r="K5" s="232"/>
      <c r="M5" s="233"/>
      <c r="N5" s="233"/>
      <c r="O5" s="233"/>
      <c r="P5" s="233"/>
      <c r="Q5" s="233"/>
      <c r="R5" s="233"/>
      <c r="S5" s="233"/>
      <c r="AA5" s="241"/>
      <c r="AB5" s="241"/>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42"/>
      <c r="BG5" s="242"/>
    </row>
    <row r="6" spans="2:65" s="234" customFormat="1" ht="21" customHeight="1" x14ac:dyDescent="0.15">
      <c r="B6" s="243"/>
      <c r="C6" s="244"/>
      <c r="D6" s="244"/>
      <c r="E6" s="244"/>
      <c r="F6" s="244"/>
      <c r="G6" s="244"/>
      <c r="H6" s="244"/>
      <c r="I6" s="245"/>
      <c r="J6" s="245"/>
      <c r="K6" s="245"/>
      <c r="L6" s="246"/>
      <c r="M6" s="245"/>
      <c r="N6" s="245"/>
      <c r="O6" s="245"/>
      <c r="P6" s="247"/>
      <c r="Q6" s="247"/>
      <c r="R6" s="247"/>
      <c r="S6" s="247"/>
      <c r="T6" s="247"/>
      <c r="U6" s="247"/>
      <c r="V6" s="247"/>
      <c r="W6" s="247"/>
      <c r="X6" s="247"/>
      <c r="Y6" s="247"/>
      <c r="Z6" s="247"/>
      <c r="AA6" s="247"/>
      <c r="AB6" s="247"/>
      <c r="AC6" s="247"/>
      <c r="AD6" s="247"/>
      <c r="AE6" s="247"/>
      <c r="AF6" s="247"/>
      <c r="AG6" s="247"/>
      <c r="AH6" s="248"/>
      <c r="AI6" s="248"/>
      <c r="AJ6" s="248"/>
      <c r="AK6" s="248"/>
      <c r="AL6" s="248"/>
      <c r="AM6" s="248" t="s">
        <v>613</v>
      </c>
      <c r="AN6" s="230"/>
      <c r="AO6" s="230"/>
      <c r="AP6" s="230"/>
      <c r="AQ6" s="230"/>
      <c r="AR6" s="230"/>
      <c r="AS6" s="230"/>
      <c r="AU6" s="249"/>
      <c r="AV6" s="249"/>
      <c r="AW6" s="250"/>
      <c r="AX6" s="230"/>
      <c r="AY6" s="830">
        <v>40</v>
      </c>
      <c r="AZ6" s="831"/>
      <c r="BA6" s="250" t="s">
        <v>614</v>
      </c>
      <c r="BB6" s="230"/>
      <c r="BC6" s="830">
        <v>160</v>
      </c>
      <c r="BD6" s="831"/>
      <c r="BE6" s="250" t="s">
        <v>615</v>
      </c>
      <c r="BF6" s="230"/>
      <c r="BG6" s="242"/>
    </row>
    <row r="7" spans="2:65" s="234" customFormat="1" ht="5.0999999999999996" customHeight="1" x14ac:dyDescent="0.15">
      <c r="B7" s="243"/>
      <c r="C7" s="251"/>
      <c r="D7" s="251"/>
      <c r="E7" s="251"/>
      <c r="F7" s="251"/>
      <c r="G7" s="251"/>
      <c r="H7" s="245"/>
      <c r="I7" s="245"/>
      <c r="J7" s="245"/>
      <c r="K7" s="245"/>
      <c r="L7" s="245"/>
      <c r="M7" s="245"/>
      <c r="N7" s="245"/>
      <c r="O7" s="245"/>
      <c r="P7" s="247"/>
      <c r="Q7" s="247"/>
      <c r="R7" s="247"/>
      <c r="S7" s="247"/>
      <c r="T7" s="247"/>
      <c r="U7" s="247"/>
      <c r="V7" s="247"/>
      <c r="W7" s="247"/>
      <c r="X7" s="247"/>
      <c r="Y7" s="247"/>
      <c r="Z7" s="247"/>
      <c r="AA7" s="247"/>
      <c r="AB7" s="247"/>
      <c r="AC7" s="247"/>
      <c r="AD7" s="247"/>
      <c r="AE7" s="247"/>
      <c r="AF7" s="247"/>
      <c r="AG7" s="247"/>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52"/>
      <c r="BG7" s="252"/>
      <c r="BH7" s="247"/>
    </row>
    <row r="8" spans="2:65" s="234" customFormat="1" ht="21" customHeight="1" x14ac:dyDescent="0.15">
      <c r="B8" s="253"/>
      <c r="C8" s="246"/>
      <c r="D8" s="246"/>
      <c r="E8" s="246"/>
      <c r="F8" s="246"/>
      <c r="G8" s="246"/>
      <c r="H8" s="245"/>
      <c r="I8" s="245"/>
      <c r="J8" s="245"/>
      <c r="K8" s="245"/>
      <c r="L8" s="245"/>
      <c r="M8" s="245"/>
      <c r="N8" s="245"/>
      <c r="O8" s="245"/>
      <c r="P8" s="247"/>
      <c r="Q8" s="247"/>
      <c r="R8" s="247"/>
      <c r="S8" s="247"/>
      <c r="T8" s="247"/>
      <c r="U8" s="247"/>
      <c r="V8" s="247"/>
      <c r="W8" s="247"/>
      <c r="X8" s="247"/>
      <c r="Y8" s="247"/>
      <c r="Z8" s="247"/>
      <c r="AA8" s="247"/>
      <c r="AB8" s="247"/>
      <c r="AC8" s="247"/>
      <c r="AD8" s="247"/>
      <c r="AE8" s="247"/>
      <c r="AF8" s="247"/>
      <c r="AG8" s="247"/>
      <c r="AH8" s="254"/>
      <c r="AI8" s="254"/>
      <c r="AJ8" s="254"/>
      <c r="AK8" s="244"/>
      <c r="AL8" s="255"/>
      <c r="AM8" s="256"/>
      <c r="AN8" s="256"/>
      <c r="AO8" s="243"/>
      <c r="AP8" s="257"/>
      <c r="AQ8" s="257"/>
      <c r="AR8" s="257"/>
      <c r="AS8" s="258"/>
      <c r="AT8" s="258"/>
      <c r="AU8" s="248"/>
      <c r="AV8" s="257"/>
      <c r="AW8" s="257"/>
      <c r="AX8" s="246"/>
      <c r="AY8" s="248"/>
      <c r="AZ8" s="248" t="s">
        <v>616</v>
      </c>
      <c r="BA8" s="248"/>
      <c r="BB8" s="248"/>
      <c r="BC8" s="832">
        <f>DAY(EOMONTH(DATE(AD2,AH2,1),0))</f>
        <v>31</v>
      </c>
      <c r="BD8" s="833"/>
      <c r="BE8" s="248" t="s">
        <v>617</v>
      </c>
      <c r="BF8" s="248"/>
      <c r="BG8" s="248"/>
      <c r="BH8" s="247"/>
      <c r="BK8" s="233"/>
      <c r="BL8" s="233"/>
      <c r="BM8" s="233"/>
    </row>
    <row r="9" spans="2:65" s="234" customFormat="1" ht="5.0999999999999996" customHeight="1" x14ac:dyDescent="0.15">
      <c r="B9" s="253"/>
      <c r="C9" s="259"/>
      <c r="D9" s="259"/>
      <c r="E9" s="259"/>
      <c r="F9" s="259"/>
      <c r="G9" s="259"/>
      <c r="H9" s="257"/>
      <c r="I9" s="257"/>
      <c r="J9" s="257"/>
      <c r="K9" s="257"/>
      <c r="L9" s="257"/>
      <c r="M9" s="257"/>
      <c r="N9" s="257"/>
      <c r="O9" s="257"/>
      <c r="P9" s="247"/>
      <c r="Q9" s="247"/>
      <c r="R9" s="247"/>
      <c r="S9" s="247"/>
      <c r="T9" s="247"/>
      <c r="U9" s="247"/>
      <c r="V9" s="247"/>
      <c r="W9" s="247"/>
      <c r="X9" s="247"/>
      <c r="Y9" s="247"/>
      <c r="Z9" s="247"/>
      <c r="AA9" s="247"/>
      <c r="AB9" s="247"/>
      <c r="AC9" s="247"/>
      <c r="AD9" s="247"/>
      <c r="AE9" s="247"/>
      <c r="AF9" s="247"/>
      <c r="AG9" s="247"/>
      <c r="AH9" s="251"/>
      <c r="AI9" s="244"/>
      <c r="AJ9" s="260"/>
      <c r="AK9" s="254"/>
      <c r="AL9" s="244"/>
      <c r="AM9" s="244"/>
      <c r="AN9" s="244"/>
      <c r="AO9" s="244"/>
      <c r="AP9" s="260"/>
      <c r="AQ9" s="248"/>
      <c r="AR9" s="261"/>
      <c r="AS9" s="261"/>
      <c r="AT9" s="261"/>
      <c r="AU9" s="248"/>
      <c r="AV9" s="248"/>
      <c r="AW9" s="248"/>
      <c r="AX9" s="248"/>
      <c r="AY9" s="248"/>
      <c r="AZ9" s="248"/>
      <c r="BA9" s="248"/>
      <c r="BB9" s="248"/>
      <c r="BC9" s="248"/>
      <c r="BD9" s="248"/>
      <c r="BE9" s="248"/>
      <c r="BF9" s="248"/>
      <c r="BG9" s="248"/>
      <c r="BH9" s="247"/>
      <c r="BK9" s="233"/>
      <c r="BL9" s="233"/>
      <c r="BM9" s="233"/>
    </row>
    <row r="10" spans="2:65" s="234" customFormat="1" ht="21" customHeight="1" x14ac:dyDescent="0.15">
      <c r="B10" s="253"/>
      <c r="C10" s="259"/>
      <c r="D10" s="259"/>
      <c r="E10" s="259"/>
      <c r="F10" s="259"/>
      <c r="G10" s="259"/>
      <c r="H10" s="257"/>
      <c r="I10" s="257"/>
      <c r="J10" s="257"/>
      <c r="K10" s="257"/>
      <c r="L10" s="257"/>
      <c r="M10" s="257"/>
      <c r="N10" s="257"/>
      <c r="O10" s="257"/>
      <c r="P10" s="247"/>
      <c r="Q10" s="247"/>
      <c r="R10" s="247"/>
      <c r="S10" s="247"/>
      <c r="T10" s="247"/>
      <c r="U10" s="247"/>
      <c r="V10" s="247"/>
      <c r="W10" s="247"/>
      <c r="X10" s="247"/>
      <c r="Y10" s="247"/>
      <c r="Z10" s="247"/>
      <c r="AA10" s="247"/>
      <c r="AB10" s="247"/>
      <c r="AC10" s="247"/>
      <c r="AD10" s="247"/>
      <c r="AE10" s="247"/>
      <c r="AF10" s="247"/>
      <c r="AG10" s="247"/>
      <c r="AH10" s="251"/>
      <c r="AI10" s="244"/>
      <c r="AJ10" s="260"/>
      <c r="AK10" s="254"/>
      <c r="AL10" s="244"/>
      <c r="AM10" s="244"/>
      <c r="AN10" s="244"/>
      <c r="AO10" s="244"/>
      <c r="AP10" s="260"/>
      <c r="AQ10" s="248" t="s">
        <v>618</v>
      </c>
      <c r="AR10" s="244"/>
      <c r="AS10" s="244"/>
      <c r="AT10" s="260"/>
      <c r="AU10" s="248"/>
      <c r="AV10" s="261"/>
      <c r="AW10" s="261"/>
      <c r="AX10" s="261"/>
      <c r="AY10" s="248"/>
      <c r="AZ10" s="248"/>
      <c r="BA10" s="252" t="s">
        <v>619</v>
      </c>
      <c r="BB10" s="248"/>
      <c r="BC10" s="830"/>
      <c r="BD10" s="831"/>
      <c r="BE10" s="250" t="s">
        <v>620</v>
      </c>
      <c r="BF10" s="248"/>
      <c r="BG10" s="248"/>
      <c r="BH10" s="247"/>
      <c r="BK10" s="233"/>
      <c r="BL10" s="233"/>
      <c r="BM10" s="233"/>
    </row>
    <row r="11" spans="2:65" s="234" customFormat="1" ht="5.0999999999999996" customHeight="1" x14ac:dyDescent="0.15">
      <c r="B11" s="253"/>
      <c r="C11" s="259"/>
      <c r="D11" s="259"/>
      <c r="E11" s="259"/>
      <c r="F11" s="259"/>
      <c r="G11" s="259"/>
      <c r="H11" s="257"/>
      <c r="I11" s="257"/>
      <c r="J11" s="257"/>
      <c r="K11" s="257"/>
      <c r="L11" s="257"/>
      <c r="M11" s="257"/>
      <c r="N11" s="257"/>
      <c r="O11" s="257"/>
      <c r="P11" s="247"/>
      <c r="Q11" s="247"/>
      <c r="R11" s="247"/>
      <c r="S11" s="247"/>
      <c r="T11" s="247"/>
      <c r="U11" s="247"/>
      <c r="V11" s="247"/>
      <c r="W11" s="247"/>
      <c r="X11" s="247"/>
      <c r="Y11" s="247"/>
      <c r="Z11" s="247"/>
      <c r="AA11" s="247"/>
      <c r="AB11" s="247"/>
      <c r="AC11" s="247"/>
      <c r="AD11" s="247"/>
      <c r="AE11" s="247"/>
      <c r="AF11" s="247"/>
      <c r="AG11" s="247"/>
      <c r="AH11" s="251"/>
      <c r="AI11" s="244"/>
      <c r="AJ11" s="260"/>
      <c r="AK11" s="254"/>
      <c r="AL11" s="244"/>
      <c r="AM11" s="244"/>
      <c r="AN11" s="244"/>
      <c r="AO11" s="244"/>
      <c r="AP11" s="260"/>
      <c r="AQ11" s="248"/>
      <c r="AR11" s="261"/>
      <c r="AS11" s="261"/>
      <c r="AT11" s="261"/>
      <c r="AU11" s="248"/>
      <c r="AV11" s="248"/>
      <c r="AW11" s="248"/>
      <c r="AX11" s="248"/>
      <c r="AY11" s="248"/>
      <c r="AZ11" s="248"/>
      <c r="BA11" s="248"/>
      <c r="BB11" s="248"/>
      <c r="BC11" s="248"/>
      <c r="BD11" s="248"/>
      <c r="BE11" s="248"/>
      <c r="BF11" s="248"/>
      <c r="BG11" s="248"/>
      <c r="BH11" s="247"/>
      <c r="BK11" s="233"/>
      <c r="BL11" s="233"/>
      <c r="BM11" s="233"/>
    </row>
    <row r="12" spans="2:65" s="234" customFormat="1" ht="21" customHeight="1" x14ac:dyDescent="0.15">
      <c r="R12" s="245"/>
      <c r="S12" s="245"/>
      <c r="T12" s="255"/>
      <c r="U12" s="818"/>
      <c r="V12" s="818"/>
      <c r="W12" s="243"/>
      <c r="X12" s="262"/>
      <c r="Y12" s="247"/>
      <c r="Z12" s="247"/>
      <c r="AA12" s="251"/>
      <c r="AB12" s="256"/>
      <c r="AC12" s="243"/>
      <c r="AD12" s="251"/>
      <c r="AE12" s="251"/>
      <c r="AF12" s="251"/>
      <c r="AG12" s="263"/>
      <c r="AH12" s="254"/>
      <c r="AI12" s="260" t="s">
        <v>621</v>
      </c>
      <c r="AJ12" s="254"/>
      <c r="AK12" s="260"/>
      <c r="AL12" s="255"/>
      <c r="AM12" s="256"/>
      <c r="AN12" s="248"/>
      <c r="AO12" s="260"/>
      <c r="AP12" s="260"/>
      <c r="AQ12" s="260"/>
      <c r="AR12" s="260"/>
      <c r="AS12" s="243" t="s">
        <v>622</v>
      </c>
      <c r="AT12" s="260"/>
      <c r="AU12" s="260"/>
      <c r="AV12" s="260"/>
      <c r="AW12" s="260"/>
      <c r="AX12" s="260"/>
      <c r="AY12" s="260"/>
      <c r="AZ12" s="260"/>
      <c r="BA12" s="260"/>
      <c r="BB12" s="260"/>
      <c r="BC12" s="251"/>
      <c r="BD12" s="254"/>
      <c r="BE12" s="244"/>
      <c r="BF12" s="244"/>
      <c r="BG12" s="251"/>
      <c r="BH12" s="244"/>
      <c r="BK12" s="233"/>
      <c r="BL12" s="233"/>
      <c r="BM12" s="233"/>
    </row>
    <row r="13" spans="2:65" s="234" customFormat="1" ht="21" customHeight="1" x14ac:dyDescent="0.15">
      <c r="R13" s="260"/>
      <c r="S13" s="244"/>
      <c r="T13" s="244"/>
      <c r="U13" s="244"/>
      <c r="V13" s="244"/>
      <c r="W13" s="247"/>
      <c r="X13" s="247"/>
      <c r="Y13" s="247"/>
      <c r="Z13" s="247"/>
      <c r="AA13" s="260"/>
      <c r="AB13" s="244"/>
      <c r="AC13" s="244"/>
      <c r="AD13" s="260"/>
      <c r="AE13" s="260"/>
      <c r="AF13" s="260"/>
      <c r="AG13" s="263"/>
      <c r="AH13" s="251"/>
      <c r="AI13" s="254"/>
      <c r="AJ13" s="244"/>
      <c r="AK13" s="254"/>
      <c r="AL13" s="244"/>
      <c r="AM13" s="826"/>
      <c r="AN13" s="826"/>
      <c r="AO13" s="248" t="s">
        <v>623</v>
      </c>
      <c r="AP13" s="243"/>
      <c r="AQ13" s="251"/>
      <c r="AR13" s="251"/>
      <c r="AS13" s="243" t="s">
        <v>624</v>
      </c>
      <c r="AT13" s="244"/>
      <c r="AU13" s="244"/>
      <c r="AV13" s="244"/>
      <c r="AW13" s="244"/>
      <c r="AX13" s="244"/>
      <c r="AY13" s="244"/>
      <c r="AZ13" s="244"/>
      <c r="BA13" s="244"/>
      <c r="BB13" s="827">
        <v>0.29166666666666669</v>
      </c>
      <c r="BC13" s="828"/>
      <c r="BD13" s="829"/>
      <c r="BE13" s="246" t="s">
        <v>824</v>
      </c>
      <c r="BF13" s="827">
        <v>0.83333333333333337</v>
      </c>
      <c r="BG13" s="828"/>
      <c r="BH13" s="829"/>
      <c r="BK13" s="233"/>
      <c r="BL13" s="233"/>
      <c r="BM13" s="233"/>
    </row>
    <row r="14" spans="2:65" s="234" customFormat="1" ht="21" customHeight="1" x14ac:dyDescent="0.15">
      <c r="R14" s="264"/>
      <c r="S14" s="264"/>
      <c r="T14" s="264"/>
      <c r="U14" s="264"/>
      <c r="V14" s="264"/>
      <c r="W14" s="264"/>
      <c r="X14" s="247"/>
      <c r="Y14" s="247"/>
      <c r="Z14" s="247"/>
      <c r="AA14" s="246"/>
      <c r="AB14" s="264"/>
      <c r="AC14" s="264"/>
      <c r="AD14" s="246"/>
      <c r="AE14" s="251"/>
      <c r="AF14" s="251"/>
      <c r="AG14" s="265"/>
      <c r="AH14" s="243"/>
      <c r="AI14" s="254"/>
      <c r="AJ14" s="244"/>
      <c r="AK14" s="254"/>
      <c r="AL14" s="244"/>
      <c r="AM14" s="826"/>
      <c r="AN14" s="826"/>
      <c r="AO14" s="266" t="s">
        <v>626</v>
      </c>
      <c r="AP14" s="267"/>
      <c r="AQ14" s="267"/>
      <c r="AR14" s="245"/>
      <c r="AS14" s="243" t="s">
        <v>627</v>
      </c>
      <c r="AT14" s="244"/>
      <c r="AU14" s="244"/>
      <c r="AV14" s="244"/>
      <c r="AW14" s="244"/>
      <c r="AX14" s="244"/>
      <c r="AY14" s="244"/>
      <c r="AZ14" s="244"/>
      <c r="BA14" s="244"/>
      <c r="BB14" s="827">
        <v>0.83333333333333337</v>
      </c>
      <c r="BC14" s="828"/>
      <c r="BD14" s="829"/>
      <c r="BE14" s="246" t="s">
        <v>824</v>
      </c>
      <c r="BF14" s="827">
        <v>0.29166666666666669</v>
      </c>
      <c r="BG14" s="828"/>
      <c r="BH14" s="829"/>
      <c r="BK14" s="233"/>
      <c r="BL14" s="233"/>
      <c r="BM14" s="233"/>
    </row>
    <row r="15" spans="2:65" ht="12" customHeight="1" thickBot="1" x14ac:dyDescent="0.2">
      <c r="B15" s="268"/>
      <c r="C15" s="269"/>
      <c r="D15" s="269"/>
      <c r="E15" s="269"/>
      <c r="F15" s="269"/>
      <c r="G15" s="269"/>
      <c r="H15" s="269"/>
      <c r="I15" s="268"/>
      <c r="J15" s="268"/>
      <c r="K15" s="268"/>
      <c r="L15" s="268"/>
      <c r="M15" s="268"/>
      <c r="N15" s="268"/>
      <c r="O15" s="268"/>
      <c r="P15" s="268"/>
      <c r="Q15" s="268"/>
      <c r="R15" s="268"/>
      <c r="S15" s="268"/>
      <c r="T15" s="268"/>
      <c r="U15" s="268"/>
      <c r="V15" s="268"/>
      <c r="W15" s="268"/>
      <c r="X15" s="268"/>
      <c r="Y15" s="268"/>
      <c r="Z15" s="268"/>
      <c r="AA15" s="269"/>
      <c r="AB15" s="268"/>
      <c r="AC15" s="268"/>
      <c r="AD15" s="268"/>
      <c r="AE15" s="268"/>
      <c r="AF15" s="268"/>
      <c r="AG15" s="268"/>
      <c r="AH15" s="268"/>
      <c r="AI15" s="268"/>
      <c r="AJ15" s="268"/>
      <c r="AK15" s="268"/>
      <c r="AL15" s="268"/>
      <c r="AM15" s="268"/>
      <c r="AR15" s="271"/>
      <c r="BI15" s="272"/>
      <c r="BJ15" s="272"/>
      <c r="BK15" s="272"/>
    </row>
    <row r="16" spans="2:65" ht="21.6" customHeight="1" x14ac:dyDescent="0.15">
      <c r="B16" s="858" t="s">
        <v>832</v>
      </c>
      <c r="C16" s="846" t="s">
        <v>833</v>
      </c>
      <c r="D16" s="847"/>
      <c r="E16" s="861"/>
      <c r="F16" s="273"/>
      <c r="G16" s="274"/>
      <c r="H16" s="864" t="s">
        <v>834</v>
      </c>
      <c r="I16" s="867" t="s">
        <v>632</v>
      </c>
      <c r="J16" s="847"/>
      <c r="K16" s="847"/>
      <c r="L16" s="861"/>
      <c r="M16" s="867" t="s">
        <v>828</v>
      </c>
      <c r="N16" s="847"/>
      <c r="O16" s="861"/>
      <c r="P16" s="867" t="s">
        <v>634</v>
      </c>
      <c r="Q16" s="847"/>
      <c r="R16" s="847"/>
      <c r="S16" s="847"/>
      <c r="T16" s="848"/>
      <c r="U16" s="275"/>
      <c r="V16" s="276"/>
      <c r="W16" s="276"/>
      <c r="X16" s="276"/>
      <c r="Y16" s="276"/>
      <c r="Z16" s="276"/>
      <c r="AA16" s="276"/>
      <c r="AB16" s="276"/>
      <c r="AC16" s="276"/>
      <c r="AD16" s="276"/>
      <c r="AE16" s="276"/>
      <c r="AF16" s="276"/>
      <c r="AG16" s="276"/>
      <c r="AH16" s="276"/>
      <c r="AI16" s="277" t="s">
        <v>835</v>
      </c>
      <c r="AJ16" s="276"/>
      <c r="AK16" s="276"/>
      <c r="AL16" s="276"/>
      <c r="AM16" s="276"/>
      <c r="AN16" s="276" t="s">
        <v>636</v>
      </c>
      <c r="AO16" s="276"/>
      <c r="AP16" s="278"/>
      <c r="AQ16" s="279"/>
      <c r="AR16" s="276" t="s">
        <v>637</v>
      </c>
      <c r="AS16" s="276"/>
      <c r="AT16" s="276"/>
      <c r="AU16" s="276"/>
      <c r="AV16" s="276"/>
      <c r="AW16" s="276"/>
      <c r="AX16" s="276"/>
      <c r="AY16" s="280"/>
      <c r="AZ16" s="834" t="str">
        <f>IF(BC3="計画","(12)1～4週目の勤務時間数合計","(12)1か月の勤務時間数　合計")</f>
        <v>(12)1か月の勤務時間数　合計</v>
      </c>
      <c r="BA16" s="835"/>
      <c r="BB16" s="840" t="s">
        <v>638</v>
      </c>
      <c r="BC16" s="841"/>
      <c r="BD16" s="846" t="s">
        <v>639</v>
      </c>
      <c r="BE16" s="847"/>
      <c r="BF16" s="847"/>
      <c r="BG16" s="847"/>
      <c r="BH16" s="848"/>
    </row>
    <row r="17" spans="2:60" ht="20.25" customHeight="1" x14ac:dyDescent="0.15">
      <c r="B17" s="859"/>
      <c r="C17" s="849"/>
      <c r="D17" s="850"/>
      <c r="E17" s="862"/>
      <c r="F17" s="281"/>
      <c r="G17" s="282"/>
      <c r="H17" s="865"/>
      <c r="I17" s="868"/>
      <c r="J17" s="850"/>
      <c r="K17" s="850"/>
      <c r="L17" s="862"/>
      <c r="M17" s="868"/>
      <c r="N17" s="850"/>
      <c r="O17" s="862"/>
      <c r="P17" s="868"/>
      <c r="Q17" s="850"/>
      <c r="R17" s="850"/>
      <c r="S17" s="850"/>
      <c r="T17" s="851"/>
      <c r="U17" s="855" t="s">
        <v>640</v>
      </c>
      <c r="V17" s="855"/>
      <c r="W17" s="855"/>
      <c r="X17" s="855"/>
      <c r="Y17" s="855"/>
      <c r="Z17" s="855"/>
      <c r="AA17" s="856"/>
      <c r="AB17" s="857" t="s">
        <v>641</v>
      </c>
      <c r="AC17" s="855"/>
      <c r="AD17" s="855"/>
      <c r="AE17" s="855"/>
      <c r="AF17" s="855"/>
      <c r="AG17" s="855"/>
      <c r="AH17" s="856"/>
      <c r="AI17" s="857" t="s">
        <v>642</v>
      </c>
      <c r="AJ17" s="855"/>
      <c r="AK17" s="855"/>
      <c r="AL17" s="855"/>
      <c r="AM17" s="855"/>
      <c r="AN17" s="855"/>
      <c r="AO17" s="856"/>
      <c r="AP17" s="857" t="s">
        <v>643</v>
      </c>
      <c r="AQ17" s="855"/>
      <c r="AR17" s="855"/>
      <c r="AS17" s="855"/>
      <c r="AT17" s="855"/>
      <c r="AU17" s="855"/>
      <c r="AV17" s="856"/>
      <c r="AW17" s="857" t="s">
        <v>644</v>
      </c>
      <c r="AX17" s="855"/>
      <c r="AY17" s="855"/>
      <c r="AZ17" s="836"/>
      <c r="BA17" s="837"/>
      <c r="BB17" s="842"/>
      <c r="BC17" s="843"/>
      <c r="BD17" s="849"/>
      <c r="BE17" s="850"/>
      <c r="BF17" s="850"/>
      <c r="BG17" s="850"/>
      <c r="BH17" s="851"/>
    </row>
    <row r="18" spans="2:60" ht="20.25" customHeight="1" x14ac:dyDescent="0.15">
      <c r="B18" s="859"/>
      <c r="C18" s="849"/>
      <c r="D18" s="850"/>
      <c r="E18" s="862"/>
      <c r="F18" s="281"/>
      <c r="G18" s="282"/>
      <c r="H18" s="865"/>
      <c r="I18" s="868"/>
      <c r="J18" s="850"/>
      <c r="K18" s="850"/>
      <c r="L18" s="862"/>
      <c r="M18" s="868"/>
      <c r="N18" s="850"/>
      <c r="O18" s="862"/>
      <c r="P18" s="868"/>
      <c r="Q18" s="850"/>
      <c r="R18" s="850"/>
      <c r="S18" s="850"/>
      <c r="T18" s="851"/>
      <c r="U18" s="283">
        <v>1</v>
      </c>
      <c r="V18" s="284">
        <v>2</v>
      </c>
      <c r="W18" s="284">
        <v>3</v>
      </c>
      <c r="X18" s="284">
        <v>4</v>
      </c>
      <c r="Y18" s="284">
        <v>5</v>
      </c>
      <c r="Z18" s="284">
        <v>6</v>
      </c>
      <c r="AA18" s="285">
        <v>7</v>
      </c>
      <c r="AB18" s="286">
        <v>8</v>
      </c>
      <c r="AC18" s="284">
        <v>9</v>
      </c>
      <c r="AD18" s="284">
        <v>10</v>
      </c>
      <c r="AE18" s="284">
        <v>11</v>
      </c>
      <c r="AF18" s="284">
        <v>12</v>
      </c>
      <c r="AG18" s="284">
        <v>13</v>
      </c>
      <c r="AH18" s="285">
        <v>14</v>
      </c>
      <c r="AI18" s="283">
        <v>15</v>
      </c>
      <c r="AJ18" s="284">
        <v>16</v>
      </c>
      <c r="AK18" s="284">
        <v>17</v>
      </c>
      <c r="AL18" s="284">
        <v>18</v>
      </c>
      <c r="AM18" s="284">
        <v>19</v>
      </c>
      <c r="AN18" s="284">
        <v>20</v>
      </c>
      <c r="AO18" s="285">
        <v>21</v>
      </c>
      <c r="AP18" s="286">
        <v>22</v>
      </c>
      <c r="AQ18" s="284">
        <v>23</v>
      </c>
      <c r="AR18" s="284">
        <v>24</v>
      </c>
      <c r="AS18" s="284">
        <v>25</v>
      </c>
      <c r="AT18" s="284">
        <v>26</v>
      </c>
      <c r="AU18" s="284">
        <v>27</v>
      </c>
      <c r="AV18" s="285">
        <v>28</v>
      </c>
      <c r="AW18" s="287" t="str">
        <f>IF($BC$3="暦月",IF(DAY(DATE($AD$2,$AH$2,29))=29,29,""),"")</f>
        <v/>
      </c>
      <c r="AX18" s="288" t="str">
        <f>IF($BC$3="暦月",IF(DAY(DATE($AD$2,$AH$2,30))=30,30,""),"")</f>
        <v/>
      </c>
      <c r="AY18" s="289" t="str">
        <f>IF($BC$3="暦月",IF(DAY(DATE($AD$2,$AH$2,31))=31,31,""),"")</f>
        <v/>
      </c>
      <c r="AZ18" s="836"/>
      <c r="BA18" s="837"/>
      <c r="BB18" s="842"/>
      <c r="BC18" s="843"/>
      <c r="BD18" s="849"/>
      <c r="BE18" s="850"/>
      <c r="BF18" s="850"/>
      <c r="BG18" s="850"/>
      <c r="BH18" s="851"/>
    </row>
    <row r="19" spans="2:60" ht="20.25" hidden="1" customHeight="1" x14ac:dyDescent="0.15">
      <c r="B19" s="859"/>
      <c r="C19" s="849"/>
      <c r="D19" s="850"/>
      <c r="E19" s="862"/>
      <c r="F19" s="281"/>
      <c r="G19" s="282"/>
      <c r="H19" s="865"/>
      <c r="I19" s="868"/>
      <c r="J19" s="850"/>
      <c r="K19" s="850"/>
      <c r="L19" s="862"/>
      <c r="M19" s="868"/>
      <c r="N19" s="850"/>
      <c r="O19" s="862"/>
      <c r="P19" s="868"/>
      <c r="Q19" s="850"/>
      <c r="R19" s="850"/>
      <c r="S19" s="850"/>
      <c r="T19" s="851"/>
      <c r="U19" s="283">
        <f>WEEKDAY(DATE($AD$2,$AH$2,1))</f>
        <v>2</v>
      </c>
      <c r="V19" s="284">
        <f>WEEKDAY(DATE($AD$2,$AH$2,2))</f>
        <v>3</v>
      </c>
      <c r="W19" s="284">
        <f>WEEKDAY(DATE($AD$2,$AH$2,3))</f>
        <v>4</v>
      </c>
      <c r="X19" s="284">
        <f>WEEKDAY(DATE($AD$2,$AH$2,4))</f>
        <v>5</v>
      </c>
      <c r="Y19" s="284">
        <f>WEEKDAY(DATE($AD$2,$AH$2,5))</f>
        <v>6</v>
      </c>
      <c r="Z19" s="284">
        <f>WEEKDAY(DATE($AD$2,$AH$2,6))</f>
        <v>7</v>
      </c>
      <c r="AA19" s="285">
        <f>WEEKDAY(DATE($AD$2,$AH$2,7))</f>
        <v>1</v>
      </c>
      <c r="AB19" s="286">
        <f>WEEKDAY(DATE($AD$2,$AH$2,8))</f>
        <v>2</v>
      </c>
      <c r="AC19" s="284">
        <f>WEEKDAY(DATE($AD$2,$AH$2,9))</f>
        <v>3</v>
      </c>
      <c r="AD19" s="284">
        <f>WEEKDAY(DATE($AD$2,$AH$2,10))</f>
        <v>4</v>
      </c>
      <c r="AE19" s="284">
        <f>WEEKDAY(DATE($AD$2,$AH$2,11))</f>
        <v>5</v>
      </c>
      <c r="AF19" s="284">
        <f>WEEKDAY(DATE($AD$2,$AH$2,12))</f>
        <v>6</v>
      </c>
      <c r="AG19" s="284">
        <f>WEEKDAY(DATE($AD$2,$AH$2,13))</f>
        <v>7</v>
      </c>
      <c r="AH19" s="285">
        <f>WEEKDAY(DATE($AD$2,$AH$2,14))</f>
        <v>1</v>
      </c>
      <c r="AI19" s="286">
        <f>WEEKDAY(DATE($AD$2,$AH$2,15))</f>
        <v>2</v>
      </c>
      <c r="AJ19" s="284">
        <f>WEEKDAY(DATE($AD$2,$AH$2,16))</f>
        <v>3</v>
      </c>
      <c r="AK19" s="284">
        <f>WEEKDAY(DATE($AD$2,$AH$2,17))</f>
        <v>4</v>
      </c>
      <c r="AL19" s="284">
        <f>WEEKDAY(DATE($AD$2,$AH$2,18))</f>
        <v>5</v>
      </c>
      <c r="AM19" s="284">
        <f>WEEKDAY(DATE($AD$2,$AH$2,19))</f>
        <v>6</v>
      </c>
      <c r="AN19" s="284">
        <f>WEEKDAY(DATE($AD$2,$AH$2,20))</f>
        <v>7</v>
      </c>
      <c r="AO19" s="285">
        <f>WEEKDAY(DATE($AD$2,$AH$2,21))</f>
        <v>1</v>
      </c>
      <c r="AP19" s="286">
        <f>WEEKDAY(DATE($AD$2,$AH$2,22))</f>
        <v>2</v>
      </c>
      <c r="AQ19" s="284">
        <f>WEEKDAY(DATE($AD$2,$AH$2,23))</f>
        <v>3</v>
      </c>
      <c r="AR19" s="284">
        <f>WEEKDAY(DATE($AD$2,$AH$2,24))</f>
        <v>4</v>
      </c>
      <c r="AS19" s="284">
        <f>WEEKDAY(DATE($AD$2,$AH$2,25))</f>
        <v>5</v>
      </c>
      <c r="AT19" s="284">
        <f>WEEKDAY(DATE($AD$2,$AH$2,26))</f>
        <v>6</v>
      </c>
      <c r="AU19" s="284">
        <f>WEEKDAY(DATE($AD$2,$AH$2,27))</f>
        <v>7</v>
      </c>
      <c r="AV19" s="285">
        <f>WEEKDAY(DATE($AD$2,$AH$2,28))</f>
        <v>1</v>
      </c>
      <c r="AW19" s="286">
        <f>IF(AW18=29,WEEKDAY(DATE($AD$2,$AH$2,29)),0)</f>
        <v>0</v>
      </c>
      <c r="AX19" s="284">
        <f>IF(AX18=30,WEEKDAY(DATE($AD$2,$AH$2,30)),0)</f>
        <v>0</v>
      </c>
      <c r="AY19" s="285">
        <f>IF(AY18=31,WEEKDAY(DATE($AD$2,$AH$2,31)),0)</f>
        <v>0</v>
      </c>
      <c r="AZ19" s="836"/>
      <c r="BA19" s="837"/>
      <c r="BB19" s="842"/>
      <c r="BC19" s="843"/>
      <c r="BD19" s="849"/>
      <c r="BE19" s="850"/>
      <c r="BF19" s="850"/>
      <c r="BG19" s="850"/>
      <c r="BH19" s="851"/>
    </row>
    <row r="20" spans="2:60" ht="20.25" customHeight="1" thickBot="1" x14ac:dyDescent="0.2">
      <c r="B20" s="860"/>
      <c r="C20" s="852"/>
      <c r="D20" s="853"/>
      <c r="E20" s="863"/>
      <c r="F20" s="290"/>
      <c r="G20" s="291"/>
      <c r="H20" s="866"/>
      <c r="I20" s="869"/>
      <c r="J20" s="853"/>
      <c r="K20" s="853"/>
      <c r="L20" s="863"/>
      <c r="M20" s="869"/>
      <c r="N20" s="853"/>
      <c r="O20" s="863"/>
      <c r="P20" s="869"/>
      <c r="Q20" s="853"/>
      <c r="R20" s="853"/>
      <c r="S20" s="853"/>
      <c r="T20" s="854"/>
      <c r="U20" s="292" t="str">
        <f>IF(U19=1,"日",IF(U19=2,"月",IF(U19=3,"火",IF(U19=4,"水",IF(U19=5,"木",IF(U19=6,"金","土"))))))</f>
        <v>月</v>
      </c>
      <c r="V20" s="293" t="str">
        <f t="shared" ref="V20:AV20" si="0">IF(V19=1,"日",IF(V19=2,"月",IF(V19=3,"火",IF(V19=4,"水",IF(V19=5,"木",IF(V19=6,"金","土"))))))</f>
        <v>火</v>
      </c>
      <c r="W20" s="293" t="str">
        <f t="shared" si="0"/>
        <v>水</v>
      </c>
      <c r="X20" s="293" t="str">
        <f t="shared" si="0"/>
        <v>木</v>
      </c>
      <c r="Y20" s="293" t="str">
        <f t="shared" si="0"/>
        <v>金</v>
      </c>
      <c r="Z20" s="293" t="str">
        <f t="shared" si="0"/>
        <v>土</v>
      </c>
      <c r="AA20" s="294" t="str">
        <f t="shared" si="0"/>
        <v>日</v>
      </c>
      <c r="AB20" s="295" t="str">
        <f>IF(AB19=1,"日",IF(AB19=2,"月",IF(AB19=3,"火",IF(AB19=4,"水",IF(AB19=5,"木",IF(AB19=6,"金","土"))))))</f>
        <v>月</v>
      </c>
      <c r="AC20" s="293" t="str">
        <f t="shared" si="0"/>
        <v>火</v>
      </c>
      <c r="AD20" s="293" t="str">
        <f t="shared" si="0"/>
        <v>水</v>
      </c>
      <c r="AE20" s="293" t="str">
        <f t="shared" si="0"/>
        <v>木</v>
      </c>
      <c r="AF20" s="293" t="str">
        <f t="shared" si="0"/>
        <v>金</v>
      </c>
      <c r="AG20" s="293" t="str">
        <f t="shared" si="0"/>
        <v>土</v>
      </c>
      <c r="AH20" s="294" t="str">
        <f t="shared" si="0"/>
        <v>日</v>
      </c>
      <c r="AI20" s="295" t="str">
        <f>IF(AI19=1,"日",IF(AI19=2,"月",IF(AI19=3,"火",IF(AI19=4,"水",IF(AI19=5,"木",IF(AI19=6,"金","土"))))))</f>
        <v>月</v>
      </c>
      <c r="AJ20" s="293" t="str">
        <f t="shared" si="0"/>
        <v>火</v>
      </c>
      <c r="AK20" s="293" t="str">
        <f t="shared" si="0"/>
        <v>水</v>
      </c>
      <c r="AL20" s="293" t="str">
        <f t="shared" si="0"/>
        <v>木</v>
      </c>
      <c r="AM20" s="293" t="str">
        <f t="shared" si="0"/>
        <v>金</v>
      </c>
      <c r="AN20" s="293" t="str">
        <f t="shared" si="0"/>
        <v>土</v>
      </c>
      <c r="AO20" s="294" t="str">
        <f t="shared" si="0"/>
        <v>日</v>
      </c>
      <c r="AP20" s="295" t="str">
        <f>IF(AP19=1,"日",IF(AP19=2,"月",IF(AP19=3,"火",IF(AP19=4,"水",IF(AP19=5,"木",IF(AP19=6,"金","土"))))))</f>
        <v>月</v>
      </c>
      <c r="AQ20" s="293" t="str">
        <f t="shared" si="0"/>
        <v>火</v>
      </c>
      <c r="AR20" s="293" t="str">
        <f t="shared" si="0"/>
        <v>水</v>
      </c>
      <c r="AS20" s="293" t="str">
        <f t="shared" si="0"/>
        <v>木</v>
      </c>
      <c r="AT20" s="293" t="str">
        <f t="shared" si="0"/>
        <v>金</v>
      </c>
      <c r="AU20" s="293" t="str">
        <f t="shared" si="0"/>
        <v>土</v>
      </c>
      <c r="AV20" s="294" t="str">
        <f t="shared" si="0"/>
        <v>日</v>
      </c>
      <c r="AW20" s="293" t="str">
        <f>IF(AW19=1,"日",IF(AW19=2,"月",IF(AW19=3,"火",IF(AW19=4,"水",IF(AW19=5,"木",IF(AW19=6,"金",IF(AW19=0,"","土")))))))</f>
        <v/>
      </c>
      <c r="AX20" s="293" t="str">
        <f>IF(AX19=1,"日",IF(AX19=2,"月",IF(AX19=3,"火",IF(AX19=4,"水",IF(AX19=5,"木",IF(AX19=6,"金",IF(AX19=0,"","土")))))))</f>
        <v/>
      </c>
      <c r="AY20" s="293" t="str">
        <f>IF(AY19=1,"日",IF(AY19=2,"月",IF(AY19=3,"火",IF(AY19=4,"水",IF(AY19=5,"木",IF(AY19=6,"金",IF(AY19=0,"","土")))))))</f>
        <v/>
      </c>
      <c r="AZ20" s="838"/>
      <c r="BA20" s="839"/>
      <c r="BB20" s="844"/>
      <c r="BC20" s="845"/>
      <c r="BD20" s="852"/>
      <c r="BE20" s="853"/>
      <c r="BF20" s="853"/>
      <c r="BG20" s="853"/>
      <c r="BH20" s="854"/>
    </row>
    <row r="21" spans="2:60" ht="20.25" customHeight="1" x14ac:dyDescent="0.15">
      <c r="B21" s="296"/>
      <c r="C21" s="902"/>
      <c r="D21" s="903"/>
      <c r="E21" s="904"/>
      <c r="F21" s="297"/>
      <c r="G21" s="298"/>
      <c r="H21" s="905"/>
      <c r="I21" s="906"/>
      <c r="J21" s="907"/>
      <c r="K21" s="907"/>
      <c r="L21" s="908"/>
      <c r="M21" s="909"/>
      <c r="N21" s="910"/>
      <c r="O21" s="911"/>
      <c r="P21" s="299" t="s">
        <v>649</v>
      </c>
      <c r="Q21" s="300"/>
      <c r="R21" s="300"/>
      <c r="S21" s="301"/>
      <c r="T21" s="302"/>
      <c r="U21" s="303"/>
      <c r="V21" s="303"/>
      <c r="W21" s="303"/>
      <c r="X21" s="303"/>
      <c r="Y21" s="303"/>
      <c r="Z21" s="303"/>
      <c r="AA21" s="304"/>
      <c r="AB21" s="305"/>
      <c r="AC21" s="303"/>
      <c r="AD21" s="303"/>
      <c r="AE21" s="303"/>
      <c r="AF21" s="303"/>
      <c r="AG21" s="303"/>
      <c r="AH21" s="304"/>
      <c r="AI21" s="305"/>
      <c r="AJ21" s="303"/>
      <c r="AK21" s="303"/>
      <c r="AL21" s="303"/>
      <c r="AM21" s="303"/>
      <c r="AN21" s="303"/>
      <c r="AO21" s="304"/>
      <c r="AP21" s="305"/>
      <c r="AQ21" s="303"/>
      <c r="AR21" s="303"/>
      <c r="AS21" s="303"/>
      <c r="AT21" s="303"/>
      <c r="AU21" s="303"/>
      <c r="AV21" s="304"/>
      <c r="AW21" s="305"/>
      <c r="AX21" s="303"/>
      <c r="AY21" s="303"/>
      <c r="AZ21" s="912"/>
      <c r="BA21" s="913"/>
      <c r="BB21" s="933"/>
      <c r="BC21" s="913"/>
      <c r="BD21" s="930"/>
      <c r="BE21" s="931"/>
      <c r="BF21" s="931"/>
      <c r="BG21" s="931"/>
      <c r="BH21" s="932"/>
    </row>
    <row r="22" spans="2:60" ht="20.25" customHeight="1" x14ac:dyDescent="0.15">
      <c r="B22" s="306">
        <v>1</v>
      </c>
      <c r="C22" s="873"/>
      <c r="D22" s="874"/>
      <c r="E22" s="875"/>
      <c r="F22" s="307">
        <f>C21</f>
        <v>0</v>
      </c>
      <c r="G22" s="308"/>
      <c r="H22" s="880"/>
      <c r="I22" s="885"/>
      <c r="J22" s="886"/>
      <c r="K22" s="886"/>
      <c r="L22" s="887"/>
      <c r="M22" s="894"/>
      <c r="N22" s="895"/>
      <c r="O22" s="896"/>
      <c r="P22" s="309" t="s">
        <v>658</v>
      </c>
      <c r="Q22" s="310"/>
      <c r="R22" s="310"/>
      <c r="S22" s="311"/>
      <c r="T22" s="312"/>
      <c r="U22" s="313" t="str">
        <f>IF(U21="","",VLOOKUP(U21,'シフト記号表（勤務時間帯）'!$D$6:$X$47,21,FALSE))</f>
        <v/>
      </c>
      <c r="V22" s="314" t="str">
        <f>IF(V21="","",VLOOKUP(V21,'シフト記号表（勤務時間帯）'!$D$6:$X$47,21,FALSE))</f>
        <v/>
      </c>
      <c r="W22" s="314" t="str">
        <f>IF(W21="","",VLOOKUP(W21,'シフト記号表（勤務時間帯）'!$D$6:$X$47,21,FALSE))</f>
        <v/>
      </c>
      <c r="X22" s="314" t="str">
        <f>IF(X21="","",VLOOKUP(X21,'シフト記号表（勤務時間帯）'!$D$6:$X$47,21,FALSE))</f>
        <v/>
      </c>
      <c r="Y22" s="314" t="str">
        <f>IF(Y21="","",VLOOKUP(Y21,'シフト記号表（勤務時間帯）'!$D$6:$X$47,21,FALSE))</f>
        <v/>
      </c>
      <c r="Z22" s="314" t="str">
        <f>IF(Z21="","",VLOOKUP(Z21,'シフト記号表（勤務時間帯）'!$D$6:$X$47,21,FALSE))</f>
        <v/>
      </c>
      <c r="AA22" s="315" t="str">
        <f>IF(AA21="","",VLOOKUP(AA21,'シフト記号表（勤務時間帯）'!$D$6:$X$47,21,FALSE))</f>
        <v/>
      </c>
      <c r="AB22" s="313" t="str">
        <f>IF(AB21="","",VLOOKUP(AB21,'シフト記号表（勤務時間帯）'!$D$6:$X$47,21,FALSE))</f>
        <v/>
      </c>
      <c r="AC22" s="314" t="str">
        <f>IF(AC21="","",VLOOKUP(AC21,'シフト記号表（勤務時間帯）'!$D$6:$X$47,21,FALSE))</f>
        <v/>
      </c>
      <c r="AD22" s="314" t="str">
        <f>IF(AD21="","",VLOOKUP(AD21,'シフト記号表（勤務時間帯）'!$D$6:$X$47,21,FALSE))</f>
        <v/>
      </c>
      <c r="AE22" s="314" t="str">
        <f>IF(AE21="","",VLOOKUP(AE21,'シフト記号表（勤務時間帯）'!$D$6:$X$47,21,FALSE))</f>
        <v/>
      </c>
      <c r="AF22" s="314" t="str">
        <f>IF(AF21="","",VLOOKUP(AF21,'シフト記号表（勤務時間帯）'!$D$6:$X$47,21,FALSE))</f>
        <v/>
      </c>
      <c r="AG22" s="314" t="str">
        <f>IF(AG21="","",VLOOKUP(AG21,'シフト記号表（勤務時間帯）'!$D$6:$X$47,21,FALSE))</f>
        <v/>
      </c>
      <c r="AH22" s="315" t="str">
        <f>IF(AH21="","",VLOOKUP(AH21,'シフト記号表（勤務時間帯）'!$D$6:$X$47,21,FALSE))</f>
        <v/>
      </c>
      <c r="AI22" s="313" t="str">
        <f>IF(AI21="","",VLOOKUP(AI21,'シフト記号表（勤務時間帯）'!$D$6:$X$47,21,FALSE))</f>
        <v/>
      </c>
      <c r="AJ22" s="314" t="str">
        <f>IF(AJ21="","",VLOOKUP(AJ21,'シフト記号表（勤務時間帯）'!$D$6:$X$47,21,FALSE))</f>
        <v/>
      </c>
      <c r="AK22" s="314" t="str">
        <f>IF(AK21="","",VLOOKUP(AK21,'シフト記号表（勤務時間帯）'!$D$6:$X$47,21,FALSE))</f>
        <v/>
      </c>
      <c r="AL22" s="314" t="str">
        <f>IF(AL21="","",VLOOKUP(AL21,'シフト記号表（勤務時間帯）'!$D$6:$X$47,21,FALSE))</f>
        <v/>
      </c>
      <c r="AM22" s="314" t="str">
        <f>IF(AM21="","",VLOOKUP(AM21,'シフト記号表（勤務時間帯）'!$D$6:$X$47,21,FALSE))</f>
        <v/>
      </c>
      <c r="AN22" s="314" t="str">
        <f>IF(AN21="","",VLOOKUP(AN21,'シフト記号表（勤務時間帯）'!$D$6:$X$47,21,FALSE))</f>
        <v/>
      </c>
      <c r="AO22" s="315" t="str">
        <f>IF(AO21="","",VLOOKUP(AO21,'シフト記号表（勤務時間帯）'!$D$6:$X$47,21,FALSE))</f>
        <v/>
      </c>
      <c r="AP22" s="313" t="str">
        <f>IF(AP21="","",VLOOKUP(AP21,'シフト記号表（勤務時間帯）'!$D$6:$X$47,21,FALSE))</f>
        <v/>
      </c>
      <c r="AQ22" s="314" t="str">
        <f>IF(AQ21="","",VLOOKUP(AQ21,'シフト記号表（勤務時間帯）'!$D$6:$X$47,21,FALSE))</f>
        <v/>
      </c>
      <c r="AR22" s="314" t="str">
        <f>IF(AR21="","",VLOOKUP(AR21,'シフト記号表（勤務時間帯）'!$D$6:$X$47,21,FALSE))</f>
        <v/>
      </c>
      <c r="AS22" s="314" t="str">
        <f>IF(AS21="","",VLOOKUP(AS21,'シフト記号表（勤務時間帯）'!$D$6:$X$47,21,FALSE))</f>
        <v/>
      </c>
      <c r="AT22" s="314" t="str">
        <f>IF(AT21="","",VLOOKUP(AT21,'シフト記号表（勤務時間帯）'!$D$6:$X$47,21,FALSE))</f>
        <v/>
      </c>
      <c r="AU22" s="314" t="str">
        <f>IF(AU21="","",VLOOKUP(AU21,'シフト記号表（勤務時間帯）'!$D$6:$X$47,21,FALSE))</f>
        <v/>
      </c>
      <c r="AV22" s="315" t="str">
        <f>IF(AV21="","",VLOOKUP(AV21,'シフト記号表（勤務時間帯）'!$D$6:$X$47,21,FALSE))</f>
        <v/>
      </c>
      <c r="AW22" s="313" t="str">
        <f>IF(AW21="","",VLOOKUP(AW21,'シフト記号表（勤務時間帯）'!$D$6:$X$47,21,FALSE))</f>
        <v/>
      </c>
      <c r="AX22" s="314" t="str">
        <f>IF(AX21="","",VLOOKUP(AX21,'シフト記号表（勤務時間帯）'!$D$6:$X$47,21,FALSE))</f>
        <v/>
      </c>
      <c r="AY22" s="314" t="str">
        <f>IF(AY21="","",VLOOKUP(AY21,'シフト記号表（勤務時間帯）'!$D$6:$X$47,21,FALSE))</f>
        <v/>
      </c>
      <c r="AZ22" s="924">
        <f>IF($BC$3="４週",SUM(U22:AV22),IF($BC$3="暦月",SUM(U22:AY22),""))</f>
        <v>0</v>
      </c>
      <c r="BA22" s="925"/>
      <c r="BB22" s="926">
        <f>IF($BC$3="４週",AZ22/4,IF($BC$3="暦月",(AZ22/($BC$8/7)),""))</f>
        <v>0</v>
      </c>
      <c r="BC22" s="925"/>
      <c r="BD22" s="918"/>
      <c r="BE22" s="919"/>
      <c r="BF22" s="919"/>
      <c r="BG22" s="919"/>
      <c r="BH22" s="920"/>
    </row>
    <row r="23" spans="2:60" ht="20.25" customHeight="1" x14ac:dyDescent="0.15">
      <c r="B23" s="316"/>
      <c r="C23" s="876"/>
      <c r="D23" s="877"/>
      <c r="E23" s="878"/>
      <c r="F23" s="317"/>
      <c r="G23" s="318">
        <f>C21</f>
        <v>0</v>
      </c>
      <c r="H23" s="881"/>
      <c r="I23" s="888"/>
      <c r="J23" s="889"/>
      <c r="K23" s="889"/>
      <c r="L23" s="890"/>
      <c r="M23" s="897"/>
      <c r="N23" s="898"/>
      <c r="O23" s="899"/>
      <c r="P23" s="319" t="s">
        <v>659</v>
      </c>
      <c r="Q23" s="320"/>
      <c r="R23" s="320"/>
      <c r="S23" s="321"/>
      <c r="T23" s="322"/>
      <c r="U23" s="323" t="str">
        <f>IF(U21="","",VLOOKUP(U21,'シフト記号表（勤務時間帯）'!$D$6:$Z$47,23,FALSE))</f>
        <v/>
      </c>
      <c r="V23" s="324" t="str">
        <f>IF(V21="","",VLOOKUP(V21,'シフト記号表（勤務時間帯）'!$D$6:$Z$47,23,FALSE))</f>
        <v/>
      </c>
      <c r="W23" s="324" t="str">
        <f>IF(W21="","",VLOOKUP(W21,'シフト記号表（勤務時間帯）'!$D$6:$Z$47,23,FALSE))</f>
        <v/>
      </c>
      <c r="X23" s="324" t="str">
        <f>IF(X21="","",VLOOKUP(X21,'シフト記号表（勤務時間帯）'!$D$6:$Z$47,23,FALSE))</f>
        <v/>
      </c>
      <c r="Y23" s="324" t="str">
        <f>IF(Y21="","",VLOOKUP(Y21,'シフト記号表（勤務時間帯）'!$D$6:$Z$47,23,FALSE))</f>
        <v/>
      </c>
      <c r="Z23" s="324" t="str">
        <f>IF(Z21="","",VLOOKUP(Z21,'シフト記号表（勤務時間帯）'!$D$6:$Z$47,23,FALSE))</f>
        <v/>
      </c>
      <c r="AA23" s="325" t="str">
        <f>IF(AA21="","",VLOOKUP(AA21,'シフト記号表（勤務時間帯）'!$D$6:$Z$47,23,FALSE))</f>
        <v/>
      </c>
      <c r="AB23" s="323" t="str">
        <f>IF(AB21="","",VLOOKUP(AB21,'シフト記号表（勤務時間帯）'!$D$6:$Z$47,23,FALSE))</f>
        <v/>
      </c>
      <c r="AC23" s="324" t="str">
        <f>IF(AC21="","",VLOOKUP(AC21,'シフト記号表（勤務時間帯）'!$D$6:$Z$47,23,FALSE))</f>
        <v/>
      </c>
      <c r="AD23" s="324" t="str">
        <f>IF(AD21="","",VLOOKUP(AD21,'シフト記号表（勤務時間帯）'!$D$6:$Z$47,23,FALSE))</f>
        <v/>
      </c>
      <c r="AE23" s="324" t="str">
        <f>IF(AE21="","",VLOOKUP(AE21,'シフト記号表（勤務時間帯）'!$D$6:$Z$47,23,FALSE))</f>
        <v/>
      </c>
      <c r="AF23" s="324" t="str">
        <f>IF(AF21="","",VLOOKUP(AF21,'シフト記号表（勤務時間帯）'!$D$6:$Z$47,23,FALSE))</f>
        <v/>
      </c>
      <c r="AG23" s="324" t="str">
        <f>IF(AG21="","",VLOOKUP(AG21,'シフト記号表（勤務時間帯）'!$D$6:$Z$47,23,FALSE))</f>
        <v/>
      </c>
      <c r="AH23" s="325" t="str">
        <f>IF(AH21="","",VLOOKUP(AH21,'シフト記号表（勤務時間帯）'!$D$6:$Z$47,23,FALSE))</f>
        <v/>
      </c>
      <c r="AI23" s="323" t="str">
        <f>IF(AI21="","",VLOOKUP(AI21,'シフト記号表（勤務時間帯）'!$D$6:$Z$47,23,FALSE))</f>
        <v/>
      </c>
      <c r="AJ23" s="324" t="str">
        <f>IF(AJ21="","",VLOOKUP(AJ21,'シフト記号表（勤務時間帯）'!$D$6:$Z$47,23,FALSE))</f>
        <v/>
      </c>
      <c r="AK23" s="324" t="str">
        <f>IF(AK21="","",VLOOKUP(AK21,'シフト記号表（勤務時間帯）'!$D$6:$Z$47,23,FALSE))</f>
        <v/>
      </c>
      <c r="AL23" s="324" t="str">
        <f>IF(AL21="","",VLOOKUP(AL21,'シフト記号表（勤務時間帯）'!$D$6:$Z$47,23,FALSE))</f>
        <v/>
      </c>
      <c r="AM23" s="324" t="str">
        <f>IF(AM21="","",VLOOKUP(AM21,'シフト記号表（勤務時間帯）'!$D$6:$Z$47,23,FALSE))</f>
        <v/>
      </c>
      <c r="AN23" s="324" t="str">
        <f>IF(AN21="","",VLOOKUP(AN21,'シフト記号表（勤務時間帯）'!$D$6:$Z$47,23,FALSE))</f>
        <v/>
      </c>
      <c r="AO23" s="325" t="str">
        <f>IF(AO21="","",VLOOKUP(AO21,'シフト記号表（勤務時間帯）'!$D$6:$Z$47,23,FALSE))</f>
        <v/>
      </c>
      <c r="AP23" s="323" t="str">
        <f>IF(AP21="","",VLOOKUP(AP21,'シフト記号表（勤務時間帯）'!$D$6:$Z$47,23,FALSE))</f>
        <v/>
      </c>
      <c r="AQ23" s="324" t="str">
        <f>IF(AQ21="","",VLOOKUP(AQ21,'シフト記号表（勤務時間帯）'!$D$6:$Z$47,23,FALSE))</f>
        <v/>
      </c>
      <c r="AR23" s="324" t="str">
        <f>IF(AR21="","",VLOOKUP(AR21,'シフト記号表（勤務時間帯）'!$D$6:$Z$47,23,FALSE))</f>
        <v/>
      </c>
      <c r="AS23" s="324" t="str">
        <f>IF(AS21="","",VLOOKUP(AS21,'シフト記号表（勤務時間帯）'!$D$6:$Z$47,23,FALSE))</f>
        <v/>
      </c>
      <c r="AT23" s="324" t="str">
        <f>IF(AT21="","",VLOOKUP(AT21,'シフト記号表（勤務時間帯）'!$D$6:$Z$47,23,FALSE))</f>
        <v/>
      </c>
      <c r="AU23" s="324" t="str">
        <f>IF(AU21="","",VLOOKUP(AU21,'シフト記号表（勤務時間帯）'!$D$6:$Z$47,23,FALSE))</f>
        <v/>
      </c>
      <c r="AV23" s="325" t="str">
        <f>IF(AV21="","",VLOOKUP(AV21,'シフト記号表（勤務時間帯）'!$D$6:$Z$47,23,FALSE))</f>
        <v/>
      </c>
      <c r="AW23" s="323" t="str">
        <f>IF(AW21="","",VLOOKUP(AW21,'シフト記号表（勤務時間帯）'!$D$6:$Z$47,23,FALSE))</f>
        <v/>
      </c>
      <c r="AX23" s="324" t="str">
        <f>IF(AX21="","",VLOOKUP(AX21,'シフト記号表（勤務時間帯）'!$D$6:$Z$47,23,FALSE))</f>
        <v/>
      </c>
      <c r="AY23" s="324" t="str">
        <f>IF(AY21="","",VLOOKUP(AY21,'シフト記号表（勤務時間帯）'!$D$6:$Z$47,23,FALSE))</f>
        <v/>
      </c>
      <c r="AZ23" s="927">
        <f>IF($BC$3="４週",SUM(U23:AV23),IF($BC$3="暦月",SUM(U23:AY23),""))</f>
        <v>0</v>
      </c>
      <c r="BA23" s="928"/>
      <c r="BB23" s="929">
        <f>IF($BC$3="４週",AZ23/4,IF($BC$3="暦月",(AZ23/($BC$8/7)),""))</f>
        <v>0</v>
      </c>
      <c r="BC23" s="928"/>
      <c r="BD23" s="921"/>
      <c r="BE23" s="922"/>
      <c r="BF23" s="922"/>
      <c r="BG23" s="922"/>
      <c r="BH23" s="923"/>
    </row>
    <row r="24" spans="2:60" ht="20.25" customHeight="1" x14ac:dyDescent="0.15">
      <c r="B24" s="326"/>
      <c r="C24" s="870"/>
      <c r="D24" s="871"/>
      <c r="E24" s="872"/>
      <c r="F24" s="327"/>
      <c r="G24" s="328"/>
      <c r="H24" s="879"/>
      <c r="I24" s="882"/>
      <c r="J24" s="883"/>
      <c r="K24" s="883"/>
      <c r="L24" s="884"/>
      <c r="M24" s="891"/>
      <c r="N24" s="892"/>
      <c r="O24" s="893"/>
      <c r="P24" s="329" t="s">
        <v>649</v>
      </c>
      <c r="Q24" s="330"/>
      <c r="R24" s="330"/>
      <c r="S24" s="331"/>
      <c r="T24" s="332"/>
      <c r="U24" s="333"/>
      <c r="V24" s="334"/>
      <c r="W24" s="334"/>
      <c r="X24" s="334"/>
      <c r="Y24" s="334"/>
      <c r="Z24" s="334"/>
      <c r="AA24" s="335"/>
      <c r="AB24" s="333"/>
      <c r="AC24" s="334"/>
      <c r="AD24" s="334"/>
      <c r="AE24" s="334"/>
      <c r="AF24" s="334"/>
      <c r="AG24" s="334"/>
      <c r="AH24" s="335"/>
      <c r="AI24" s="333"/>
      <c r="AJ24" s="334"/>
      <c r="AK24" s="334"/>
      <c r="AL24" s="334"/>
      <c r="AM24" s="334"/>
      <c r="AN24" s="334"/>
      <c r="AO24" s="335"/>
      <c r="AP24" s="333"/>
      <c r="AQ24" s="334"/>
      <c r="AR24" s="334"/>
      <c r="AS24" s="334"/>
      <c r="AT24" s="334"/>
      <c r="AU24" s="334"/>
      <c r="AV24" s="335"/>
      <c r="AW24" s="333"/>
      <c r="AX24" s="334"/>
      <c r="AY24" s="334"/>
      <c r="AZ24" s="900"/>
      <c r="BA24" s="901"/>
      <c r="BB24" s="914"/>
      <c r="BC24" s="901"/>
      <c r="BD24" s="915"/>
      <c r="BE24" s="916"/>
      <c r="BF24" s="916"/>
      <c r="BG24" s="916"/>
      <c r="BH24" s="917"/>
    </row>
    <row r="25" spans="2:60" ht="20.25" customHeight="1" x14ac:dyDescent="0.15">
      <c r="B25" s="306">
        <f>B22+1</f>
        <v>2</v>
      </c>
      <c r="C25" s="873"/>
      <c r="D25" s="874"/>
      <c r="E25" s="875"/>
      <c r="F25" s="307">
        <f>C24</f>
        <v>0</v>
      </c>
      <c r="G25" s="308"/>
      <c r="H25" s="880"/>
      <c r="I25" s="885"/>
      <c r="J25" s="886"/>
      <c r="K25" s="886"/>
      <c r="L25" s="887"/>
      <c r="M25" s="894"/>
      <c r="N25" s="895"/>
      <c r="O25" s="896"/>
      <c r="P25" s="309" t="s">
        <v>658</v>
      </c>
      <c r="Q25" s="310"/>
      <c r="R25" s="310"/>
      <c r="S25" s="311"/>
      <c r="T25" s="312"/>
      <c r="U25" s="313" t="str">
        <f>IF(U24="","",VLOOKUP(U24,'シフト記号表（勤務時間帯）'!$D$6:$X$47,21,FALSE))</f>
        <v/>
      </c>
      <c r="V25" s="314" t="str">
        <f>IF(V24="","",VLOOKUP(V24,'シフト記号表（勤務時間帯）'!$D$6:$X$47,21,FALSE))</f>
        <v/>
      </c>
      <c r="W25" s="314" t="str">
        <f>IF(W24="","",VLOOKUP(W24,'シフト記号表（勤務時間帯）'!$D$6:$X$47,21,FALSE))</f>
        <v/>
      </c>
      <c r="X25" s="314" t="str">
        <f>IF(X24="","",VLOOKUP(X24,'シフト記号表（勤務時間帯）'!$D$6:$X$47,21,FALSE))</f>
        <v/>
      </c>
      <c r="Y25" s="314" t="str">
        <f>IF(Y24="","",VLOOKUP(Y24,'シフト記号表（勤務時間帯）'!$D$6:$X$47,21,FALSE))</f>
        <v/>
      </c>
      <c r="Z25" s="314" t="str">
        <f>IF(Z24="","",VLOOKUP(Z24,'シフト記号表（勤務時間帯）'!$D$6:$X$47,21,FALSE))</f>
        <v/>
      </c>
      <c r="AA25" s="315" t="str">
        <f>IF(AA24="","",VLOOKUP(AA24,'シフト記号表（勤務時間帯）'!$D$6:$X$47,21,FALSE))</f>
        <v/>
      </c>
      <c r="AB25" s="313" t="str">
        <f>IF(AB24="","",VLOOKUP(AB24,'シフト記号表（勤務時間帯）'!$D$6:$X$47,21,FALSE))</f>
        <v/>
      </c>
      <c r="AC25" s="314" t="str">
        <f>IF(AC24="","",VLOOKUP(AC24,'シフト記号表（勤務時間帯）'!$D$6:$X$47,21,FALSE))</f>
        <v/>
      </c>
      <c r="AD25" s="314" t="str">
        <f>IF(AD24="","",VLOOKUP(AD24,'シフト記号表（勤務時間帯）'!$D$6:$X$47,21,FALSE))</f>
        <v/>
      </c>
      <c r="AE25" s="314" t="str">
        <f>IF(AE24="","",VLOOKUP(AE24,'シフト記号表（勤務時間帯）'!$D$6:$X$47,21,FALSE))</f>
        <v/>
      </c>
      <c r="AF25" s="314" t="str">
        <f>IF(AF24="","",VLOOKUP(AF24,'シフト記号表（勤務時間帯）'!$D$6:$X$47,21,FALSE))</f>
        <v/>
      </c>
      <c r="AG25" s="314" t="str">
        <f>IF(AG24="","",VLOOKUP(AG24,'シフト記号表（勤務時間帯）'!$D$6:$X$47,21,FALSE))</f>
        <v/>
      </c>
      <c r="AH25" s="315" t="str">
        <f>IF(AH24="","",VLOOKUP(AH24,'シフト記号表（勤務時間帯）'!$D$6:$X$47,21,FALSE))</f>
        <v/>
      </c>
      <c r="AI25" s="313" t="str">
        <f>IF(AI24="","",VLOOKUP(AI24,'シフト記号表（勤務時間帯）'!$D$6:$X$47,21,FALSE))</f>
        <v/>
      </c>
      <c r="AJ25" s="314" t="str">
        <f>IF(AJ24="","",VLOOKUP(AJ24,'シフト記号表（勤務時間帯）'!$D$6:$X$47,21,FALSE))</f>
        <v/>
      </c>
      <c r="AK25" s="314" t="str">
        <f>IF(AK24="","",VLOOKUP(AK24,'シフト記号表（勤務時間帯）'!$D$6:$X$47,21,FALSE))</f>
        <v/>
      </c>
      <c r="AL25" s="314" t="str">
        <f>IF(AL24="","",VLOOKUP(AL24,'シフト記号表（勤務時間帯）'!$D$6:$X$47,21,FALSE))</f>
        <v/>
      </c>
      <c r="AM25" s="314" t="str">
        <f>IF(AM24="","",VLOOKUP(AM24,'シフト記号表（勤務時間帯）'!$D$6:$X$47,21,FALSE))</f>
        <v/>
      </c>
      <c r="AN25" s="314" t="str">
        <f>IF(AN24="","",VLOOKUP(AN24,'シフト記号表（勤務時間帯）'!$D$6:$X$47,21,FALSE))</f>
        <v/>
      </c>
      <c r="AO25" s="315" t="str">
        <f>IF(AO24="","",VLOOKUP(AO24,'シフト記号表（勤務時間帯）'!$D$6:$X$47,21,FALSE))</f>
        <v/>
      </c>
      <c r="AP25" s="313" t="str">
        <f>IF(AP24="","",VLOOKUP(AP24,'シフト記号表（勤務時間帯）'!$D$6:$X$47,21,FALSE))</f>
        <v/>
      </c>
      <c r="AQ25" s="314" t="str">
        <f>IF(AQ24="","",VLOOKUP(AQ24,'シフト記号表（勤務時間帯）'!$D$6:$X$47,21,FALSE))</f>
        <v/>
      </c>
      <c r="AR25" s="314" t="str">
        <f>IF(AR24="","",VLOOKUP(AR24,'シフト記号表（勤務時間帯）'!$D$6:$X$47,21,FALSE))</f>
        <v/>
      </c>
      <c r="AS25" s="314" t="str">
        <f>IF(AS24="","",VLOOKUP(AS24,'シフト記号表（勤務時間帯）'!$D$6:$X$47,21,FALSE))</f>
        <v/>
      </c>
      <c r="AT25" s="314" t="str">
        <f>IF(AT24="","",VLOOKUP(AT24,'シフト記号表（勤務時間帯）'!$D$6:$X$47,21,FALSE))</f>
        <v/>
      </c>
      <c r="AU25" s="314" t="str">
        <f>IF(AU24="","",VLOOKUP(AU24,'シフト記号表（勤務時間帯）'!$D$6:$X$47,21,FALSE))</f>
        <v/>
      </c>
      <c r="AV25" s="315" t="str">
        <f>IF(AV24="","",VLOOKUP(AV24,'シフト記号表（勤務時間帯）'!$D$6:$X$47,21,FALSE))</f>
        <v/>
      </c>
      <c r="AW25" s="313" t="str">
        <f>IF(AW24="","",VLOOKUP(AW24,'シフト記号表（勤務時間帯）'!$D$6:$X$47,21,FALSE))</f>
        <v/>
      </c>
      <c r="AX25" s="314" t="str">
        <f>IF(AX24="","",VLOOKUP(AX24,'シフト記号表（勤務時間帯）'!$D$6:$X$47,21,FALSE))</f>
        <v/>
      </c>
      <c r="AY25" s="314" t="str">
        <f>IF(AY24="","",VLOOKUP(AY24,'シフト記号表（勤務時間帯）'!$D$6:$X$47,21,FALSE))</f>
        <v/>
      </c>
      <c r="AZ25" s="924">
        <f>IF($BC$3="４週",SUM(U25:AV25),IF($BC$3="暦月",SUM(U25:AY25),""))</f>
        <v>0</v>
      </c>
      <c r="BA25" s="925"/>
      <c r="BB25" s="926">
        <f>IF($BC$3="４週",AZ25/4,IF($BC$3="暦月",(AZ25/($BC$8/7)),""))</f>
        <v>0</v>
      </c>
      <c r="BC25" s="925"/>
      <c r="BD25" s="918"/>
      <c r="BE25" s="919"/>
      <c r="BF25" s="919"/>
      <c r="BG25" s="919"/>
      <c r="BH25" s="920"/>
    </row>
    <row r="26" spans="2:60" ht="20.25" customHeight="1" x14ac:dyDescent="0.15">
      <c r="B26" s="316"/>
      <c r="C26" s="876"/>
      <c r="D26" s="877"/>
      <c r="E26" s="878"/>
      <c r="F26" s="317"/>
      <c r="G26" s="318">
        <f>C24</f>
        <v>0</v>
      </c>
      <c r="H26" s="881"/>
      <c r="I26" s="888"/>
      <c r="J26" s="889"/>
      <c r="K26" s="889"/>
      <c r="L26" s="890"/>
      <c r="M26" s="897"/>
      <c r="N26" s="898"/>
      <c r="O26" s="899"/>
      <c r="P26" s="319" t="s">
        <v>659</v>
      </c>
      <c r="Q26" s="320"/>
      <c r="R26" s="320"/>
      <c r="S26" s="321"/>
      <c r="T26" s="322"/>
      <c r="U26" s="323" t="str">
        <f>IF(U24="","",VLOOKUP(U24,'シフト記号表（勤務時間帯）'!$D$6:$Z$47,23,FALSE))</f>
        <v/>
      </c>
      <c r="V26" s="324" t="str">
        <f>IF(V24="","",VLOOKUP(V24,'シフト記号表（勤務時間帯）'!$D$6:$Z$47,23,FALSE))</f>
        <v/>
      </c>
      <c r="W26" s="324" t="str">
        <f>IF(W24="","",VLOOKUP(W24,'シフト記号表（勤務時間帯）'!$D$6:$Z$47,23,FALSE))</f>
        <v/>
      </c>
      <c r="X26" s="324" t="str">
        <f>IF(X24="","",VLOOKUP(X24,'シフト記号表（勤務時間帯）'!$D$6:$Z$47,23,FALSE))</f>
        <v/>
      </c>
      <c r="Y26" s="324" t="str">
        <f>IF(Y24="","",VLOOKUP(Y24,'シフト記号表（勤務時間帯）'!$D$6:$Z$47,23,FALSE))</f>
        <v/>
      </c>
      <c r="Z26" s="324" t="str">
        <f>IF(Z24="","",VLOOKUP(Z24,'シフト記号表（勤務時間帯）'!$D$6:$Z$47,23,FALSE))</f>
        <v/>
      </c>
      <c r="AA26" s="325" t="str">
        <f>IF(AA24="","",VLOOKUP(AA24,'シフト記号表（勤務時間帯）'!$D$6:$Z$47,23,FALSE))</f>
        <v/>
      </c>
      <c r="AB26" s="323" t="str">
        <f>IF(AB24="","",VLOOKUP(AB24,'シフト記号表（勤務時間帯）'!$D$6:$Z$47,23,FALSE))</f>
        <v/>
      </c>
      <c r="AC26" s="324" t="str">
        <f>IF(AC24="","",VLOOKUP(AC24,'シフト記号表（勤務時間帯）'!$D$6:$Z$47,23,FALSE))</f>
        <v/>
      </c>
      <c r="AD26" s="324" t="str">
        <f>IF(AD24="","",VLOOKUP(AD24,'シフト記号表（勤務時間帯）'!$D$6:$Z$47,23,FALSE))</f>
        <v/>
      </c>
      <c r="AE26" s="324" t="str">
        <f>IF(AE24="","",VLOOKUP(AE24,'シフト記号表（勤務時間帯）'!$D$6:$Z$47,23,FALSE))</f>
        <v/>
      </c>
      <c r="AF26" s="324" t="str">
        <f>IF(AF24="","",VLOOKUP(AF24,'シフト記号表（勤務時間帯）'!$D$6:$Z$47,23,FALSE))</f>
        <v/>
      </c>
      <c r="AG26" s="324" t="str">
        <f>IF(AG24="","",VLOOKUP(AG24,'シフト記号表（勤務時間帯）'!$D$6:$Z$47,23,FALSE))</f>
        <v/>
      </c>
      <c r="AH26" s="325" t="str">
        <f>IF(AH24="","",VLOOKUP(AH24,'シフト記号表（勤務時間帯）'!$D$6:$Z$47,23,FALSE))</f>
        <v/>
      </c>
      <c r="AI26" s="323" t="str">
        <f>IF(AI24="","",VLOOKUP(AI24,'シフト記号表（勤務時間帯）'!$D$6:$Z$47,23,FALSE))</f>
        <v/>
      </c>
      <c r="AJ26" s="324" t="str">
        <f>IF(AJ24="","",VLOOKUP(AJ24,'シフト記号表（勤務時間帯）'!$D$6:$Z$47,23,FALSE))</f>
        <v/>
      </c>
      <c r="AK26" s="324" t="str">
        <f>IF(AK24="","",VLOOKUP(AK24,'シフト記号表（勤務時間帯）'!$D$6:$Z$47,23,FALSE))</f>
        <v/>
      </c>
      <c r="AL26" s="324" t="str">
        <f>IF(AL24="","",VLOOKUP(AL24,'シフト記号表（勤務時間帯）'!$D$6:$Z$47,23,FALSE))</f>
        <v/>
      </c>
      <c r="AM26" s="324" t="str">
        <f>IF(AM24="","",VLOOKUP(AM24,'シフト記号表（勤務時間帯）'!$D$6:$Z$47,23,FALSE))</f>
        <v/>
      </c>
      <c r="AN26" s="324" t="str">
        <f>IF(AN24="","",VLOOKUP(AN24,'シフト記号表（勤務時間帯）'!$D$6:$Z$47,23,FALSE))</f>
        <v/>
      </c>
      <c r="AO26" s="325" t="str">
        <f>IF(AO24="","",VLOOKUP(AO24,'シフト記号表（勤務時間帯）'!$D$6:$Z$47,23,FALSE))</f>
        <v/>
      </c>
      <c r="AP26" s="323" t="str">
        <f>IF(AP24="","",VLOOKUP(AP24,'シフト記号表（勤務時間帯）'!$D$6:$Z$47,23,FALSE))</f>
        <v/>
      </c>
      <c r="AQ26" s="324" t="str">
        <f>IF(AQ24="","",VLOOKUP(AQ24,'シフト記号表（勤務時間帯）'!$D$6:$Z$47,23,FALSE))</f>
        <v/>
      </c>
      <c r="AR26" s="324" t="str">
        <f>IF(AR24="","",VLOOKUP(AR24,'シフト記号表（勤務時間帯）'!$D$6:$Z$47,23,FALSE))</f>
        <v/>
      </c>
      <c r="AS26" s="324" t="str">
        <f>IF(AS24="","",VLOOKUP(AS24,'シフト記号表（勤務時間帯）'!$D$6:$Z$47,23,FALSE))</f>
        <v/>
      </c>
      <c r="AT26" s="324" t="str">
        <f>IF(AT24="","",VLOOKUP(AT24,'シフト記号表（勤務時間帯）'!$D$6:$Z$47,23,FALSE))</f>
        <v/>
      </c>
      <c r="AU26" s="324" t="str">
        <f>IF(AU24="","",VLOOKUP(AU24,'シフト記号表（勤務時間帯）'!$D$6:$Z$47,23,FALSE))</f>
        <v/>
      </c>
      <c r="AV26" s="325" t="str">
        <f>IF(AV24="","",VLOOKUP(AV24,'シフト記号表（勤務時間帯）'!$D$6:$Z$47,23,FALSE))</f>
        <v/>
      </c>
      <c r="AW26" s="323" t="str">
        <f>IF(AW24="","",VLOOKUP(AW24,'シフト記号表（勤務時間帯）'!$D$6:$Z$47,23,FALSE))</f>
        <v/>
      </c>
      <c r="AX26" s="324" t="str">
        <f>IF(AX24="","",VLOOKUP(AX24,'シフト記号表（勤務時間帯）'!$D$6:$Z$47,23,FALSE))</f>
        <v/>
      </c>
      <c r="AY26" s="324" t="str">
        <f>IF(AY24="","",VLOOKUP(AY24,'シフト記号表（勤務時間帯）'!$D$6:$Z$47,23,FALSE))</f>
        <v/>
      </c>
      <c r="AZ26" s="927">
        <f>IF($BC$3="４週",SUM(U26:AV26),IF($BC$3="暦月",SUM(U26:AY26),""))</f>
        <v>0</v>
      </c>
      <c r="BA26" s="928"/>
      <c r="BB26" s="929">
        <f>IF($BC$3="４週",AZ26/4,IF($BC$3="暦月",(AZ26/($BC$8/7)),""))</f>
        <v>0</v>
      </c>
      <c r="BC26" s="928"/>
      <c r="BD26" s="921"/>
      <c r="BE26" s="922"/>
      <c r="BF26" s="922"/>
      <c r="BG26" s="922"/>
      <c r="BH26" s="923"/>
    </row>
    <row r="27" spans="2:60" ht="20.25" customHeight="1" x14ac:dyDescent="0.15">
      <c r="B27" s="326"/>
      <c r="C27" s="870"/>
      <c r="D27" s="871"/>
      <c r="E27" s="872"/>
      <c r="F27" s="307"/>
      <c r="G27" s="308"/>
      <c r="H27" s="934"/>
      <c r="I27" s="882"/>
      <c r="J27" s="883"/>
      <c r="K27" s="883"/>
      <c r="L27" s="884"/>
      <c r="M27" s="891"/>
      <c r="N27" s="892"/>
      <c r="O27" s="893"/>
      <c r="P27" s="329" t="s">
        <v>649</v>
      </c>
      <c r="Q27" s="330"/>
      <c r="R27" s="330"/>
      <c r="S27" s="331"/>
      <c r="T27" s="332"/>
      <c r="U27" s="333"/>
      <c r="V27" s="334"/>
      <c r="W27" s="334"/>
      <c r="X27" s="334"/>
      <c r="Y27" s="334"/>
      <c r="Z27" s="334"/>
      <c r="AA27" s="335"/>
      <c r="AB27" s="333"/>
      <c r="AC27" s="334"/>
      <c r="AD27" s="334"/>
      <c r="AE27" s="334"/>
      <c r="AF27" s="334"/>
      <c r="AG27" s="334"/>
      <c r="AH27" s="335"/>
      <c r="AI27" s="333"/>
      <c r="AJ27" s="334"/>
      <c r="AK27" s="334"/>
      <c r="AL27" s="334"/>
      <c r="AM27" s="334"/>
      <c r="AN27" s="334"/>
      <c r="AO27" s="335"/>
      <c r="AP27" s="333"/>
      <c r="AQ27" s="334"/>
      <c r="AR27" s="334"/>
      <c r="AS27" s="334"/>
      <c r="AT27" s="334"/>
      <c r="AU27" s="334"/>
      <c r="AV27" s="335"/>
      <c r="AW27" s="333"/>
      <c r="AX27" s="334"/>
      <c r="AY27" s="334"/>
      <c r="AZ27" s="900"/>
      <c r="BA27" s="901"/>
      <c r="BB27" s="914"/>
      <c r="BC27" s="901"/>
      <c r="BD27" s="915"/>
      <c r="BE27" s="916"/>
      <c r="BF27" s="916"/>
      <c r="BG27" s="916"/>
      <c r="BH27" s="917"/>
    </row>
    <row r="28" spans="2:60" ht="20.25" customHeight="1" x14ac:dyDescent="0.15">
      <c r="B28" s="306">
        <f>B25+1</f>
        <v>3</v>
      </c>
      <c r="C28" s="873"/>
      <c r="D28" s="874"/>
      <c r="E28" s="875"/>
      <c r="F28" s="307">
        <f>C27</f>
        <v>0</v>
      </c>
      <c r="G28" s="308"/>
      <c r="H28" s="880"/>
      <c r="I28" s="885"/>
      <c r="J28" s="886"/>
      <c r="K28" s="886"/>
      <c r="L28" s="887"/>
      <c r="M28" s="894"/>
      <c r="N28" s="895"/>
      <c r="O28" s="896"/>
      <c r="P28" s="309" t="s">
        <v>658</v>
      </c>
      <c r="Q28" s="310"/>
      <c r="R28" s="310"/>
      <c r="S28" s="311"/>
      <c r="T28" s="312"/>
      <c r="U28" s="313" t="str">
        <f>IF(U27="","",VLOOKUP(U27,'シフト記号表（勤務時間帯）'!$D$6:$X$47,21,FALSE))</f>
        <v/>
      </c>
      <c r="V28" s="314" t="str">
        <f>IF(V27="","",VLOOKUP(V27,'シフト記号表（勤務時間帯）'!$D$6:$X$47,21,FALSE))</f>
        <v/>
      </c>
      <c r="W28" s="314" t="str">
        <f>IF(W27="","",VLOOKUP(W27,'シフト記号表（勤務時間帯）'!$D$6:$X$47,21,FALSE))</f>
        <v/>
      </c>
      <c r="X28" s="314" t="str">
        <f>IF(X27="","",VLOOKUP(X27,'シフト記号表（勤務時間帯）'!$D$6:$X$47,21,FALSE))</f>
        <v/>
      </c>
      <c r="Y28" s="314" t="str">
        <f>IF(Y27="","",VLOOKUP(Y27,'シフト記号表（勤務時間帯）'!$D$6:$X$47,21,FALSE))</f>
        <v/>
      </c>
      <c r="Z28" s="314" t="str">
        <f>IF(Z27="","",VLOOKUP(Z27,'シフト記号表（勤務時間帯）'!$D$6:$X$47,21,FALSE))</f>
        <v/>
      </c>
      <c r="AA28" s="315" t="str">
        <f>IF(AA27="","",VLOOKUP(AA27,'シフト記号表（勤務時間帯）'!$D$6:$X$47,21,FALSE))</f>
        <v/>
      </c>
      <c r="AB28" s="313" t="str">
        <f>IF(AB27="","",VLOOKUP(AB27,'シフト記号表（勤務時間帯）'!$D$6:$X$47,21,FALSE))</f>
        <v/>
      </c>
      <c r="AC28" s="314" t="str">
        <f>IF(AC27="","",VLOOKUP(AC27,'シフト記号表（勤務時間帯）'!$D$6:$X$47,21,FALSE))</f>
        <v/>
      </c>
      <c r="AD28" s="314" t="str">
        <f>IF(AD27="","",VLOOKUP(AD27,'シフト記号表（勤務時間帯）'!$D$6:$X$47,21,FALSE))</f>
        <v/>
      </c>
      <c r="AE28" s="314" t="str">
        <f>IF(AE27="","",VLOOKUP(AE27,'シフト記号表（勤務時間帯）'!$D$6:$X$47,21,FALSE))</f>
        <v/>
      </c>
      <c r="AF28" s="314" t="str">
        <f>IF(AF27="","",VLOOKUP(AF27,'シフト記号表（勤務時間帯）'!$D$6:$X$47,21,FALSE))</f>
        <v/>
      </c>
      <c r="AG28" s="314" t="str">
        <f>IF(AG27="","",VLOOKUP(AG27,'シフト記号表（勤務時間帯）'!$D$6:$X$47,21,FALSE))</f>
        <v/>
      </c>
      <c r="AH28" s="315" t="str">
        <f>IF(AH27="","",VLOOKUP(AH27,'シフト記号表（勤務時間帯）'!$D$6:$X$47,21,FALSE))</f>
        <v/>
      </c>
      <c r="AI28" s="313" t="str">
        <f>IF(AI27="","",VLOOKUP(AI27,'シフト記号表（勤務時間帯）'!$D$6:$X$47,21,FALSE))</f>
        <v/>
      </c>
      <c r="AJ28" s="314" t="str">
        <f>IF(AJ27="","",VLOOKUP(AJ27,'シフト記号表（勤務時間帯）'!$D$6:$X$47,21,FALSE))</f>
        <v/>
      </c>
      <c r="AK28" s="314" t="str">
        <f>IF(AK27="","",VLOOKUP(AK27,'シフト記号表（勤務時間帯）'!$D$6:$X$47,21,FALSE))</f>
        <v/>
      </c>
      <c r="AL28" s="314" t="str">
        <f>IF(AL27="","",VLOOKUP(AL27,'シフト記号表（勤務時間帯）'!$D$6:$X$47,21,FALSE))</f>
        <v/>
      </c>
      <c r="AM28" s="314" t="str">
        <f>IF(AM27="","",VLOOKUP(AM27,'シフト記号表（勤務時間帯）'!$D$6:$X$47,21,FALSE))</f>
        <v/>
      </c>
      <c r="AN28" s="314" t="str">
        <f>IF(AN27="","",VLOOKUP(AN27,'シフト記号表（勤務時間帯）'!$D$6:$X$47,21,FALSE))</f>
        <v/>
      </c>
      <c r="AO28" s="315" t="str">
        <f>IF(AO27="","",VLOOKUP(AO27,'シフト記号表（勤務時間帯）'!$D$6:$X$47,21,FALSE))</f>
        <v/>
      </c>
      <c r="AP28" s="313" t="str">
        <f>IF(AP27="","",VLOOKUP(AP27,'シフト記号表（勤務時間帯）'!$D$6:$X$47,21,FALSE))</f>
        <v/>
      </c>
      <c r="AQ28" s="314" t="str">
        <f>IF(AQ27="","",VLOOKUP(AQ27,'シフト記号表（勤務時間帯）'!$D$6:$X$47,21,FALSE))</f>
        <v/>
      </c>
      <c r="AR28" s="314" t="str">
        <f>IF(AR27="","",VLOOKUP(AR27,'シフト記号表（勤務時間帯）'!$D$6:$X$47,21,FALSE))</f>
        <v/>
      </c>
      <c r="AS28" s="314" t="str">
        <f>IF(AS27="","",VLOOKUP(AS27,'シフト記号表（勤務時間帯）'!$D$6:$X$47,21,FALSE))</f>
        <v/>
      </c>
      <c r="AT28" s="314" t="str">
        <f>IF(AT27="","",VLOOKUP(AT27,'シフト記号表（勤務時間帯）'!$D$6:$X$47,21,FALSE))</f>
        <v/>
      </c>
      <c r="AU28" s="314" t="str">
        <f>IF(AU27="","",VLOOKUP(AU27,'シフト記号表（勤務時間帯）'!$D$6:$X$47,21,FALSE))</f>
        <v/>
      </c>
      <c r="AV28" s="315" t="str">
        <f>IF(AV27="","",VLOOKUP(AV27,'シフト記号表（勤務時間帯）'!$D$6:$X$47,21,FALSE))</f>
        <v/>
      </c>
      <c r="AW28" s="313" t="str">
        <f>IF(AW27="","",VLOOKUP(AW27,'シフト記号表（勤務時間帯）'!$D$6:$X$47,21,FALSE))</f>
        <v/>
      </c>
      <c r="AX28" s="314" t="str">
        <f>IF(AX27="","",VLOOKUP(AX27,'シフト記号表（勤務時間帯）'!$D$6:$X$47,21,FALSE))</f>
        <v/>
      </c>
      <c r="AY28" s="314" t="str">
        <f>IF(AY27="","",VLOOKUP(AY27,'シフト記号表（勤務時間帯）'!$D$6:$X$47,21,FALSE))</f>
        <v/>
      </c>
      <c r="AZ28" s="924">
        <f>IF($BC$3="４週",SUM(U28:AV28),IF($BC$3="暦月",SUM(U28:AY28),""))</f>
        <v>0</v>
      </c>
      <c r="BA28" s="925"/>
      <c r="BB28" s="926">
        <f>IF($BC$3="４週",AZ28/4,IF($BC$3="暦月",(AZ28/($BC$8/7)),""))</f>
        <v>0</v>
      </c>
      <c r="BC28" s="925"/>
      <c r="BD28" s="918"/>
      <c r="BE28" s="919"/>
      <c r="BF28" s="919"/>
      <c r="BG28" s="919"/>
      <c r="BH28" s="920"/>
    </row>
    <row r="29" spans="2:60" ht="20.25" customHeight="1" x14ac:dyDescent="0.15">
      <c r="B29" s="316"/>
      <c r="C29" s="876"/>
      <c r="D29" s="877"/>
      <c r="E29" s="878"/>
      <c r="F29" s="317"/>
      <c r="G29" s="318">
        <f>C27</f>
        <v>0</v>
      </c>
      <c r="H29" s="881"/>
      <c r="I29" s="888"/>
      <c r="J29" s="889"/>
      <c r="K29" s="889"/>
      <c r="L29" s="890"/>
      <c r="M29" s="897"/>
      <c r="N29" s="898"/>
      <c r="O29" s="899"/>
      <c r="P29" s="319" t="s">
        <v>659</v>
      </c>
      <c r="Q29" s="336"/>
      <c r="R29" s="336"/>
      <c r="S29" s="337"/>
      <c r="T29" s="338"/>
      <c r="U29" s="323" t="str">
        <f>IF(U27="","",VLOOKUP(U27,'シフト記号表（勤務時間帯）'!$D$6:$Z$47,23,FALSE))</f>
        <v/>
      </c>
      <c r="V29" s="324" t="str">
        <f>IF(V27="","",VLOOKUP(V27,'シフト記号表（勤務時間帯）'!$D$6:$Z$47,23,FALSE))</f>
        <v/>
      </c>
      <c r="W29" s="324" t="str">
        <f>IF(W27="","",VLOOKUP(W27,'シフト記号表（勤務時間帯）'!$D$6:$Z$47,23,FALSE))</f>
        <v/>
      </c>
      <c r="X29" s="324" t="str">
        <f>IF(X27="","",VLOOKUP(X27,'シフト記号表（勤務時間帯）'!$D$6:$Z$47,23,FALSE))</f>
        <v/>
      </c>
      <c r="Y29" s="324" t="str">
        <f>IF(Y27="","",VLOOKUP(Y27,'シフト記号表（勤務時間帯）'!$D$6:$Z$47,23,FALSE))</f>
        <v/>
      </c>
      <c r="Z29" s="324" t="str">
        <f>IF(Z27="","",VLOOKUP(Z27,'シフト記号表（勤務時間帯）'!$D$6:$Z$47,23,FALSE))</f>
        <v/>
      </c>
      <c r="AA29" s="325" t="str">
        <f>IF(AA27="","",VLOOKUP(AA27,'シフト記号表（勤務時間帯）'!$D$6:$Z$47,23,FALSE))</f>
        <v/>
      </c>
      <c r="AB29" s="323" t="str">
        <f>IF(AB27="","",VLOOKUP(AB27,'シフト記号表（勤務時間帯）'!$D$6:$Z$47,23,FALSE))</f>
        <v/>
      </c>
      <c r="AC29" s="324" t="str">
        <f>IF(AC27="","",VLOOKUP(AC27,'シフト記号表（勤務時間帯）'!$D$6:$Z$47,23,FALSE))</f>
        <v/>
      </c>
      <c r="AD29" s="324" t="str">
        <f>IF(AD27="","",VLOOKUP(AD27,'シフト記号表（勤務時間帯）'!$D$6:$Z$47,23,FALSE))</f>
        <v/>
      </c>
      <c r="AE29" s="324" t="str">
        <f>IF(AE27="","",VLOOKUP(AE27,'シフト記号表（勤務時間帯）'!$D$6:$Z$47,23,FALSE))</f>
        <v/>
      </c>
      <c r="AF29" s="324" t="str">
        <f>IF(AF27="","",VLOOKUP(AF27,'シフト記号表（勤務時間帯）'!$D$6:$Z$47,23,FALSE))</f>
        <v/>
      </c>
      <c r="AG29" s="324" t="str">
        <f>IF(AG27="","",VLOOKUP(AG27,'シフト記号表（勤務時間帯）'!$D$6:$Z$47,23,FALSE))</f>
        <v/>
      </c>
      <c r="AH29" s="325" t="str">
        <f>IF(AH27="","",VLOOKUP(AH27,'シフト記号表（勤務時間帯）'!$D$6:$Z$47,23,FALSE))</f>
        <v/>
      </c>
      <c r="AI29" s="323" t="str">
        <f>IF(AI27="","",VLOOKUP(AI27,'シフト記号表（勤務時間帯）'!$D$6:$Z$47,23,FALSE))</f>
        <v/>
      </c>
      <c r="AJ29" s="324" t="str">
        <f>IF(AJ27="","",VLOOKUP(AJ27,'シフト記号表（勤務時間帯）'!$D$6:$Z$47,23,FALSE))</f>
        <v/>
      </c>
      <c r="AK29" s="324" t="str">
        <f>IF(AK27="","",VLOOKUP(AK27,'シフト記号表（勤務時間帯）'!$D$6:$Z$47,23,FALSE))</f>
        <v/>
      </c>
      <c r="AL29" s="324" t="str">
        <f>IF(AL27="","",VLOOKUP(AL27,'シフト記号表（勤務時間帯）'!$D$6:$Z$47,23,FALSE))</f>
        <v/>
      </c>
      <c r="AM29" s="324" t="str">
        <f>IF(AM27="","",VLOOKUP(AM27,'シフト記号表（勤務時間帯）'!$D$6:$Z$47,23,FALSE))</f>
        <v/>
      </c>
      <c r="AN29" s="324" t="str">
        <f>IF(AN27="","",VLOOKUP(AN27,'シフト記号表（勤務時間帯）'!$D$6:$Z$47,23,FALSE))</f>
        <v/>
      </c>
      <c r="AO29" s="325" t="str">
        <f>IF(AO27="","",VLOOKUP(AO27,'シフト記号表（勤務時間帯）'!$D$6:$Z$47,23,FALSE))</f>
        <v/>
      </c>
      <c r="AP29" s="323" t="str">
        <f>IF(AP27="","",VLOOKUP(AP27,'シフト記号表（勤務時間帯）'!$D$6:$Z$47,23,FALSE))</f>
        <v/>
      </c>
      <c r="AQ29" s="324" t="str">
        <f>IF(AQ27="","",VLOOKUP(AQ27,'シフト記号表（勤務時間帯）'!$D$6:$Z$47,23,FALSE))</f>
        <v/>
      </c>
      <c r="AR29" s="324" t="str">
        <f>IF(AR27="","",VLOOKUP(AR27,'シフト記号表（勤務時間帯）'!$D$6:$Z$47,23,FALSE))</f>
        <v/>
      </c>
      <c r="AS29" s="324" t="str">
        <f>IF(AS27="","",VLOOKUP(AS27,'シフト記号表（勤務時間帯）'!$D$6:$Z$47,23,FALSE))</f>
        <v/>
      </c>
      <c r="AT29" s="324" t="str">
        <f>IF(AT27="","",VLOOKUP(AT27,'シフト記号表（勤務時間帯）'!$D$6:$Z$47,23,FALSE))</f>
        <v/>
      </c>
      <c r="AU29" s="324" t="str">
        <f>IF(AU27="","",VLOOKUP(AU27,'シフト記号表（勤務時間帯）'!$D$6:$Z$47,23,FALSE))</f>
        <v/>
      </c>
      <c r="AV29" s="325" t="str">
        <f>IF(AV27="","",VLOOKUP(AV27,'シフト記号表（勤務時間帯）'!$D$6:$Z$47,23,FALSE))</f>
        <v/>
      </c>
      <c r="AW29" s="323" t="str">
        <f>IF(AW27="","",VLOOKUP(AW27,'シフト記号表（勤務時間帯）'!$D$6:$Z$47,23,FALSE))</f>
        <v/>
      </c>
      <c r="AX29" s="324" t="str">
        <f>IF(AX27="","",VLOOKUP(AX27,'シフト記号表（勤務時間帯）'!$D$6:$Z$47,23,FALSE))</f>
        <v/>
      </c>
      <c r="AY29" s="324" t="str">
        <f>IF(AY27="","",VLOOKUP(AY27,'シフト記号表（勤務時間帯）'!$D$6:$Z$47,23,FALSE))</f>
        <v/>
      </c>
      <c r="AZ29" s="927">
        <f>IF($BC$3="４週",SUM(U29:AV29),IF($BC$3="暦月",SUM(U29:AY29),""))</f>
        <v>0</v>
      </c>
      <c r="BA29" s="928"/>
      <c r="BB29" s="929">
        <f>IF($BC$3="４週",AZ29/4,IF($BC$3="暦月",(AZ29/($BC$8/7)),""))</f>
        <v>0</v>
      </c>
      <c r="BC29" s="928"/>
      <c r="BD29" s="921"/>
      <c r="BE29" s="922"/>
      <c r="BF29" s="922"/>
      <c r="BG29" s="922"/>
      <c r="BH29" s="923"/>
    </row>
    <row r="30" spans="2:60" ht="20.25" customHeight="1" x14ac:dyDescent="0.15">
      <c r="B30" s="326"/>
      <c r="C30" s="870"/>
      <c r="D30" s="871"/>
      <c r="E30" s="872"/>
      <c r="F30" s="307"/>
      <c r="G30" s="308"/>
      <c r="H30" s="934"/>
      <c r="I30" s="882"/>
      <c r="J30" s="883"/>
      <c r="K30" s="883"/>
      <c r="L30" s="884"/>
      <c r="M30" s="891"/>
      <c r="N30" s="892"/>
      <c r="O30" s="893"/>
      <c r="P30" s="329" t="s">
        <v>649</v>
      </c>
      <c r="Q30" s="330"/>
      <c r="R30" s="330"/>
      <c r="S30" s="331"/>
      <c r="T30" s="332"/>
      <c r="U30" s="333"/>
      <c r="V30" s="334"/>
      <c r="W30" s="334"/>
      <c r="X30" s="334"/>
      <c r="Y30" s="334"/>
      <c r="Z30" s="334"/>
      <c r="AA30" s="335"/>
      <c r="AB30" s="333"/>
      <c r="AC30" s="334"/>
      <c r="AD30" s="334"/>
      <c r="AE30" s="334"/>
      <c r="AF30" s="334"/>
      <c r="AG30" s="334"/>
      <c r="AH30" s="335"/>
      <c r="AI30" s="333"/>
      <c r="AJ30" s="334"/>
      <c r="AK30" s="334"/>
      <c r="AL30" s="334"/>
      <c r="AM30" s="334"/>
      <c r="AN30" s="334"/>
      <c r="AO30" s="335"/>
      <c r="AP30" s="333"/>
      <c r="AQ30" s="334"/>
      <c r="AR30" s="334"/>
      <c r="AS30" s="334"/>
      <c r="AT30" s="334"/>
      <c r="AU30" s="334"/>
      <c r="AV30" s="335"/>
      <c r="AW30" s="333"/>
      <c r="AX30" s="334"/>
      <c r="AY30" s="334"/>
      <c r="AZ30" s="900"/>
      <c r="BA30" s="901"/>
      <c r="BB30" s="914"/>
      <c r="BC30" s="901"/>
      <c r="BD30" s="915"/>
      <c r="BE30" s="916"/>
      <c r="BF30" s="916"/>
      <c r="BG30" s="916"/>
      <c r="BH30" s="917"/>
    </row>
    <row r="31" spans="2:60" ht="20.25" customHeight="1" x14ac:dyDescent="0.15">
      <c r="B31" s="306">
        <f>B28+1</f>
        <v>4</v>
      </c>
      <c r="C31" s="873"/>
      <c r="D31" s="874"/>
      <c r="E31" s="875"/>
      <c r="F31" s="307">
        <f>C30</f>
        <v>0</v>
      </c>
      <c r="G31" s="308"/>
      <c r="H31" s="880"/>
      <c r="I31" s="885"/>
      <c r="J31" s="886"/>
      <c r="K31" s="886"/>
      <c r="L31" s="887"/>
      <c r="M31" s="894"/>
      <c r="N31" s="895"/>
      <c r="O31" s="896"/>
      <c r="P31" s="309" t="s">
        <v>658</v>
      </c>
      <c r="Q31" s="310"/>
      <c r="R31" s="310"/>
      <c r="S31" s="311"/>
      <c r="T31" s="312"/>
      <c r="U31" s="313" t="str">
        <f>IF(U30="","",VLOOKUP(U30,'シフト記号表（勤務時間帯）'!$D$6:$X$47,21,FALSE))</f>
        <v/>
      </c>
      <c r="V31" s="314" t="str">
        <f>IF(V30="","",VLOOKUP(V30,'シフト記号表（勤務時間帯）'!$D$6:$X$47,21,FALSE))</f>
        <v/>
      </c>
      <c r="W31" s="314" t="str">
        <f>IF(W30="","",VLOOKUP(W30,'シフト記号表（勤務時間帯）'!$D$6:$X$47,21,FALSE))</f>
        <v/>
      </c>
      <c r="X31" s="314" t="str">
        <f>IF(X30="","",VLOOKUP(X30,'シフト記号表（勤務時間帯）'!$D$6:$X$47,21,FALSE))</f>
        <v/>
      </c>
      <c r="Y31" s="314" t="str">
        <f>IF(Y30="","",VLOOKUP(Y30,'シフト記号表（勤務時間帯）'!$D$6:$X$47,21,FALSE))</f>
        <v/>
      </c>
      <c r="Z31" s="314" t="str">
        <f>IF(Z30="","",VLOOKUP(Z30,'シフト記号表（勤務時間帯）'!$D$6:$X$47,21,FALSE))</f>
        <v/>
      </c>
      <c r="AA31" s="315" t="str">
        <f>IF(AA30="","",VLOOKUP(AA30,'シフト記号表（勤務時間帯）'!$D$6:$X$47,21,FALSE))</f>
        <v/>
      </c>
      <c r="AB31" s="313" t="str">
        <f>IF(AB30="","",VLOOKUP(AB30,'シフト記号表（勤務時間帯）'!$D$6:$X$47,21,FALSE))</f>
        <v/>
      </c>
      <c r="AC31" s="314" t="str">
        <f>IF(AC30="","",VLOOKUP(AC30,'シフト記号表（勤務時間帯）'!$D$6:$X$47,21,FALSE))</f>
        <v/>
      </c>
      <c r="AD31" s="314" t="str">
        <f>IF(AD30="","",VLOOKUP(AD30,'シフト記号表（勤務時間帯）'!$D$6:$X$47,21,FALSE))</f>
        <v/>
      </c>
      <c r="AE31" s="314" t="str">
        <f>IF(AE30="","",VLOOKUP(AE30,'シフト記号表（勤務時間帯）'!$D$6:$X$47,21,FALSE))</f>
        <v/>
      </c>
      <c r="AF31" s="314" t="str">
        <f>IF(AF30="","",VLOOKUP(AF30,'シフト記号表（勤務時間帯）'!$D$6:$X$47,21,FALSE))</f>
        <v/>
      </c>
      <c r="AG31" s="314" t="str">
        <f>IF(AG30="","",VLOOKUP(AG30,'シフト記号表（勤務時間帯）'!$D$6:$X$47,21,FALSE))</f>
        <v/>
      </c>
      <c r="AH31" s="315" t="str">
        <f>IF(AH30="","",VLOOKUP(AH30,'シフト記号表（勤務時間帯）'!$D$6:$X$47,21,FALSE))</f>
        <v/>
      </c>
      <c r="AI31" s="313" t="str">
        <f>IF(AI30="","",VLOOKUP(AI30,'シフト記号表（勤務時間帯）'!$D$6:$X$47,21,FALSE))</f>
        <v/>
      </c>
      <c r="AJ31" s="314" t="str">
        <f>IF(AJ30="","",VLOOKUP(AJ30,'シフト記号表（勤務時間帯）'!$D$6:$X$47,21,FALSE))</f>
        <v/>
      </c>
      <c r="AK31" s="314" t="str">
        <f>IF(AK30="","",VLOOKUP(AK30,'シフト記号表（勤務時間帯）'!$D$6:$X$47,21,FALSE))</f>
        <v/>
      </c>
      <c r="AL31" s="314" t="str">
        <f>IF(AL30="","",VLOOKUP(AL30,'シフト記号表（勤務時間帯）'!$D$6:$X$47,21,FALSE))</f>
        <v/>
      </c>
      <c r="AM31" s="314" t="str">
        <f>IF(AM30="","",VLOOKUP(AM30,'シフト記号表（勤務時間帯）'!$D$6:$X$47,21,FALSE))</f>
        <v/>
      </c>
      <c r="AN31" s="314" t="str">
        <f>IF(AN30="","",VLOOKUP(AN30,'シフト記号表（勤務時間帯）'!$D$6:$X$47,21,FALSE))</f>
        <v/>
      </c>
      <c r="AO31" s="315" t="str">
        <f>IF(AO30="","",VLOOKUP(AO30,'シフト記号表（勤務時間帯）'!$D$6:$X$47,21,FALSE))</f>
        <v/>
      </c>
      <c r="AP31" s="313" t="str">
        <f>IF(AP30="","",VLOOKUP(AP30,'シフト記号表（勤務時間帯）'!$D$6:$X$47,21,FALSE))</f>
        <v/>
      </c>
      <c r="AQ31" s="314" t="str">
        <f>IF(AQ30="","",VLOOKUP(AQ30,'シフト記号表（勤務時間帯）'!$D$6:$X$47,21,FALSE))</f>
        <v/>
      </c>
      <c r="AR31" s="314" t="str">
        <f>IF(AR30="","",VLOOKUP(AR30,'シフト記号表（勤務時間帯）'!$D$6:$X$47,21,FALSE))</f>
        <v/>
      </c>
      <c r="AS31" s="314" t="str">
        <f>IF(AS30="","",VLOOKUP(AS30,'シフト記号表（勤務時間帯）'!$D$6:$X$47,21,FALSE))</f>
        <v/>
      </c>
      <c r="AT31" s="314" t="str">
        <f>IF(AT30="","",VLOOKUP(AT30,'シフト記号表（勤務時間帯）'!$D$6:$X$47,21,FALSE))</f>
        <v/>
      </c>
      <c r="AU31" s="314" t="str">
        <f>IF(AU30="","",VLOOKUP(AU30,'シフト記号表（勤務時間帯）'!$D$6:$X$47,21,FALSE))</f>
        <v/>
      </c>
      <c r="AV31" s="315" t="str">
        <f>IF(AV30="","",VLOOKUP(AV30,'シフト記号表（勤務時間帯）'!$D$6:$X$47,21,FALSE))</f>
        <v/>
      </c>
      <c r="AW31" s="313" t="str">
        <f>IF(AW30="","",VLOOKUP(AW30,'シフト記号表（勤務時間帯）'!$D$6:$X$47,21,FALSE))</f>
        <v/>
      </c>
      <c r="AX31" s="314" t="str">
        <f>IF(AX30="","",VLOOKUP(AX30,'シフト記号表（勤務時間帯）'!$D$6:$X$47,21,FALSE))</f>
        <v/>
      </c>
      <c r="AY31" s="314" t="str">
        <f>IF(AY30="","",VLOOKUP(AY30,'シフト記号表（勤務時間帯）'!$D$6:$X$47,21,FALSE))</f>
        <v/>
      </c>
      <c r="AZ31" s="924">
        <f>IF($BC$3="４週",SUM(U31:AV31),IF($BC$3="暦月",SUM(U31:AY31),""))</f>
        <v>0</v>
      </c>
      <c r="BA31" s="925"/>
      <c r="BB31" s="926">
        <f>IF($BC$3="４週",AZ31/4,IF($BC$3="暦月",(AZ31/($BC$8/7)),""))</f>
        <v>0</v>
      </c>
      <c r="BC31" s="925"/>
      <c r="BD31" s="918"/>
      <c r="BE31" s="919"/>
      <c r="BF31" s="919"/>
      <c r="BG31" s="919"/>
      <c r="BH31" s="920"/>
    </row>
    <row r="32" spans="2:60" ht="20.25" customHeight="1" x14ac:dyDescent="0.15">
      <c r="B32" s="316"/>
      <c r="C32" s="876"/>
      <c r="D32" s="877"/>
      <c r="E32" s="878"/>
      <c r="F32" s="317"/>
      <c r="G32" s="318">
        <f>C30</f>
        <v>0</v>
      </c>
      <c r="H32" s="881"/>
      <c r="I32" s="888"/>
      <c r="J32" s="889"/>
      <c r="K32" s="889"/>
      <c r="L32" s="890"/>
      <c r="M32" s="897"/>
      <c r="N32" s="898"/>
      <c r="O32" s="899"/>
      <c r="P32" s="319" t="s">
        <v>659</v>
      </c>
      <c r="Q32" s="339"/>
      <c r="R32" s="339"/>
      <c r="S32" s="321"/>
      <c r="T32" s="322"/>
      <c r="U32" s="323" t="str">
        <f>IF(U30="","",VLOOKUP(U30,'シフト記号表（勤務時間帯）'!$D$6:$Z$47,23,FALSE))</f>
        <v/>
      </c>
      <c r="V32" s="324" t="str">
        <f>IF(V30="","",VLOOKUP(V30,'シフト記号表（勤務時間帯）'!$D$6:$Z$47,23,FALSE))</f>
        <v/>
      </c>
      <c r="W32" s="324" t="str">
        <f>IF(W30="","",VLOOKUP(W30,'シフト記号表（勤務時間帯）'!$D$6:$Z$47,23,FALSE))</f>
        <v/>
      </c>
      <c r="X32" s="324" t="str">
        <f>IF(X30="","",VLOOKUP(X30,'シフト記号表（勤務時間帯）'!$D$6:$Z$47,23,FALSE))</f>
        <v/>
      </c>
      <c r="Y32" s="324" t="str">
        <f>IF(Y30="","",VLOOKUP(Y30,'シフト記号表（勤務時間帯）'!$D$6:$Z$47,23,FALSE))</f>
        <v/>
      </c>
      <c r="Z32" s="324" t="str">
        <f>IF(Z30="","",VLOOKUP(Z30,'シフト記号表（勤務時間帯）'!$D$6:$Z$47,23,FALSE))</f>
        <v/>
      </c>
      <c r="AA32" s="325" t="str">
        <f>IF(AA30="","",VLOOKUP(AA30,'シフト記号表（勤務時間帯）'!$D$6:$Z$47,23,FALSE))</f>
        <v/>
      </c>
      <c r="AB32" s="323" t="str">
        <f>IF(AB30="","",VLOOKUP(AB30,'シフト記号表（勤務時間帯）'!$D$6:$Z$47,23,FALSE))</f>
        <v/>
      </c>
      <c r="AC32" s="324" t="str">
        <f>IF(AC30="","",VLOOKUP(AC30,'シフト記号表（勤務時間帯）'!$D$6:$Z$47,23,FALSE))</f>
        <v/>
      </c>
      <c r="AD32" s="324" t="str">
        <f>IF(AD30="","",VLOOKUP(AD30,'シフト記号表（勤務時間帯）'!$D$6:$Z$47,23,FALSE))</f>
        <v/>
      </c>
      <c r="AE32" s="324" t="str">
        <f>IF(AE30="","",VLOOKUP(AE30,'シフト記号表（勤務時間帯）'!$D$6:$Z$47,23,FALSE))</f>
        <v/>
      </c>
      <c r="AF32" s="324" t="str">
        <f>IF(AF30="","",VLOOKUP(AF30,'シフト記号表（勤務時間帯）'!$D$6:$Z$47,23,FALSE))</f>
        <v/>
      </c>
      <c r="AG32" s="324" t="str">
        <f>IF(AG30="","",VLOOKUP(AG30,'シフト記号表（勤務時間帯）'!$D$6:$Z$47,23,FALSE))</f>
        <v/>
      </c>
      <c r="AH32" s="325" t="str">
        <f>IF(AH30="","",VLOOKUP(AH30,'シフト記号表（勤務時間帯）'!$D$6:$Z$47,23,FALSE))</f>
        <v/>
      </c>
      <c r="AI32" s="323" t="str">
        <f>IF(AI30="","",VLOOKUP(AI30,'シフト記号表（勤務時間帯）'!$D$6:$Z$47,23,FALSE))</f>
        <v/>
      </c>
      <c r="AJ32" s="324" t="str">
        <f>IF(AJ30="","",VLOOKUP(AJ30,'シフト記号表（勤務時間帯）'!$D$6:$Z$47,23,FALSE))</f>
        <v/>
      </c>
      <c r="AK32" s="324" t="str">
        <f>IF(AK30="","",VLOOKUP(AK30,'シフト記号表（勤務時間帯）'!$D$6:$Z$47,23,FALSE))</f>
        <v/>
      </c>
      <c r="AL32" s="324" t="str">
        <f>IF(AL30="","",VLOOKUP(AL30,'シフト記号表（勤務時間帯）'!$D$6:$Z$47,23,FALSE))</f>
        <v/>
      </c>
      <c r="AM32" s="324" t="str">
        <f>IF(AM30="","",VLOOKUP(AM30,'シフト記号表（勤務時間帯）'!$D$6:$Z$47,23,FALSE))</f>
        <v/>
      </c>
      <c r="AN32" s="324" t="str">
        <f>IF(AN30="","",VLOOKUP(AN30,'シフト記号表（勤務時間帯）'!$D$6:$Z$47,23,FALSE))</f>
        <v/>
      </c>
      <c r="AO32" s="325" t="str">
        <f>IF(AO30="","",VLOOKUP(AO30,'シフト記号表（勤務時間帯）'!$D$6:$Z$47,23,FALSE))</f>
        <v/>
      </c>
      <c r="AP32" s="323" t="str">
        <f>IF(AP30="","",VLOOKUP(AP30,'シフト記号表（勤務時間帯）'!$D$6:$Z$47,23,FALSE))</f>
        <v/>
      </c>
      <c r="AQ32" s="324" t="str">
        <f>IF(AQ30="","",VLOOKUP(AQ30,'シフト記号表（勤務時間帯）'!$D$6:$Z$47,23,FALSE))</f>
        <v/>
      </c>
      <c r="AR32" s="324" t="str">
        <f>IF(AR30="","",VLOOKUP(AR30,'シフト記号表（勤務時間帯）'!$D$6:$Z$47,23,FALSE))</f>
        <v/>
      </c>
      <c r="AS32" s="324" t="str">
        <f>IF(AS30="","",VLOOKUP(AS30,'シフト記号表（勤務時間帯）'!$D$6:$Z$47,23,FALSE))</f>
        <v/>
      </c>
      <c r="AT32" s="324" t="str">
        <f>IF(AT30="","",VLOOKUP(AT30,'シフト記号表（勤務時間帯）'!$D$6:$Z$47,23,FALSE))</f>
        <v/>
      </c>
      <c r="AU32" s="324" t="str">
        <f>IF(AU30="","",VLOOKUP(AU30,'シフト記号表（勤務時間帯）'!$D$6:$Z$47,23,FALSE))</f>
        <v/>
      </c>
      <c r="AV32" s="325" t="str">
        <f>IF(AV30="","",VLOOKUP(AV30,'シフト記号表（勤務時間帯）'!$D$6:$Z$47,23,FALSE))</f>
        <v/>
      </c>
      <c r="AW32" s="323" t="str">
        <f>IF(AW30="","",VLOOKUP(AW30,'シフト記号表（勤務時間帯）'!$D$6:$Z$47,23,FALSE))</f>
        <v/>
      </c>
      <c r="AX32" s="324" t="str">
        <f>IF(AX30="","",VLOOKUP(AX30,'シフト記号表（勤務時間帯）'!$D$6:$Z$47,23,FALSE))</f>
        <v/>
      </c>
      <c r="AY32" s="324" t="str">
        <f>IF(AY30="","",VLOOKUP(AY30,'シフト記号表（勤務時間帯）'!$D$6:$Z$47,23,FALSE))</f>
        <v/>
      </c>
      <c r="AZ32" s="927">
        <f>IF($BC$3="４週",SUM(U32:AV32),IF($BC$3="暦月",SUM(U32:AY32),""))</f>
        <v>0</v>
      </c>
      <c r="BA32" s="928"/>
      <c r="BB32" s="929">
        <f>IF($BC$3="４週",AZ32/4,IF($BC$3="暦月",(AZ32/($BC$8/7)),""))</f>
        <v>0</v>
      </c>
      <c r="BC32" s="928"/>
      <c r="BD32" s="921"/>
      <c r="BE32" s="922"/>
      <c r="BF32" s="922"/>
      <c r="BG32" s="922"/>
      <c r="BH32" s="923"/>
    </row>
    <row r="33" spans="2:60" ht="20.25" customHeight="1" x14ac:dyDescent="0.15">
      <c r="B33" s="326"/>
      <c r="C33" s="870"/>
      <c r="D33" s="871"/>
      <c r="E33" s="872"/>
      <c r="F33" s="307"/>
      <c r="G33" s="308"/>
      <c r="H33" s="934"/>
      <c r="I33" s="882"/>
      <c r="J33" s="883"/>
      <c r="K33" s="883"/>
      <c r="L33" s="884"/>
      <c r="M33" s="891"/>
      <c r="N33" s="892"/>
      <c r="O33" s="893"/>
      <c r="P33" s="329" t="s">
        <v>649</v>
      </c>
      <c r="Q33" s="330"/>
      <c r="R33" s="330"/>
      <c r="S33" s="331"/>
      <c r="T33" s="332"/>
      <c r="U33" s="333"/>
      <c r="V33" s="334"/>
      <c r="W33" s="334"/>
      <c r="X33" s="334"/>
      <c r="Y33" s="334"/>
      <c r="Z33" s="334"/>
      <c r="AA33" s="335"/>
      <c r="AB33" s="333"/>
      <c r="AC33" s="334"/>
      <c r="AD33" s="334"/>
      <c r="AE33" s="334"/>
      <c r="AF33" s="334"/>
      <c r="AG33" s="334"/>
      <c r="AH33" s="335"/>
      <c r="AI33" s="333"/>
      <c r="AJ33" s="334"/>
      <c r="AK33" s="334"/>
      <c r="AL33" s="334"/>
      <c r="AM33" s="334"/>
      <c r="AN33" s="334"/>
      <c r="AO33" s="335"/>
      <c r="AP33" s="333"/>
      <c r="AQ33" s="334"/>
      <c r="AR33" s="334"/>
      <c r="AS33" s="334"/>
      <c r="AT33" s="334"/>
      <c r="AU33" s="334"/>
      <c r="AV33" s="335"/>
      <c r="AW33" s="333"/>
      <c r="AX33" s="334"/>
      <c r="AY33" s="334"/>
      <c r="AZ33" s="900"/>
      <c r="BA33" s="901"/>
      <c r="BB33" s="914"/>
      <c r="BC33" s="901"/>
      <c r="BD33" s="915"/>
      <c r="BE33" s="916"/>
      <c r="BF33" s="916"/>
      <c r="BG33" s="916"/>
      <c r="BH33" s="917"/>
    </row>
    <row r="34" spans="2:60" ht="20.25" customHeight="1" x14ac:dyDescent="0.15">
      <c r="B34" s="306">
        <f>B31+1</f>
        <v>5</v>
      </c>
      <c r="C34" s="873"/>
      <c r="D34" s="874"/>
      <c r="E34" s="875"/>
      <c r="F34" s="307">
        <f>C33</f>
        <v>0</v>
      </c>
      <c r="G34" s="308"/>
      <c r="H34" s="880"/>
      <c r="I34" s="885"/>
      <c r="J34" s="886"/>
      <c r="K34" s="886"/>
      <c r="L34" s="887"/>
      <c r="M34" s="894"/>
      <c r="N34" s="895"/>
      <c r="O34" s="896"/>
      <c r="P34" s="309" t="s">
        <v>658</v>
      </c>
      <c r="Q34" s="310"/>
      <c r="R34" s="310"/>
      <c r="S34" s="311"/>
      <c r="T34" s="312"/>
      <c r="U34" s="313" t="str">
        <f>IF(U33="","",VLOOKUP(U33,'シフト記号表（勤務時間帯）'!$D$6:$X$47,21,FALSE))</f>
        <v/>
      </c>
      <c r="V34" s="314" t="str">
        <f>IF(V33="","",VLOOKUP(V33,'シフト記号表（勤務時間帯）'!$D$6:$X$47,21,FALSE))</f>
        <v/>
      </c>
      <c r="W34" s="314" t="str">
        <f>IF(W33="","",VLOOKUP(W33,'シフト記号表（勤務時間帯）'!$D$6:$X$47,21,FALSE))</f>
        <v/>
      </c>
      <c r="X34" s="314" t="str">
        <f>IF(X33="","",VLOOKUP(X33,'シフト記号表（勤務時間帯）'!$D$6:$X$47,21,FALSE))</f>
        <v/>
      </c>
      <c r="Y34" s="314" t="str">
        <f>IF(Y33="","",VLOOKUP(Y33,'シフト記号表（勤務時間帯）'!$D$6:$X$47,21,FALSE))</f>
        <v/>
      </c>
      <c r="Z34" s="314" t="str">
        <f>IF(Z33="","",VLOOKUP(Z33,'シフト記号表（勤務時間帯）'!$D$6:$X$47,21,FALSE))</f>
        <v/>
      </c>
      <c r="AA34" s="315" t="str">
        <f>IF(AA33="","",VLOOKUP(AA33,'シフト記号表（勤務時間帯）'!$D$6:$X$47,21,FALSE))</f>
        <v/>
      </c>
      <c r="AB34" s="313" t="str">
        <f>IF(AB33="","",VLOOKUP(AB33,'シフト記号表（勤務時間帯）'!$D$6:$X$47,21,FALSE))</f>
        <v/>
      </c>
      <c r="AC34" s="314" t="str">
        <f>IF(AC33="","",VLOOKUP(AC33,'シフト記号表（勤務時間帯）'!$D$6:$X$47,21,FALSE))</f>
        <v/>
      </c>
      <c r="AD34" s="314" t="str">
        <f>IF(AD33="","",VLOOKUP(AD33,'シフト記号表（勤務時間帯）'!$D$6:$X$47,21,FALSE))</f>
        <v/>
      </c>
      <c r="AE34" s="314" t="str">
        <f>IF(AE33="","",VLOOKUP(AE33,'シフト記号表（勤務時間帯）'!$D$6:$X$47,21,FALSE))</f>
        <v/>
      </c>
      <c r="AF34" s="314" t="str">
        <f>IF(AF33="","",VLOOKUP(AF33,'シフト記号表（勤務時間帯）'!$D$6:$X$47,21,FALSE))</f>
        <v/>
      </c>
      <c r="AG34" s="314" t="str">
        <f>IF(AG33="","",VLOOKUP(AG33,'シフト記号表（勤務時間帯）'!$D$6:$X$47,21,FALSE))</f>
        <v/>
      </c>
      <c r="AH34" s="315" t="str">
        <f>IF(AH33="","",VLOOKUP(AH33,'シフト記号表（勤務時間帯）'!$D$6:$X$47,21,FALSE))</f>
        <v/>
      </c>
      <c r="AI34" s="313" t="str">
        <f>IF(AI33="","",VLOOKUP(AI33,'シフト記号表（勤務時間帯）'!$D$6:$X$47,21,FALSE))</f>
        <v/>
      </c>
      <c r="AJ34" s="314" t="str">
        <f>IF(AJ33="","",VLOOKUP(AJ33,'シフト記号表（勤務時間帯）'!$D$6:$X$47,21,FALSE))</f>
        <v/>
      </c>
      <c r="AK34" s="314" t="str">
        <f>IF(AK33="","",VLOOKUP(AK33,'シフト記号表（勤務時間帯）'!$D$6:$X$47,21,FALSE))</f>
        <v/>
      </c>
      <c r="AL34" s="314" t="str">
        <f>IF(AL33="","",VLOOKUP(AL33,'シフト記号表（勤務時間帯）'!$D$6:$X$47,21,FALSE))</f>
        <v/>
      </c>
      <c r="AM34" s="314" t="str">
        <f>IF(AM33="","",VLOOKUP(AM33,'シフト記号表（勤務時間帯）'!$D$6:$X$47,21,FALSE))</f>
        <v/>
      </c>
      <c r="AN34" s="314" t="str">
        <f>IF(AN33="","",VLOOKUP(AN33,'シフト記号表（勤務時間帯）'!$D$6:$X$47,21,FALSE))</f>
        <v/>
      </c>
      <c r="AO34" s="315" t="str">
        <f>IF(AO33="","",VLOOKUP(AO33,'シフト記号表（勤務時間帯）'!$D$6:$X$47,21,FALSE))</f>
        <v/>
      </c>
      <c r="AP34" s="313" t="str">
        <f>IF(AP33="","",VLOOKUP(AP33,'シフト記号表（勤務時間帯）'!$D$6:$X$47,21,FALSE))</f>
        <v/>
      </c>
      <c r="AQ34" s="314" t="str">
        <f>IF(AQ33="","",VLOOKUP(AQ33,'シフト記号表（勤務時間帯）'!$D$6:$X$47,21,FALSE))</f>
        <v/>
      </c>
      <c r="AR34" s="314" t="str">
        <f>IF(AR33="","",VLOOKUP(AR33,'シフト記号表（勤務時間帯）'!$D$6:$X$47,21,FALSE))</f>
        <v/>
      </c>
      <c r="AS34" s="314" t="str">
        <f>IF(AS33="","",VLOOKUP(AS33,'シフト記号表（勤務時間帯）'!$D$6:$X$47,21,FALSE))</f>
        <v/>
      </c>
      <c r="AT34" s="314" t="str">
        <f>IF(AT33="","",VLOOKUP(AT33,'シフト記号表（勤務時間帯）'!$D$6:$X$47,21,FALSE))</f>
        <v/>
      </c>
      <c r="AU34" s="314" t="str">
        <f>IF(AU33="","",VLOOKUP(AU33,'シフト記号表（勤務時間帯）'!$D$6:$X$47,21,FALSE))</f>
        <v/>
      </c>
      <c r="AV34" s="315" t="str">
        <f>IF(AV33="","",VLOOKUP(AV33,'シフト記号表（勤務時間帯）'!$D$6:$X$47,21,FALSE))</f>
        <v/>
      </c>
      <c r="AW34" s="313" t="str">
        <f>IF(AW33="","",VLOOKUP(AW33,'シフト記号表（勤務時間帯）'!$D$6:$X$47,21,FALSE))</f>
        <v/>
      </c>
      <c r="AX34" s="314" t="str">
        <f>IF(AX33="","",VLOOKUP(AX33,'シフト記号表（勤務時間帯）'!$D$6:$X$47,21,FALSE))</f>
        <v/>
      </c>
      <c r="AY34" s="314" t="str">
        <f>IF(AY33="","",VLOOKUP(AY33,'シフト記号表（勤務時間帯）'!$D$6:$X$47,21,FALSE))</f>
        <v/>
      </c>
      <c r="AZ34" s="924">
        <f>IF($BC$3="４週",SUM(U34:AV34),IF($BC$3="暦月",SUM(U34:AY34),""))</f>
        <v>0</v>
      </c>
      <c r="BA34" s="925"/>
      <c r="BB34" s="926">
        <f>IF($BC$3="４週",AZ34/4,IF($BC$3="暦月",(AZ34/($BC$8/7)),""))</f>
        <v>0</v>
      </c>
      <c r="BC34" s="925"/>
      <c r="BD34" s="918"/>
      <c r="BE34" s="919"/>
      <c r="BF34" s="919"/>
      <c r="BG34" s="919"/>
      <c r="BH34" s="920"/>
    </row>
    <row r="35" spans="2:60" ht="20.25" customHeight="1" x14ac:dyDescent="0.15">
      <c r="B35" s="316"/>
      <c r="C35" s="876"/>
      <c r="D35" s="877"/>
      <c r="E35" s="878"/>
      <c r="F35" s="317"/>
      <c r="G35" s="318">
        <f>C33</f>
        <v>0</v>
      </c>
      <c r="H35" s="881"/>
      <c r="I35" s="888"/>
      <c r="J35" s="889"/>
      <c r="K35" s="889"/>
      <c r="L35" s="890"/>
      <c r="M35" s="897"/>
      <c r="N35" s="898"/>
      <c r="O35" s="899"/>
      <c r="P35" s="319" t="s">
        <v>659</v>
      </c>
      <c r="Q35" s="320"/>
      <c r="R35" s="320"/>
      <c r="S35" s="340"/>
      <c r="T35" s="341"/>
      <c r="U35" s="323" t="str">
        <f>IF(U33="","",VLOOKUP(U33,'シフト記号表（勤務時間帯）'!$D$6:$Z$47,23,FALSE))</f>
        <v/>
      </c>
      <c r="V35" s="324" t="str">
        <f>IF(V33="","",VLOOKUP(V33,'シフト記号表（勤務時間帯）'!$D$6:$Z$47,23,FALSE))</f>
        <v/>
      </c>
      <c r="W35" s="324" t="str">
        <f>IF(W33="","",VLOOKUP(W33,'シフト記号表（勤務時間帯）'!$D$6:$Z$47,23,FALSE))</f>
        <v/>
      </c>
      <c r="X35" s="324" t="str">
        <f>IF(X33="","",VLOOKUP(X33,'シフト記号表（勤務時間帯）'!$D$6:$Z$47,23,FALSE))</f>
        <v/>
      </c>
      <c r="Y35" s="324" t="str">
        <f>IF(Y33="","",VLOOKUP(Y33,'シフト記号表（勤務時間帯）'!$D$6:$Z$47,23,FALSE))</f>
        <v/>
      </c>
      <c r="Z35" s="324" t="str">
        <f>IF(Z33="","",VLOOKUP(Z33,'シフト記号表（勤務時間帯）'!$D$6:$Z$47,23,FALSE))</f>
        <v/>
      </c>
      <c r="AA35" s="325" t="str">
        <f>IF(AA33="","",VLOOKUP(AA33,'シフト記号表（勤務時間帯）'!$D$6:$Z$47,23,FALSE))</f>
        <v/>
      </c>
      <c r="AB35" s="323" t="str">
        <f>IF(AB33="","",VLOOKUP(AB33,'シフト記号表（勤務時間帯）'!$D$6:$Z$47,23,FALSE))</f>
        <v/>
      </c>
      <c r="AC35" s="324" t="str">
        <f>IF(AC33="","",VLOOKUP(AC33,'シフト記号表（勤務時間帯）'!$D$6:$Z$47,23,FALSE))</f>
        <v/>
      </c>
      <c r="AD35" s="324" t="str">
        <f>IF(AD33="","",VLOOKUP(AD33,'シフト記号表（勤務時間帯）'!$D$6:$Z$47,23,FALSE))</f>
        <v/>
      </c>
      <c r="AE35" s="324" t="str">
        <f>IF(AE33="","",VLOOKUP(AE33,'シフト記号表（勤務時間帯）'!$D$6:$Z$47,23,FALSE))</f>
        <v/>
      </c>
      <c r="AF35" s="324" t="str">
        <f>IF(AF33="","",VLOOKUP(AF33,'シフト記号表（勤務時間帯）'!$D$6:$Z$47,23,FALSE))</f>
        <v/>
      </c>
      <c r="AG35" s="324" t="str">
        <f>IF(AG33="","",VLOOKUP(AG33,'シフト記号表（勤務時間帯）'!$D$6:$Z$47,23,FALSE))</f>
        <v/>
      </c>
      <c r="AH35" s="325" t="str">
        <f>IF(AH33="","",VLOOKUP(AH33,'シフト記号表（勤務時間帯）'!$D$6:$Z$47,23,FALSE))</f>
        <v/>
      </c>
      <c r="AI35" s="323" t="str">
        <f>IF(AI33="","",VLOOKUP(AI33,'シフト記号表（勤務時間帯）'!$D$6:$Z$47,23,FALSE))</f>
        <v/>
      </c>
      <c r="AJ35" s="324" t="str">
        <f>IF(AJ33="","",VLOOKUP(AJ33,'シフト記号表（勤務時間帯）'!$D$6:$Z$47,23,FALSE))</f>
        <v/>
      </c>
      <c r="AK35" s="324" t="str">
        <f>IF(AK33="","",VLOOKUP(AK33,'シフト記号表（勤務時間帯）'!$D$6:$Z$47,23,FALSE))</f>
        <v/>
      </c>
      <c r="AL35" s="324" t="str">
        <f>IF(AL33="","",VLOOKUP(AL33,'シフト記号表（勤務時間帯）'!$D$6:$Z$47,23,FALSE))</f>
        <v/>
      </c>
      <c r="AM35" s="324" t="str">
        <f>IF(AM33="","",VLOOKUP(AM33,'シフト記号表（勤務時間帯）'!$D$6:$Z$47,23,FALSE))</f>
        <v/>
      </c>
      <c r="AN35" s="324" t="str">
        <f>IF(AN33="","",VLOOKUP(AN33,'シフト記号表（勤務時間帯）'!$D$6:$Z$47,23,FALSE))</f>
        <v/>
      </c>
      <c r="AO35" s="325" t="str">
        <f>IF(AO33="","",VLOOKUP(AO33,'シフト記号表（勤務時間帯）'!$D$6:$Z$47,23,FALSE))</f>
        <v/>
      </c>
      <c r="AP35" s="323" t="str">
        <f>IF(AP33="","",VLOOKUP(AP33,'シフト記号表（勤務時間帯）'!$D$6:$Z$47,23,FALSE))</f>
        <v/>
      </c>
      <c r="AQ35" s="324" t="str">
        <f>IF(AQ33="","",VLOOKUP(AQ33,'シフト記号表（勤務時間帯）'!$D$6:$Z$47,23,FALSE))</f>
        <v/>
      </c>
      <c r="AR35" s="324" t="str">
        <f>IF(AR33="","",VLOOKUP(AR33,'シフト記号表（勤務時間帯）'!$D$6:$Z$47,23,FALSE))</f>
        <v/>
      </c>
      <c r="AS35" s="324" t="str">
        <f>IF(AS33="","",VLOOKUP(AS33,'シフト記号表（勤務時間帯）'!$D$6:$Z$47,23,FALSE))</f>
        <v/>
      </c>
      <c r="AT35" s="324" t="str">
        <f>IF(AT33="","",VLOOKUP(AT33,'シフト記号表（勤務時間帯）'!$D$6:$Z$47,23,FALSE))</f>
        <v/>
      </c>
      <c r="AU35" s="324" t="str">
        <f>IF(AU33="","",VLOOKUP(AU33,'シフト記号表（勤務時間帯）'!$D$6:$Z$47,23,FALSE))</f>
        <v/>
      </c>
      <c r="AV35" s="325" t="str">
        <f>IF(AV33="","",VLOOKUP(AV33,'シフト記号表（勤務時間帯）'!$D$6:$Z$47,23,FALSE))</f>
        <v/>
      </c>
      <c r="AW35" s="323" t="str">
        <f>IF(AW33="","",VLOOKUP(AW33,'シフト記号表（勤務時間帯）'!$D$6:$Z$47,23,FALSE))</f>
        <v/>
      </c>
      <c r="AX35" s="324" t="str">
        <f>IF(AX33="","",VLOOKUP(AX33,'シフト記号表（勤務時間帯）'!$D$6:$Z$47,23,FALSE))</f>
        <v/>
      </c>
      <c r="AY35" s="324" t="str">
        <f>IF(AY33="","",VLOOKUP(AY33,'シフト記号表（勤務時間帯）'!$D$6:$Z$47,23,FALSE))</f>
        <v/>
      </c>
      <c r="AZ35" s="927">
        <f>IF($BC$3="４週",SUM(U35:AV35),IF($BC$3="暦月",SUM(U35:AY35),""))</f>
        <v>0</v>
      </c>
      <c r="BA35" s="928"/>
      <c r="BB35" s="929">
        <f>IF($BC$3="４週",AZ35/4,IF($BC$3="暦月",(AZ35/($BC$8/7)),""))</f>
        <v>0</v>
      </c>
      <c r="BC35" s="928"/>
      <c r="BD35" s="921"/>
      <c r="BE35" s="922"/>
      <c r="BF35" s="922"/>
      <c r="BG35" s="922"/>
      <c r="BH35" s="923"/>
    </row>
    <row r="36" spans="2:60" ht="20.25" customHeight="1" x14ac:dyDescent="0.15">
      <c r="B36" s="326"/>
      <c r="C36" s="870"/>
      <c r="D36" s="871"/>
      <c r="E36" s="872"/>
      <c r="F36" s="307"/>
      <c r="G36" s="308"/>
      <c r="H36" s="934"/>
      <c r="I36" s="882"/>
      <c r="J36" s="883"/>
      <c r="K36" s="883"/>
      <c r="L36" s="884"/>
      <c r="M36" s="891"/>
      <c r="N36" s="892"/>
      <c r="O36" s="893"/>
      <c r="P36" s="329" t="s">
        <v>649</v>
      </c>
      <c r="Q36" s="336"/>
      <c r="R36" s="336"/>
      <c r="S36" s="337"/>
      <c r="T36" s="342"/>
      <c r="U36" s="333"/>
      <c r="V36" s="334"/>
      <c r="W36" s="334"/>
      <c r="X36" s="334"/>
      <c r="Y36" s="334"/>
      <c r="Z36" s="334"/>
      <c r="AA36" s="335"/>
      <c r="AB36" s="333"/>
      <c r="AC36" s="334"/>
      <c r="AD36" s="334"/>
      <c r="AE36" s="334"/>
      <c r="AF36" s="334"/>
      <c r="AG36" s="334"/>
      <c r="AH36" s="335"/>
      <c r="AI36" s="333"/>
      <c r="AJ36" s="334"/>
      <c r="AK36" s="334"/>
      <c r="AL36" s="334"/>
      <c r="AM36" s="334"/>
      <c r="AN36" s="334"/>
      <c r="AO36" s="335"/>
      <c r="AP36" s="333"/>
      <c r="AQ36" s="334"/>
      <c r="AR36" s="334"/>
      <c r="AS36" s="334"/>
      <c r="AT36" s="334"/>
      <c r="AU36" s="334"/>
      <c r="AV36" s="335"/>
      <c r="AW36" s="333"/>
      <c r="AX36" s="334"/>
      <c r="AY36" s="334"/>
      <c r="AZ36" s="900"/>
      <c r="BA36" s="901"/>
      <c r="BB36" s="914"/>
      <c r="BC36" s="901"/>
      <c r="BD36" s="915"/>
      <c r="BE36" s="916"/>
      <c r="BF36" s="916"/>
      <c r="BG36" s="916"/>
      <c r="BH36" s="917"/>
    </row>
    <row r="37" spans="2:60" ht="20.25" customHeight="1" x14ac:dyDescent="0.15">
      <c r="B37" s="306">
        <f>B34+1</f>
        <v>6</v>
      </c>
      <c r="C37" s="873"/>
      <c r="D37" s="874"/>
      <c r="E37" s="875"/>
      <c r="F37" s="307">
        <f>C36</f>
        <v>0</v>
      </c>
      <c r="G37" s="308"/>
      <c r="H37" s="880"/>
      <c r="I37" s="885"/>
      <c r="J37" s="886"/>
      <c r="K37" s="886"/>
      <c r="L37" s="887"/>
      <c r="M37" s="894"/>
      <c r="N37" s="895"/>
      <c r="O37" s="896"/>
      <c r="P37" s="309" t="s">
        <v>658</v>
      </c>
      <c r="Q37" s="310"/>
      <c r="R37" s="310"/>
      <c r="S37" s="311"/>
      <c r="T37" s="312"/>
      <c r="U37" s="313" t="str">
        <f>IF(U36="","",VLOOKUP(U36,'シフト記号表（勤務時間帯）'!$D$6:$X$47,21,FALSE))</f>
        <v/>
      </c>
      <c r="V37" s="314" t="str">
        <f>IF(V36="","",VLOOKUP(V36,'シフト記号表（勤務時間帯）'!$D$6:$X$47,21,FALSE))</f>
        <v/>
      </c>
      <c r="W37" s="314" t="str">
        <f>IF(W36="","",VLOOKUP(W36,'シフト記号表（勤務時間帯）'!$D$6:$X$47,21,FALSE))</f>
        <v/>
      </c>
      <c r="X37" s="314" t="str">
        <f>IF(X36="","",VLOOKUP(X36,'シフト記号表（勤務時間帯）'!$D$6:$X$47,21,FALSE))</f>
        <v/>
      </c>
      <c r="Y37" s="314" t="str">
        <f>IF(Y36="","",VLOOKUP(Y36,'シフト記号表（勤務時間帯）'!$D$6:$X$47,21,FALSE))</f>
        <v/>
      </c>
      <c r="Z37" s="314" t="str">
        <f>IF(Z36="","",VLOOKUP(Z36,'シフト記号表（勤務時間帯）'!$D$6:$X$47,21,FALSE))</f>
        <v/>
      </c>
      <c r="AA37" s="315" t="str">
        <f>IF(AA36="","",VLOOKUP(AA36,'シフト記号表（勤務時間帯）'!$D$6:$X$47,21,FALSE))</f>
        <v/>
      </c>
      <c r="AB37" s="313" t="str">
        <f>IF(AB36="","",VLOOKUP(AB36,'シフト記号表（勤務時間帯）'!$D$6:$X$47,21,FALSE))</f>
        <v/>
      </c>
      <c r="AC37" s="314" t="str">
        <f>IF(AC36="","",VLOOKUP(AC36,'シフト記号表（勤務時間帯）'!$D$6:$X$47,21,FALSE))</f>
        <v/>
      </c>
      <c r="AD37" s="314" t="str">
        <f>IF(AD36="","",VLOOKUP(AD36,'シフト記号表（勤務時間帯）'!$D$6:$X$47,21,FALSE))</f>
        <v/>
      </c>
      <c r="AE37" s="314" t="str">
        <f>IF(AE36="","",VLOOKUP(AE36,'シフト記号表（勤務時間帯）'!$D$6:$X$47,21,FALSE))</f>
        <v/>
      </c>
      <c r="AF37" s="314" t="str">
        <f>IF(AF36="","",VLOOKUP(AF36,'シフト記号表（勤務時間帯）'!$D$6:$X$47,21,FALSE))</f>
        <v/>
      </c>
      <c r="AG37" s="314" t="str">
        <f>IF(AG36="","",VLOOKUP(AG36,'シフト記号表（勤務時間帯）'!$D$6:$X$47,21,FALSE))</f>
        <v/>
      </c>
      <c r="AH37" s="315" t="str">
        <f>IF(AH36="","",VLOOKUP(AH36,'シフト記号表（勤務時間帯）'!$D$6:$X$47,21,FALSE))</f>
        <v/>
      </c>
      <c r="AI37" s="313" t="str">
        <f>IF(AI36="","",VLOOKUP(AI36,'シフト記号表（勤務時間帯）'!$D$6:$X$47,21,FALSE))</f>
        <v/>
      </c>
      <c r="AJ37" s="314" t="str">
        <f>IF(AJ36="","",VLOOKUP(AJ36,'シフト記号表（勤務時間帯）'!$D$6:$X$47,21,FALSE))</f>
        <v/>
      </c>
      <c r="AK37" s="314" t="str">
        <f>IF(AK36="","",VLOOKUP(AK36,'シフト記号表（勤務時間帯）'!$D$6:$X$47,21,FALSE))</f>
        <v/>
      </c>
      <c r="AL37" s="314" t="str">
        <f>IF(AL36="","",VLOOKUP(AL36,'シフト記号表（勤務時間帯）'!$D$6:$X$47,21,FALSE))</f>
        <v/>
      </c>
      <c r="AM37" s="314" t="str">
        <f>IF(AM36="","",VLOOKUP(AM36,'シフト記号表（勤務時間帯）'!$D$6:$X$47,21,FALSE))</f>
        <v/>
      </c>
      <c r="AN37" s="314" t="str">
        <f>IF(AN36="","",VLOOKUP(AN36,'シフト記号表（勤務時間帯）'!$D$6:$X$47,21,FALSE))</f>
        <v/>
      </c>
      <c r="AO37" s="315" t="str">
        <f>IF(AO36="","",VLOOKUP(AO36,'シフト記号表（勤務時間帯）'!$D$6:$X$47,21,FALSE))</f>
        <v/>
      </c>
      <c r="AP37" s="313" t="str">
        <f>IF(AP36="","",VLOOKUP(AP36,'シフト記号表（勤務時間帯）'!$D$6:$X$47,21,FALSE))</f>
        <v/>
      </c>
      <c r="AQ37" s="314" t="str">
        <f>IF(AQ36="","",VLOOKUP(AQ36,'シフト記号表（勤務時間帯）'!$D$6:$X$47,21,FALSE))</f>
        <v/>
      </c>
      <c r="AR37" s="314" t="str">
        <f>IF(AR36="","",VLOOKUP(AR36,'シフト記号表（勤務時間帯）'!$D$6:$X$47,21,FALSE))</f>
        <v/>
      </c>
      <c r="AS37" s="314" t="str">
        <f>IF(AS36="","",VLOOKUP(AS36,'シフト記号表（勤務時間帯）'!$D$6:$X$47,21,FALSE))</f>
        <v/>
      </c>
      <c r="AT37" s="314" t="str">
        <f>IF(AT36="","",VLOOKUP(AT36,'シフト記号表（勤務時間帯）'!$D$6:$X$47,21,FALSE))</f>
        <v/>
      </c>
      <c r="AU37" s="314" t="str">
        <f>IF(AU36="","",VLOOKUP(AU36,'シフト記号表（勤務時間帯）'!$D$6:$X$47,21,FALSE))</f>
        <v/>
      </c>
      <c r="AV37" s="315" t="str">
        <f>IF(AV36="","",VLOOKUP(AV36,'シフト記号表（勤務時間帯）'!$D$6:$X$47,21,FALSE))</f>
        <v/>
      </c>
      <c r="AW37" s="313" t="str">
        <f>IF(AW36="","",VLOOKUP(AW36,'シフト記号表（勤務時間帯）'!$D$6:$X$47,21,FALSE))</f>
        <v/>
      </c>
      <c r="AX37" s="314" t="str">
        <f>IF(AX36="","",VLOOKUP(AX36,'シフト記号表（勤務時間帯）'!$D$6:$X$47,21,FALSE))</f>
        <v/>
      </c>
      <c r="AY37" s="314" t="str">
        <f>IF(AY36="","",VLOOKUP(AY36,'シフト記号表（勤務時間帯）'!$D$6:$X$47,21,FALSE))</f>
        <v/>
      </c>
      <c r="AZ37" s="924">
        <f>IF($BC$3="４週",SUM(U37:AV37),IF($BC$3="暦月",SUM(U37:AY37),""))</f>
        <v>0</v>
      </c>
      <c r="BA37" s="925"/>
      <c r="BB37" s="926">
        <f>IF($BC$3="４週",AZ37/4,IF($BC$3="暦月",(AZ37/($BC$8/7)),""))</f>
        <v>0</v>
      </c>
      <c r="BC37" s="925"/>
      <c r="BD37" s="918"/>
      <c r="BE37" s="919"/>
      <c r="BF37" s="919"/>
      <c r="BG37" s="919"/>
      <c r="BH37" s="920"/>
    </row>
    <row r="38" spans="2:60" ht="20.25" customHeight="1" x14ac:dyDescent="0.15">
      <c r="B38" s="316"/>
      <c r="C38" s="876"/>
      <c r="D38" s="877"/>
      <c r="E38" s="878"/>
      <c r="F38" s="317"/>
      <c r="G38" s="318">
        <f>C36</f>
        <v>0</v>
      </c>
      <c r="H38" s="881"/>
      <c r="I38" s="888"/>
      <c r="J38" s="889"/>
      <c r="K38" s="889"/>
      <c r="L38" s="890"/>
      <c r="M38" s="897"/>
      <c r="N38" s="898"/>
      <c r="O38" s="899"/>
      <c r="P38" s="319" t="s">
        <v>659</v>
      </c>
      <c r="Q38" s="339"/>
      <c r="R38" s="339"/>
      <c r="S38" s="321"/>
      <c r="T38" s="322"/>
      <c r="U38" s="323" t="str">
        <f>IF(U36="","",VLOOKUP(U36,'シフト記号表（勤務時間帯）'!$D$6:$Z$47,23,FALSE))</f>
        <v/>
      </c>
      <c r="V38" s="324" t="str">
        <f>IF(V36="","",VLOOKUP(V36,'シフト記号表（勤務時間帯）'!$D$6:$Z$47,23,FALSE))</f>
        <v/>
      </c>
      <c r="W38" s="324" t="str">
        <f>IF(W36="","",VLOOKUP(W36,'シフト記号表（勤務時間帯）'!$D$6:$Z$47,23,FALSE))</f>
        <v/>
      </c>
      <c r="X38" s="324" t="str">
        <f>IF(X36="","",VLOOKUP(X36,'シフト記号表（勤務時間帯）'!$D$6:$Z$47,23,FALSE))</f>
        <v/>
      </c>
      <c r="Y38" s="324" t="str">
        <f>IF(Y36="","",VLOOKUP(Y36,'シフト記号表（勤務時間帯）'!$D$6:$Z$47,23,FALSE))</f>
        <v/>
      </c>
      <c r="Z38" s="324" t="str">
        <f>IF(Z36="","",VLOOKUP(Z36,'シフト記号表（勤務時間帯）'!$D$6:$Z$47,23,FALSE))</f>
        <v/>
      </c>
      <c r="AA38" s="325" t="str">
        <f>IF(AA36="","",VLOOKUP(AA36,'シフト記号表（勤務時間帯）'!$D$6:$Z$47,23,FALSE))</f>
        <v/>
      </c>
      <c r="AB38" s="323" t="str">
        <f>IF(AB36="","",VLOOKUP(AB36,'シフト記号表（勤務時間帯）'!$D$6:$Z$47,23,FALSE))</f>
        <v/>
      </c>
      <c r="AC38" s="324" t="str">
        <f>IF(AC36="","",VLOOKUP(AC36,'シフト記号表（勤務時間帯）'!$D$6:$Z$47,23,FALSE))</f>
        <v/>
      </c>
      <c r="AD38" s="324" t="str">
        <f>IF(AD36="","",VLOOKUP(AD36,'シフト記号表（勤務時間帯）'!$D$6:$Z$47,23,FALSE))</f>
        <v/>
      </c>
      <c r="AE38" s="324" t="str">
        <f>IF(AE36="","",VLOOKUP(AE36,'シフト記号表（勤務時間帯）'!$D$6:$Z$47,23,FALSE))</f>
        <v/>
      </c>
      <c r="AF38" s="324" t="str">
        <f>IF(AF36="","",VLOOKUP(AF36,'シフト記号表（勤務時間帯）'!$D$6:$Z$47,23,FALSE))</f>
        <v/>
      </c>
      <c r="AG38" s="324" t="str">
        <f>IF(AG36="","",VLOOKUP(AG36,'シフト記号表（勤務時間帯）'!$D$6:$Z$47,23,FALSE))</f>
        <v/>
      </c>
      <c r="AH38" s="325" t="str">
        <f>IF(AH36="","",VLOOKUP(AH36,'シフト記号表（勤務時間帯）'!$D$6:$Z$47,23,FALSE))</f>
        <v/>
      </c>
      <c r="AI38" s="323" t="str">
        <f>IF(AI36="","",VLOOKUP(AI36,'シフト記号表（勤務時間帯）'!$D$6:$Z$47,23,FALSE))</f>
        <v/>
      </c>
      <c r="AJ38" s="324" t="str">
        <f>IF(AJ36="","",VLOOKUP(AJ36,'シフト記号表（勤務時間帯）'!$D$6:$Z$47,23,FALSE))</f>
        <v/>
      </c>
      <c r="AK38" s="324" t="str">
        <f>IF(AK36="","",VLOOKUP(AK36,'シフト記号表（勤務時間帯）'!$D$6:$Z$47,23,FALSE))</f>
        <v/>
      </c>
      <c r="AL38" s="324" t="str">
        <f>IF(AL36="","",VLOOKUP(AL36,'シフト記号表（勤務時間帯）'!$D$6:$Z$47,23,FALSE))</f>
        <v/>
      </c>
      <c r="AM38" s="324" t="str">
        <f>IF(AM36="","",VLOOKUP(AM36,'シフト記号表（勤務時間帯）'!$D$6:$Z$47,23,FALSE))</f>
        <v/>
      </c>
      <c r="AN38" s="324" t="str">
        <f>IF(AN36="","",VLOOKUP(AN36,'シフト記号表（勤務時間帯）'!$D$6:$Z$47,23,FALSE))</f>
        <v/>
      </c>
      <c r="AO38" s="325" t="str">
        <f>IF(AO36="","",VLOOKUP(AO36,'シフト記号表（勤務時間帯）'!$D$6:$Z$47,23,FALSE))</f>
        <v/>
      </c>
      <c r="AP38" s="323" t="str">
        <f>IF(AP36="","",VLOOKUP(AP36,'シフト記号表（勤務時間帯）'!$D$6:$Z$47,23,FALSE))</f>
        <v/>
      </c>
      <c r="AQ38" s="324" t="str">
        <f>IF(AQ36="","",VLOOKUP(AQ36,'シフト記号表（勤務時間帯）'!$D$6:$Z$47,23,FALSE))</f>
        <v/>
      </c>
      <c r="AR38" s="324" t="str">
        <f>IF(AR36="","",VLOOKUP(AR36,'シフト記号表（勤務時間帯）'!$D$6:$Z$47,23,FALSE))</f>
        <v/>
      </c>
      <c r="AS38" s="324" t="str">
        <f>IF(AS36="","",VLOOKUP(AS36,'シフト記号表（勤務時間帯）'!$D$6:$Z$47,23,FALSE))</f>
        <v/>
      </c>
      <c r="AT38" s="324" t="str">
        <f>IF(AT36="","",VLOOKUP(AT36,'シフト記号表（勤務時間帯）'!$D$6:$Z$47,23,FALSE))</f>
        <v/>
      </c>
      <c r="AU38" s="324" t="str">
        <f>IF(AU36="","",VLOOKUP(AU36,'シフト記号表（勤務時間帯）'!$D$6:$Z$47,23,FALSE))</f>
        <v/>
      </c>
      <c r="AV38" s="325" t="str">
        <f>IF(AV36="","",VLOOKUP(AV36,'シフト記号表（勤務時間帯）'!$D$6:$Z$47,23,FALSE))</f>
        <v/>
      </c>
      <c r="AW38" s="323" t="str">
        <f>IF(AW36="","",VLOOKUP(AW36,'シフト記号表（勤務時間帯）'!$D$6:$Z$47,23,FALSE))</f>
        <v/>
      </c>
      <c r="AX38" s="324" t="str">
        <f>IF(AX36="","",VLOOKUP(AX36,'シフト記号表（勤務時間帯）'!$D$6:$Z$47,23,FALSE))</f>
        <v/>
      </c>
      <c r="AY38" s="324" t="str">
        <f>IF(AY36="","",VLOOKUP(AY36,'シフト記号表（勤務時間帯）'!$D$6:$Z$47,23,FALSE))</f>
        <v/>
      </c>
      <c r="AZ38" s="927">
        <f>IF($BC$3="４週",SUM(U38:AV38),IF($BC$3="暦月",SUM(U38:AY38),""))</f>
        <v>0</v>
      </c>
      <c r="BA38" s="928"/>
      <c r="BB38" s="929">
        <f>IF($BC$3="４週",AZ38/4,IF($BC$3="暦月",(AZ38/($BC$8/7)),""))</f>
        <v>0</v>
      </c>
      <c r="BC38" s="928"/>
      <c r="BD38" s="921"/>
      <c r="BE38" s="922"/>
      <c r="BF38" s="922"/>
      <c r="BG38" s="922"/>
      <c r="BH38" s="923"/>
    </row>
    <row r="39" spans="2:60" ht="20.25" customHeight="1" x14ac:dyDescent="0.15">
      <c r="B39" s="326"/>
      <c r="C39" s="870"/>
      <c r="D39" s="871"/>
      <c r="E39" s="872"/>
      <c r="F39" s="307"/>
      <c r="G39" s="308"/>
      <c r="H39" s="934"/>
      <c r="I39" s="882"/>
      <c r="J39" s="883"/>
      <c r="K39" s="883"/>
      <c r="L39" s="884"/>
      <c r="M39" s="891"/>
      <c r="N39" s="892"/>
      <c r="O39" s="893"/>
      <c r="P39" s="329" t="s">
        <v>649</v>
      </c>
      <c r="Q39" s="330"/>
      <c r="R39" s="330"/>
      <c r="S39" s="331"/>
      <c r="T39" s="332"/>
      <c r="U39" s="333"/>
      <c r="V39" s="334"/>
      <c r="W39" s="334"/>
      <c r="X39" s="334"/>
      <c r="Y39" s="334"/>
      <c r="Z39" s="334"/>
      <c r="AA39" s="335"/>
      <c r="AB39" s="333"/>
      <c r="AC39" s="334"/>
      <c r="AD39" s="334"/>
      <c r="AE39" s="334"/>
      <c r="AF39" s="334"/>
      <c r="AG39" s="334"/>
      <c r="AH39" s="335"/>
      <c r="AI39" s="333"/>
      <c r="AJ39" s="334"/>
      <c r="AK39" s="334"/>
      <c r="AL39" s="334"/>
      <c r="AM39" s="334"/>
      <c r="AN39" s="334"/>
      <c r="AO39" s="335"/>
      <c r="AP39" s="333"/>
      <c r="AQ39" s="334"/>
      <c r="AR39" s="334"/>
      <c r="AS39" s="334"/>
      <c r="AT39" s="334"/>
      <c r="AU39" s="334"/>
      <c r="AV39" s="335"/>
      <c r="AW39" s="333"/>
      <c r="AX39" s="334"/>
      <c r="AY39" s="334"/>
      <c r="AZ39" s="900"/>
      <c r="BA39" s="901"/>
      <c r="BB39" s="914"/>
      <c r="BC39" s="901"/>
      <c r="BD39" s="915"/>
      <c r="BE39" s="916"/>
      <c r="BF39" s="916"/>
      <c r="BG39" s="916"/>
      <c r="BH39" s="917"/>
    </row>
    <row r="40" spans="2:60" ht="20.25" customHeight="1" x14ac:dyDescent="0.15">
      <c r="B40" s="306">
        <f>B37+1</f>
        <v>7</v>
      </c>
      <c r="C40" s="873"/>
      <c r="D40" s="874"/>
      <c r="E40" s="875"/>
      <c r="F40" s="307">
        <f>C39</f>
        <v>0</v>
      </c>
      <c r="G40" s="308"/>
      <c r="H40" s="880"/>
      <c r="I40" s="885"/>
      <c r="J40" s="886"/>
      <c r="K40" s="886"/>
      <c r="L40" s="887"/>
      <c r="M40" s="894"/>
      <c r="N40" s="895"/>
      <c r="O40" s="896"/>
      <c r="P40" s="309" t="s">
        <v>658</v>
      </c>
      <c r="Q40" s="310"/>
      <c r="R40" s="310"/>
      <c r="S40" s="311"/>
      <c r="T40" s="312"/>
      <c r="U40" s="313" t="str">
        <f>IF(U39="","",VLOOKUP(U39,'シフト記号表（勤務時間帯）'!$D$6:$X$47,21,FALSE))</f>
        <v/>
      </c>
      <c r="V40" s="314" t="str">
        <f>IF(V39="","",VLOOKUP(V39,'シフト記号表（勤務時間帯）'!$D$6:$X$47,21,FALSE))</f>
        <v/>
      </c>
      <c r="W40" s="314" t="str">
        <f>IF(W39="","",VLOOKUP(W39,'シフト記号表（勤務時間帯）'!$D$6:$X$47,21,FALSE))</f>
        <v/>
      </c>
      <c r="X40" s="314" t="str">
        <f>IF(X39="","",VLOOKUP(X39,'シフト記号表（勤務時間帯）'!$D$6:$X$47,21,FALSE))</f>
        <v/>
      </c>
      <c r="Y40" s="314" t="str">
        <f>IF(Y39="","",VLOOKUP(Y39,'シフト記号表（勤務時間帯）'!$D$6:$X$47,21,FALSE))</f>
        <v/>
      </c>
      <c r="Z40" s="314" t="str">
        <f>IF(Z39="","",VLOOKUP(Z39,'シフト記号表（勤務時間帯）'!$D$6:$X$47,21,FALSE))</f>
        <v/>
      </c>
      <c r="AA40" s="315" t="str">
        <f>IF(AA39="","",VLOOKUP(AA39,'シフト記号表（勤務時間帯）'!$D$6:$X$47,21,FALSE))</f>
        <v/>
      </c>
      <c r="AB40" s="313" t="str">
        <f>IF(AB39="","",VLOOKUP(AB39,'シフト記号表（勤務時間帯）'!$D$6:$X$47,21,FALSE))</f>
        <v/>
      </c>
      <c r="AC40" s="314" t="str">
        <f>IF(AC39="","",VLOOKUP(AC39,'シフト記号表（勤務時間帯）'!$D$6:$X$47,21,FALSE))</f>
        <v/>
      </c>
      <c r="AD40" s="314" t="str">
        <f>IF(AD39="","",VLOOKUP(AD39,'シフト記号表（勤務時間帯）'!$D$6:$X$47,21,FALSE))</f>
        <v/>
      </c>
      <c r="AE40" s="314" t="str">
        <f>IF(AE39="","",VLOOKUP(AE39,'シフト記号表（勤務時間帯）'!$D$6:$X$47,21,FALSE))</f>
        <v/>
      </c>
      <c r="AF40" s="314" t="str">
        <f>IF(AF39="","",VLOOKUP(AF39,'シフト記号表（勤務時間帯）'!$D$6:$X$47,21,FALSE))</f>
        <v/>
      </c>
      <c r="AG40" s="314" t="str">
        <f>IF(AG39="","",VLOOKUP(AG39,'シフト記号表（勤務時間帯）'!$D$6:$X$47,21,FALSE))</f>
        <v/>
      </c>
      <c r="AH40" s="315" t="str">
        <f>IF(AH39="","",VLOOKUP(AH39,'シフト記号表（勤務時間帯）'!$D$6:$X$47,21,FALSE))</f>
        <v/>
      </c>
      <c r="AI40" s="313" t="str">
        <f>IF(AI39="","",VLOOKUP(AI39,'シフト記号表（勤務時間帯）'!$D$6:$X$47,21,FALSE))</f>
        <v/>
      </c>
      <c r="AJ40" s="314" t="str">
        <f>IF(AJ39="","",VLOOKUP(AJ39,'シフト記号表（勤務時間帯）'!$D$6:$X$47,21,FALSE))</f>
        <v/>
      </c>
      <c r="AK40" s="314" t="str">
        <f>IF(AK39="","",VLOOKUP(AK39,'シフト記号表（勤務時間帯）'!$D$6:$X$47,21,FALSE))</f>
        <v/>
      </c>
      <c r="AL40" s="314" t="str">
        <f>IF(AL39="","",VLOOKUP(AL39,'シフト記号表（勤務時間帯）'!$D$6:$X$47,21,FALSE))</f>
        <v/>
      </c>
      <c r="AM40" s="314" t="str">
        <f>IF(AM39="","",VLOOKUP(AM39,'シフト記号表（勤務時間帯）'!$D$6:$X$47,21,FALSE))</f>
        <v/>
      </c>
      <c r="AN40" s="314" t="str">
        <f>IF(AN39="","",VLOOKUP(AN39,'シフト記号表（勤務時間帯）'!$D$6:$X$47,21,FALSE))</f>
        <v/>
      </c>
      <c r="AO40" s="315" t="str">
        <f>IF(AO39="","",VLOOKUP(AO39,'シフト記号表（勤務時間帯）'!$D$6:$X$47,21,FALSE))</f>
        <v/>
      </c>
      <c r="AP40" s="313" t="str">
        <f>IF(AP39="","",VLOOKUP(AP39,'シフト記号表（勤務時間帯）'!$D$6:$X$47,21,FALSE))</f>
        <v/>
      </c>
      <c r="AQ40" s="314" t="str">
        <f>IF(AQ39="","",VLOOKUP(AQ39,'シフト記号表（勤務時間帯）'!$D$6:$X$47,21,FALSE))</f>
        <v/>
      </c>
      <c r="AR40" s="314" t="str">
        <f>IF(AR39="","",VLOOKUP(AR39,'シフト記号表（勤務時間帯）'!$D$6:$X$47,21,FALSE))</f>
        <v/>
      </c>
      <c r="AS40" s="314" t="str">
        <f>IF(AS39="","",VLOOKUP(AS39,'シフト記号表（勤務時間帯）'!$D$6:$X$47,21,FALSE))</f>
        <v/>
      </c>
      <c r="AT40" s="314" t="str">
        <f>IF(AT39="","",VLOOKUP(AT39,'シフト記号表（勤務時間帯）'!$D$6:$X$47,21,FALSE))</f>
        <v/>
      </c>
      <c r="AU40" s="314" t="str">
        <f>IF(AU39="","",VLOOKUP(AU39,'シフト記号表（勤務時間帯）'!$D$6:$X$47,21,FALSE))</f>
        <v/>
      </c>
      <c r="AV40" s="315" t="str">
        <f>IF(AV39="","",VLOOKUP(AV39,'シフト記号表（勤務時間帯）'!$D$6:$X$47,21,FALSE))</f>
        <v/>
      </c>
      <c r="AW40" s="313" t="str">
        <f>IF(AW39="","",VLOOKUP(AW39,'シフト記号表（勤務時間帯）'!$D$6:$X$47,21,FALSE))</f>
        <v/>
      </c>
      <c r="AX40" s="314" t="str">
        <f>IF(AX39="","",VLOOKUP(AX39,'シフト記号表（勤務時間帯）'!$D$6:$X$47,21,FALSE))</f>
        <v/>
      </c>
      <c r="AY40" s="314" t="str">
        <f>IF(AY39="","",VLOOKUP(AY39,'シフト記号表（勤務時間帯）'!$D$6:$X$47,21,FALSE))</f>
        <v/>
      </c>
      <c r="AZ40" s="924">
        <f>IF($BC$3="４週",SUM(U40:AV40),IF($BC$3="暦月",SUM(U40:AY40),""))</f>
        <v>0</v>
      </c>
      <c r="BA40" s="925"/>
      <c r="BB40" s="926">
        <f>IF($BC$3="４週",AZ40/4,IF($BC$3="暦月",(AZ40/($BC$8/7)),""))</f>
        <v>0</v>
      </c>
      <c r="BC40" s="925"/>
      <c r="BD40" s="918"/>
      <c r="BE40" s="919"/>
      <c r="BF40" s="919"/>
      <c r="BG40" s="919"/>
      <c r="BH40" s="920"/>
    </row>
    <row r="41" spans="2:60" ht="20.25" customHeight="1" x14ac:dyDescent="0.15">
      <c r="B41" s="316"/>
      <c r="C41" s="876"/>
      <c r="D41" s="877"/>
      <c r="E41" s="878"/>
      <c r="F41" s="317"/>
      <c r="G41" s="318">
        <f>C39</f>
        <v>0</v>
      </c>
      <c r="H41" s="881"/>
      <c r="I41" s="888"/>
      <c r="J41" s="889"/>
      <c r="K41" s="889"/>
      <c r="L41" s="890"/>
      <c r="M41" s="897"/>
      <c r="N41" s="898"/>
      <c r="O41" s="899"/>
      <c r="P41" s="319" t="s">
        <v>659</v>
      </c>
      <c r="Q41" s="336"/>
      <c r="R41" s="336"/>
      <c r="S41" s="337"/>
      <c r="T41" s="338"/>
      <c r="U41" s="323" t="str">
        <f>IF(U39="","",VLOOKUP(U39,'シフト記号表（勤務時間帯）'!$D$6:$Z$47,23,FALSE))</f>
        <v/>
      </c>
      <c r="V41" s="324" t="str">
        <f>IF(V39="","",VLOOKUP(V39,'シフト記号表（勤務時間帯）'!$D$6:$Z$47,23,FALSE))</f>
        <v/>
      </c>
      <c r="W41" s="324" t="str">
        <f>IF(W39="","",VLOOKUP(W39,'シフト記号表（勤務時間帯）'!$D$6:$Z$47,23,FALSE))</f>
        <v/>
      </c>
      <c r="X41" s="324" t="str">
        <f>IF(X39="","",VLOOKUP(X39,'シフト記号表（勤務時間帯）'!$D$6:$Z$47,23,FALSE))</f>
        <v/>
      </c>
      <c r="Y41" s="324" t="str">
        <f>IF(Y39="","",VLOOKUP(Y39,'シフト記号表（勤務時間帯）'!$D$6:$Z$47,23,FALSE))</f>
        <v/>
      </c>
      <c r="Z41" s="324" t="str">
        <f>IF(Z39="","",VLOOKUP(Z39,'シフト記号表（勤務時間帯）'!$D$6:$Z$47,23,FALSE))</f>
        <v/>
      </c>
      <c r="AA41" s="325" t="str">
        <f>IF(AA39="","",VLOOKUP(AA39,'シフト記号表（勤務時間帯）'!$D$6:$Z$47,23,FALSE))</f>
        <v/>
      </c>
      <c r="AB41" s="323" t="str">
        <f>IF(AB39="","",VLOOKUP(AB39,'シフト記号表（勤務時間帯）'!$D$6:$Z$47,23,FALSE))</f>
        <v/>
      </c>
      <c r="AC41" s="324" t="str">
        <f>IF(AC39="","",VLOOKUP(AC39,'シフト記号表（勤務時間帯）'!$D$6:$Z$47,23,FALSE))</f>
        <v/>
      </c>
      <c r="AD41" s="324" t="str">
        <f>IF(AD39="","",VLOOKUP(AD39,'シフト記号表（勤務時間帯）'!$D$6:$Z$47,23,FALSE))</f>
        <v/>
      </c>
      <c r="AE41" s="324" t="str">
        <f>IF(AE39="","",VLOOKUP(AE39,'シフト記号表（勤務時間帯）'!$D$6:$Z$47,23,FALSE))</f>
        <v/>
      </c>
      <c r="AF41" s="324" t="str">
        <f>IF(AF39="","",VLOOKUP(AF39,'シフト記号表（勤務時間帯）'!$D$6:$Z$47,23,FALSE))</f>
        <v/>
      </c>
      <c r="AG41" s="324" t="str">
        <f>IF(AG39="","",VLOOKUP(AG39,'シフト記号表（勤務時間帯）'!$D$6:$Z$47,23,FALSE))</f>
        <v/>
      </c>
      <c r="AH41" s="325" t="str">
        <f>IF(AH39="","",VLOOKUP(AH39,'シフト記号表（勤務時間帯）'!$D$6:$Z$47,23,FALSE))</f>
        <v/>
      </c>
      <c r="AI41" s="323" t="str">
        <f>IF(AI39="","",VLOOKUP(AI39,'シフト記号表（勤務時間帯）'!$D$6:$Z$47,23,FALSE))</f>
        <v/>
      </c>
      <c r="AJ41" s="324" t="str">
        <f>IF(AJ39="","",VLOOKUP(AJ39,'シフト記号表（勤務時間帯）'!$D$6:$Z$47,23,FALSE))</f>
        <v/>
      </c>
      <c r="AK41" s="324" t="str">
        <f>IF(AK39="","",VLOOKUP(AK39,'シフト記号表（勤務時間帯）'!$D$6:$Z$47,23,FALSE))</f>
        <v/>
      </c>
      <c r="AL41" s="324" t="str">
        <f>IF(AL39="","",VLOOKUP(AL39,'シフト記号表（勤務時間帯）'!$D$6:$Z$47,23,FALSE))</f>
        <v/>
      </c>
      <c r="AM41" s="324" t="str">
        <f>IF(AM39="","",VLOOKUP(AM39,'シフト記号表（勤務時間帯）'!$D$6:$Z$47,23,FALSE))</f>
        <v/>
      </c>
      <c r="AN41" s="324" t="str">
        <f>IF(AN39="","",VLOOKUP(AN39,'シフト記号表（勤務時間帯）'!$D$6:$Z$47,23,FALSE))</f>
        <v/>
      </c>
      <c r="AO41" s="325" t="str">
        <f>IF(AO39="","",VLOOKUP(AO39,'シフト記号表（勤務時間帯）'!$D$6:$Z$47,23,FALSE))</f>
        <v/>
      </c>
      <c r="AP41" s="323" t="str">
        <f>IF(AP39="","",VLOOKUP(AP39,'シフト記号表（勤務時間帯）'!$D$6:$Z$47,23,FALSE))</f>
        <v/>
      </c>
      <c r="AQ41" s="324" t="str">
        <f>IF(AQ39="","",VLOOKUP(AQ39,'シフト記号表（勤務時間帯）'!$D$6:$Z$47,23,FALSE))</f>
        <v/>
      </c>
      <c r="AR41" s="324" t="str">
        <f>IF(AR39="","",VLOOKUP(AR39,'シフト記号表（勤務時間帯）'!$D$6:$Z$47,23,FALSE))</f>
        <v/>
      </c>
      <c r="AS41" s="324" t="str">
        <f>IF(AS39="","",VLOOKUP(AS39,'シフト記号表（勤務時間帯）'!$D$6:$Z$47,23,FALSE))</f>
        <v/>
      </c>
      <c r="AT41" s="324" t="str">
        <f>IF(AT39="","",VLOOKUP(AT39,'シフト記号表（勤務時間帯）'!$D$6:$Z$47,23,FALSE))</f>
        <v/>
      </c>
      <c r="AU41" s="324" t="str">
        <f>IF(AU39="","",VLOOKUP(AU39,'シフト記号表（勤務時間帯）'!$D$6:$Z$47,23,FALSE))</f>
        <v/>
      </c>
      <c r="AV41" s="325" t="str">
        <f>IF(AV39="","",VLOOKUP(AV39,'シフト記号表（勤務時間帯）'!$D$6:$Z$47,23,FALSE))</f>
        <v/>
      </c>
      <c r="AW41" s="323" t="str">
        <f>IF(AW39="","",VLOOKUP(AW39,'シフト記号表（勤務時間帯）'!$D$6:$Z$47,23,FALSE))</f>
        <v/>
      </c>
      <c r="AX41" s="324" t="str">
        <f>IF(AX39="","",VLOOKUP(AX39,'シフト記号表（勤務時間帯）'!$D$6:$Z$47,23,FALSE))</f>
        <v/>
      </c>
      <c r="AY41" s="324" t="str">
        <f>IF(AY39="","",VLOOKUP(AY39,'シフト記号表（勤務時間帯）'!$D$6:$Z$47,23,FALSE))</f>
        <v/>
      </c>
      <c r="AZ41" s="927">
        <f>IF($BC$3="４週",SUM(U41:AV41),IF($BC$3="暦月",SUM(U41:AY41),""))</f>
        <v>0</v>
      </c>
      <c r="BA41" s="928"/>
      <c r="BB41" s="929">
        <f>IF($BC$3="４週",AZ41/4,IF($BC$3="暦月",(AZ41/($BC$8/7)),""))</f>
        <v>0</v>
      </c>
      <c r="BC41" s="928"/>
      <c r="BD41" s="921"/>
      <c r="BE41" s="922"/>
      <c r="BF41" s="922"/>
      <c r="BG41" s="922"/>
      <c r="BH41" s="923"/>
    </row>
    <row r="42" spans="2:60" ht="20.25" customHeight="1" x14ac:dyDescent="0.15">
      <c r="B42" s="326"/>
      <c r="C42" s="870"/>
      <c r="D42" s="871"/>
      <c r="E42" s="872"/>
      <c r="F42" s="307"/>
      <c r="G42" s="308"/>
      <c r="H42" s="934"/>
      <c r="I42" s="882"/>
      <c r="J42" s="883"/>
      <c r="K42" s="883"/>
      <c r="L42" s="884"/>
      <c r="M42" s="891"/>
      <c r="N42" s="892"/>
      <c r="O42" s="893"/>
      <c r="P42" s="329" t="s">
        <v>649</v>
      </c>
      <c r="Q42" s="330"/>
      <c r="R42" s="330"/>
      <c r="S42" s="331"/>
      <c r="T42" s="332"/>
      <c r="U42" s="333"/>
      <c r="V42" s="334"/>
      <c r="W42" s="334"/>
      <c r="X42" s="334"/>
      <c r="Y42" s="334"/>
      <c r="Z42" s="334"/>
      <c r="AA42" s="335"/>
      <c r="AB42" s="333"/>
      <c r="AC42" s="334"/>
      <c r="AD42" s="334"/>
      <c r="AE42" s="334"/>
      <c r="AF42" s="334"/>
      <c r="AG42" s="334"/>
      <c r="AH42" s="335"/>
      <c r="AI42" s="333"/>
      <c r="AJ42" s="334"/>
      <c r="AK42" s="334"/>
      <c r="AL42" s="334"/>
      <c r="AM42" s="334"/>
      <c r="AN42" s="334"/>
      <c r="AO42" s="335"/>
      <c r="AP42" s="333"/>
      <c r="AQ42" s="334"/>
      <c r="AR42" s="334"/>
      <c r="AS42" s="334"/>
      <c r="AT42" s="334"/>
      <c r="AU42" s="334"/>
      <c r="AV42" s="335"/>
      <c r="AW42" s="333"/>
      <c r="AX42" s="334"/>
      <c r="AY42" s="334"/>
      <c r="AZ42" s="900"/>
      <c r="BA42" s="901"/>
      <c r="BB42" s="914"/>
      <c r="BC42" s="901"/>
      <c r="BD42" s="915"/>
      <c r="BE42" s="916"/>
      <c r="BF42" s="916"/>
      <c r="BG42" s="916"/>
      <c r="BH42" s="917"/>
    </row>
    <row r="43" spans="2:60" ht="20.25" customHeight="1" x14ac:dyDescent="0.15">
      <c r="B43" s="306">
        <f>B40+1</f>
        <v>8</v>
      </c>
      <c r="C43" s="873"/>
      <c r="D43" s="874"/>
      <c r="E43" s="875"/>
      <c r="F43" s="307">
        <f>C42</f>
        <v>0</v>
      </c>
      <c r="G43" s="308"/>
      <c r="H43" s="880"/>
      <c r="I43" s="885"/>
      <c r="J43" s="886"/>
      <c r="K43" s="886"/>
      <c r="L43" s="887"/>
      <c r="M43" s="894"/>
      <c r="N43" s="895"/>
      <c r="O43" s="896"/>
      <c r="P43" s="309" t="s">
        <v>658</v>
      </c>
      <c r="Q43" s="310"/>
      <c r="R43" s="310"/>
      <c r="S43" s="311"/>
      <c r="T43" s="312"/>
      <c r="U43" s="313" t="str">
        <f>IF(U42="","",VLOOKUP(U42,'シフト記号表（勤務時間帯）'!$D$6:$X$47,21,FALSE))</f>
        <v/>
      </c>
      <c r="V43" s="314" t="str">
        <f>IF(V42="","",VLOOKUP(V42,'シフト記号表（勤務時間帯）'!$D$6:$X$47,21,FALSE))</f>
        <v/>
      </c>
      <c r="W43" s="314" t="str">
        <f>IF(W42="","",VLOOKUP(W42,'シフト記号表（勤務時間帯）'!$D$6:$X$47,21,FALSE))</f>
        <v/>
      </c>
      <c r="X43" s="314" t="str">
        <f>IF(X42="","",VLOOKUP(X42,'シフト記号表（勤務時間帯）'!$D$6:$X$47,21,FALSE))</f>
        <v/>
      </c>
      <c r="Y43" s="314" t="str">
        <f>IF(Y42="","",VLOOKUP(Y42,'シフト記号表（勤務時間帯）'!$D$6:$X$47,21,FALSE))</f>
        <v/>
      </c>
      <c r="Z43" s="314" t="str">
        <f>IF(Z42="","",VLOOKUP(Z42,'シフト記号表（勤務時間帯）'!$D$6:$X$47,21,FALSE))</f>
        <v/>
      </c>
      <c r="AA43" s="315" t="str">
        <f>IF(AA42="","",VLOOKUP(AA42,'シフト記号表（勤務時間帯）'!$D$6:$X$47,21,FALSE))</f>
        <v/>
      </c>
      <c r="AB43" s="313" t="str">
        <f>IF(AB42="","",VLOOKUP(AB42,'シフト記号表（勤務時間帯）'!$D$6:$X$47,21,FALSE))</f>
        <v/>
      </c>
      <c r="AC43" s="314" t="str">
        <f>IF(AC42="","",VLOOKUP(AC42,'シフト記号表（勤務時間帯）'!$D$6:$X$47,21,FALSE))</f>
        <v/>
      </c>
      <c r="AD43" s="314" t="str">
        <f>IF(AD42="","",VLOOKUP(AD42,'シフト記号表（勤務時間帯）'!$D$6:$X$47,21,FALSE))</f>
        <v/>
      </c>
      <c r="AE43" s="314" t="str">
        <f>IF(AE42="","",VLOOKUP(AE42,'シフト記号表（勤務時間帯）'!$D$6:$X$47,21,FALSE))</f>
        <v/>
      </c>
      <c r="AF43" s="314" t="str">
        <f>IF(AF42="","",VLOOKUP(AF42,'シフト記号表（勤務時間帯）'!$D$6:$X$47,21,FALSE))</f>
        <v/>
      </c>
      <c r="AG43" s="314" t="str">
        <f>IF(AG42="","",VLOOKUP(AG42,'シフト記号表（勤務時間帯）'!$D$6:$X$47,21,FALSE))</f>
        <v/>
      </c>
      <c r="AH43" s="315" t="str">
        <f>IF(AH42="","",VLOOKUP(AH42,'シフト記号表（勤務時間帯）'!$D$6:$X$47,21,FALSE))</f>
        <v/>
      </c>
      <c r="AI43" s="313" t="str">
        <f>IF(AI42="","",VLOOKUP(AI42,'シフト記号表（勤務時間帯）'!$D$6:$X$47,21,FALSE))</f>
        <v/>
      </c>
      <c r="AJ43" s="314" t="str">
        <f>IF(AJ42="","",VLOOKUP(AJ42,'シフト記号表（勤務時間帯）'!$D$6:$X$47,21,FALSE))</f>
        <v/>
      </c>
      <c r="AK43" s="314" t="str">
        <f>IF(AK42="","",VLOOKUP(AK42,'シフト記号表（勤務時間帯）'!$D$6:$X$47,21,FALSE))</f>
        <v/>
      </c>
      <c r="AL43" s="314" t="str">
        <f>IF(AL42="","",VLOOKUP(AL42,'シフト記号表（勤務時間帯）'!$D$6:$X$47,21,FALSE))</f>
        <v/>
      </c>
      <c r="AM43" s="314" t="str">
        <f>IF(AM42="","",VLOOKUP(AM42,'シフト記号表（勤務時間帯）'!$D$6:$X$47,21,FALSE))</f>
        <v/>
      </c>
      <c r="AN43" s="314" t="str">
        <f>IF(AN42="","",VLOOKUP(AN42,'シフト記号表（勤務時間帯）'!$D$6:$X$47,21,FALSE))</f>
        <v/>
      </c>
      <c r="AO43" s="315" t="str">
        <f>IF(AO42="","",VLOOKUP(AO42,'シフト記号表（勤務時間帯）'!$D$6:$X$47,21,FALSE))</f>
        <v/>
      </c>
      <c r="AP43" s="313" t="str">
        <f>IF(AP42="","",VLOOKUP(AP42,'シフト記号表（勤務時間帯）'!$D$6:$X$47,21,FALSE))</f>
        <v/>
      </c>
      <c r="AQ43" s="314" t="str">
        <f>IF(AQ42="","",VLOOKUP(AQ42,'シフト記号表（勤務時間帯）'!$D$6:$X$47,21,FALSE))</f>
        <v/>
      </c>
      <c r="AR43" s="314" t="str">
        <f>IF(AR42="","",VLOOKUP(AR42,'シフト記号表（勤務時間帯）'!$D$6:$X$47,21,FALSE))</f>
        <v/>
      </c>
      <c r="AS43" s="314" t="str">
        <f>IF(AS42="","",VLOOKUP(AS42,'シフト記号表（勤務時間帯）'!$D$6:$X$47,21,FALSE))</f>
        <v/>
      </c>
      <c r="AT43" s="314" t="str">
        <f>IF(AT42="","",VLOOKUP(AT42,'シフト記号表（勤務時間帯）'!$D$6:$X$47,21,FALSE))</f>
        <v/>
      </c>
      <c r="AU43" s="314" t="str">
        <f>IF(AU42="","",VLOOKUP(AU42,'シフト記号表（勤務時間帯）'!$D$6:$X$47,21,FALSE))</f>
        <v/>
      </c>
      <c r="AV43" s="315" t="str">
        <f>IF(AV42="","",VLOOKUP(AV42,'シフト記号表（勤務時間帯）'!$D$6:$X$47,21,FALSE))</f>
        <v/>
      </c>
      <c r="AW43" s="313" t="str">
        <f>IF(AW42="","",VLOOKUP(AW42,'シフト記号表（勤務時間帯）'!$D$6:$X$47,21,FALSE))</f>
        <v/>
      </c>
      <c r="AX43" s="314" t="str">
        <f>IF(AX42="","",VLOOKUP(AX42,'シフト記号表（勤務時間帯）'!$D$6:$X$47,21,FALSE))</f>
        <v/>
      </c>
      <c r="AY43" s="314" t="str">
        <f>IF(AY42="","",VLOOKUP(AY42,'シフト記号表（勤務時間帯）'!$D$6:$X$47,21,FALSE))</f>
        <v/>
      </c>
      <c r="AZ43" s="924">
        <f>IF($BC$3="４週",SUM(U43:AV43),IF($BC$3="暦月",SUM(U43:AY43),""))</f>
        <v>0</v>
      </c>
      <c r="BA43" s="925"/>
      <c r="BB43" s="926">
        <f>IF($BC$3="４週",AZ43/4,IF($BC$3="暦月",(AZ43/($BC$8/7)),""))</f>
        <v>0</v>
      </c>
      <c r="BC43" s="925"/>
      <c r="BD43" s="918"/>
      <c r="BE43" s="919"/>
      <c r="BF43" s="919"/>
      <c r="BG43" s="919"/>
      <c r="BH43" s="920"/>
    </row>
    <row r="44" spans="2:60" ht="20.25" customHeight="1" x14ac:dyDescent="0.15">
      <c r="B44" s="316"/>
      <c r="C44" s="876"/>
      <c r="D44" s="877"/>
      <c r="E44" s="878"/>
      <c r="F44" s="317"/>
      <c r="G44" s="318">
        <f>C42</f>
        <v>0</v>
      </c>
      <c r="H44" s="881"/>
      <c r="I44" s="888"/>
      <c r="J44" s="889"/>
      <c r="K44" s="889"/>
      <c r="L44" s="890"/>
      <c r="M44" s="897"/>
      <c r="N44" s="898"/>
      <c r="O44" s="899"/>
      <c r="P44" s="319" t="s">
        <v>659</v>
      </c>
      <c r="Q44" s="339"/>
      <c r="R44" s="339"/>
      <c r="S44" s="321"/>
      <c r="T44" s="322"/>
      <c r="U44" s="323" t="str">
        <f>IF(U42="","",VLOOKUP(U42,'シフト記号表（勤務時間帯）'!$D$6:$Z$47,23,FALSE))</f>
        <v/>
      </c>
      <c r="V44" s="324" t="str">
        <f>IF(V42="","",VLOOKUP(V42,'シフト記号表（勤務時間帯）'!$D$6:$Z$47,23,FALSE))</f>
        <v/>
      </c>
      <c r="W44" s="324" t="str">
        <f>IF(W42="","",VLOOKUP(W42,'シフト記号表（勤務時間帯）'!$D$6:$Z$47,23,FALSE))</f>
        <v/>
      </c>
      <c r="X44" s="324" t="str">
        <f>IF(X42="","",VLOOKUP(X42,'シフト記号表（勤務時間帯）'!$D$6:$Z$47,23,FALSE))</f>
        <v/>
      </c>
      <c r="Y44" s="324" t="str">
        <f>IF(Y42="","",VLOOKUP(Y42,'シフト記号表（勤務時間帯）'!$D$6:$Z$47,23,FALSE))</f>
        <v/>
      </c>
      <c r="Z44" s="324" t="str">
        <f>IF(Z42="","",VLOOKUP(Z42,'シフト記号表（勤務時間帯）'!$D$6:$Z$47,23,FALSE))</f>
        <v/>
      </c>
      <c r="AA44" s="325" t="str">
        <f>IF(AA42="","",VLOOKUP(AA42,'シフト記号表（勤務時間帯）'!$D$6:$Z$47,23,FALSE))</f>
        <v/>
      </c>
      <c r="AB44" s="323" t="str">
        <f>IF(AB42="","",VLOOKUP(AB42,'シフト記号表（勤務時間帯）'!$D$6:$Z$47,23,FALSE))</f>
        <v/>
      </c>
      <c r="AC44" s="324" t="str">
        <f>IF(AC42="","",VLOOKUP(AC42,'シフト記号表（勤務時間帯）'!$D$6:$Z$47,23,FALSE))</f>
        <v/>
      </c>
      <c r="AD44" s="324" t="str">
        <f>IF(AD42="","",VLOOKUP(AD42,'シフト記号表（勤務時間帯）'!$D$6:$Z$47,23,FALSE))</f>
        <v/>
      </c>
      <c r="AE44" s="324" t="str">
        <f>IF(AE42="","",VLOOKUP(AE42,'シフト記号表（勤務時間帯）'!$D$6:$Z$47,23,FALSE))</f>
        <v/>
      </c>
      <c r="AF44" s="324" t="str">
        <f>IF(AF42="","",VLOOKUP(AF42,'シフト記号表（勤務時間帯）'!$D$6:$Z$47,23,FALSE))</f>
        <v/>
      </c>
      <c r="AG44" s="324" t="str">
        <f>IF(AG42="","",VLOOKUP(AG42,'シフト記号表（勤務時間帯）'!$D$6:$Z$47,23,FALSE))</f>
        <v/>
      </c>
      <c r="AH44" s="325" t="str">
        <f>IF(AH42="","",VLOOKUP(AH42,'シフト記号表（勤務時間帯）'!$D$6:$Z$47,23,FALSE))</f>
        <v/>
      </c>
      <c r="AI44" s="323" t="str">
        <f>IF(AI42="","",VLOOKUP(AI42,'シフト記号表（勤務時間帯）'!$D$6:$Z$47,23,FALSE))</f>
        <v/>
      </c>
      <c r="AJ44" s="324" t="str">
        <f>IF(AJ42="","",VLOOKUP(AJ42,'シフト記号表（勤務時間帯）'!$D$6:$Z$47,23,FALSE))</f>
        <v/>
      </c>
      <c r="AK44" s="324" t="str">
        <f>IF(AK42="","",VLOOKUP(AK42,'シフト記号表（勤務時間帯）'!$D$6:$Z$47,23,FALSE))</f>
        <v/>
      </c>
      <c r="AL44" s="324" t="str">
        <f>IF(AL42="","",VLOOKUP(AL42,'シフト記号表（勤務時間帯）'!$D$6:$Z$47,23,FALSE))</f>
        <v/>
      </c>
      <c r="AM44" s="324" t="str">
        <f>IF(AM42="","",VLOOKUP(AM42,'シフト記号表（勤務時間帯）'!$D$6:$Z$47,23,FALSE))</f>
        <v/>
      </c>
      <c r="AN44" s="324" t="str">
        <f>IF(AN42="","",VLOOKUP(AN42,'シフト記号表（勤務時間帯）'!$D$6:$Z$47,23,FALSE))</f>
        <v/>
      </c>
      <c r="AO44" s="325" t="str">
        <f>IF(AO42="","",VLOOKUP(AO42,'シフト記号表（勤務時間帯）'!$D$6:$Z$47,23,FALSE))</f>
        <v/>
      </c>
      <c r="AP44" s="323" t="str">
        <f>IF(AP42="","",VLOOKUP(AP42,'シフト記号表（勤務時間帯）'!$D$6:$Z$47,23,FALSE))</f>
        <v/>
      </c>
      <c r="AQ44" s="324" t="str">
        <f>IF(AQ42="","",VLOOKUP(AQ42,'シフト記号表（勤務時間帯）'!$D$6:$Z$47,23,FALSE))</f>
        <v/>
      </c>
      <c r="AR44" s="324" t="str">
        <f>IF(AR42="","",VLOOKUP(AR42,'シフト記号表（勤務時間帯）'!$D$6:$Z$47,23,FALSE))</f>
        <v/>
      </c>
      <c r="AS44" s="324" t="str">
        <f>IF(AS42="","",VLOOKUP(AS42,'シフト記号表（勤務時間帯）'!$D$6:$Z$47,23,FALSE))</f>
        <v/>
      </c>
      <c r="AT44" s="324" t="str">
        <f>IF(AT42="","",VLOOKUP(AT42,'シフト記号表（勤務時間帯）'!$D$6:$Z$47,23,FALSE))</f>
        <v/>
      </c>
      <c r="AU44" s="324" t="str">
        <f>IF(AU42="","",VLOOKUP(AU42,'シフト記号表（勤務時間帯）'!$D$6:$Z$47,23,FALSE))</f>
        <v/>
      </c>
      <c r="AV44" s="325" t="str">
        <f>IF(AV42="","",VLOOKUP(AV42,'シフト記号表（勤務時間帯）'!$D$6:$Z$47,23,FALSE))</f>
        <v/>
      </c>
      <c r="AW44" s="323" t="str">
        <f>IF(AW42="","",VLOOKUP(AW42,'シフト記号表（勤務時間帯）'!$D$6:$Z$47,23,FALSE))</f>
        <v/>
      </c>
      <c r="AX44" s="324" t="str">
        <f>IF(AX42="","",VLOOKUP(AX42,'シフト記号表（勤務時間帯）'!$D$6:$Z$47,23,FALSE))</f>
        <v/>
      </c>
      <c r="AY44" s="324" t="str">
        <f>IF(AY42="","",VLOOKUP(AY42,'シフト記号表（勤務時間帯）'!$D$6:$Z$47,23,FALSE))</f>
        <v/>
      </c>
      <c r="AZ44" s="927">
        <f>IF($BC$3="４週",SUM(U44:AV44),IF($BC$3="暦月",SUM(U44:AY44),""))</f>
        <v>0</v>
      </c>
      <c r="BA44" s="928"/>
      <c r="BB44" s="929">
        <f>IF($BC$3="４週",AZ44/4,IF($BC$3="暦月",(AZ44/($BC$8/7)),""))</f>
        <v>0</v>
      </c>
      <c r="BC44" s="928"/>
      <c r="BD44" s="921"/>
      <c r="BE44" s="922"/>
      <c r="BF44" s="922"/>
      <c r="BG44" s="922"/>
      <c r="BH44" s="923"/>
    </row>
    <row r="45" spans="2:60" ht="20.25" customHeight="1" x14ac:dyDescent="0.15">
      <c r="B45" s="326"/>
      <c r="C45" s="870"/>
      <c r="D45" s="871"/>
      <c r="E45" s="872"/>
      <c r="F45" s="307"/>
      <c r="G45" s="308"/>
      <c r="H45" s="934"/>
      <c r="I45" s="882"/>
      <c r="J45" s="883"/>
      <c r="K45" s="883"/>
      <c r="L45" s="884"/>
      <c r="M45" s="891"/>
      <c r="N45" s="892"/>
      <c r="O45" s="893"/>
      <c r="P45" s="329" t="s">
        <v>649</v>
      </c>
      <c r="Q45" s="330"/>
      <c r="R45" s="330"/>
      <c r="S45" s="331"/>
      <c r="T45" s="332"/>
      <c r="U45" s="333"/>
      <c r="V45" s="334"/>
      <c r="W45" s="334"/>
      <c r="X45" s="334"/>
      <c r="Y45" s="334"/>
      <c r="Z45" s="334"/>
      <c r="AA45" s="335"/>
      <c r="AB45" s="333"/>
      <c r="AC45" s="334"/>
      <c r="AD45" s="334"/>
      <c r="AE45" s="334"/>
      <c r="AF45" s="334"/>
      <c r="AG45" s="334"/>
      <c r="AH45" s="335"/>
      <c r="AI45" s="333"/>
      <c r="AJ45" s="334"/>
      <c r="AK45" s="334"/>
      <c r="AL45" s="334"/>
      <c r="AM45" s="334"/>
      <c r="AN45" s="334"/>
      <c r="AO45" s="335"/>
      <c r="AP45" s="333"/>
      <c r="AQ45" s="334"/>
      <c r="AR45" s="334"/>
      <c r="AS45" s="334"/>
      <c r="AT45" s="334"/>
      <c r="AU45" s="334"/>
      <c r="AV45" s="335"/>
      <c r="AW45" s="333"/>
      <c r="AX45" s="334"/>
      <c r="AY45" s="334"/>
      <c r="AZ45" s="900"/>
      <c r="BA45" s="901"/>
      <c r="BB45" s="914"/>
      <c r="BC45" s="901"/>
      <c r="BD45" s="915"/>
      <c r="BE45" s="916"/>
      <c r="BF45" s="916"/>
      <c r="BG45" s="916"/>
      <c r="BH45" s="917"/>
    </row>
    <row r="46" spans="2:60" ht="20.25" customHeight="1" x14ac:dyDescent="0.15">
      <c r="B46" s="306">
        <f>B43+1</f>
        <v>9</v>
      </c>
      <c r="C46" s="873"/>
      <c r="D46" s="874"/>
      <c r="E46" s="875"/>
      <c r="F46" s="307">
        <f>C45</f>
        <v>0</v>
      </c>
      <c r="G46" s="308"/>
      <c r="H46" s="880"/>
      <c r="I46" s="885"/>
      <c r="J46" s="886"/>
      <c r="K46" s="886"/>
      <c r="L46" s="887"/>
      <c r="M46" s="894"/>
      <c r="N46" s="895"/>
      <c r="O46" s="896"/>
      <c r="P46" s="309" t="s">
        <v>658</v>
      </c>
      <c r="Q46" s="310"/>
      <c r="R46" s="310"/>
      <c r="S46" s="311"/>
      <c r="T46" s="312"/>
      <c r="U46" s="313" t="str">
        <f>IF(U45="","",VLOOKUP(U45,'シフト記号表（勤務時間帯）'!$D$6:$X$47,21,FALSE))</f>
        <v/>
      </c>
      <c r="V46" s="314" t="str">
        <f>IF(V45="","",VLOOKUP(V45,'シフト記号表（勤務時間帯）'!$D$6:$X$47,21,FALSE))</f>
        <v/>
      </c>
      <c r="W46" s="314" t="str">
        <f>IF(W45="","",VLOOKUP(W45,'シフト記号表（勤務時間帯）'!$D$6:$X$47,21,FALSE))</f>
        <v/>
      </c>
      <c r="X46" s="314" t="str">
        <f>IF(X45="","",VLOOKUP(X45,'シフト記号表（勤務時間帯）'!$D$6:$X$47,21,FALSE))</f>
        <v/>
      </c>
      <c r="Y46" s="314" t="str">
        <f>IF(Y45="","",VLOOKUP(Y45,'シフト記号表（勤務時間帯）'!$D$6:$X$47,21,FALSE))</f>
        <v/>
      </c>
      <c r="Z46" s="314" t="str">
        <f>IF(Z45="","",VLOOKUP(Z45,'シフト記号表（勤務時間帯）'!$D$6:$X$47,21,FALSE))</f>
        <v/>
      </c>
      <c r="AA46" s="315" t="str">
        <f>IF(AA45="","",VLOOKUP(AA45,'シフト記号表（勤務時間帯）'!$D$6:$X$47,21,FALSE))</f>
        <v/>
      </c>
      <c r="AB46" s="313" t="str">
        <f>IF(AB45="","",VLOOKUP(AB45,'シフト記号表（勤務時間帯）'!$D$6:$X$47,21,FALSE))</f>
        <v/>
      </c>
      <c r="AC46" s="314" t="str">
        <f>IF(AC45="","",VLOOKUP(AC45,'シフト記号表（勤務時間帯）'!$D$6:$X$47,21,FALSE))</f>
        <v/>
      </c>
      <c r="AD46" s="314" t="str">
        <f>IF(AD45="","",VLOOKUP(AD45,'シフト記号表（勤務時間帯）'!$D$6:$X$47,21,FALSE))</f>
        <v/>
      </c>
      <c r="AE46" s="314" t="str">
        <f>IF(AE45="","",VLOOKUP(AE45,'シフト記号表（勤務時間帯）'!$D$6:$X$47,21,FALSE))</f>
        <v/>
      </c>
      <c r="AF46" s="314" t="str">
        <f>IF(AF45="","",VLOOKUP(AF45,'シフト記号表（勤務時間帯）'!$D$6:$X$47,21,FALSE))</f>
        <v/>
      </c>
      <c r="AG46" s="314" t="str">
        <f>IF(AG45="","",VLOOKUP(AG45,'シフト記号表（勤務時間帯）'!$D$6:$X$47,21,FALSE))</f>
        <v/>
      </c>
      <c r="AH46" s="315" t="str">
        <f>IF(AH45="","",VLOOKUP(AH45,'シフト記号表（勤務時間帯）'!$D$6:$X$47,21,FALSE))</f>
        <v/>
      </c>
      <c r="AI46" s="313" t="str">
        <f>IF(AI45="","",VLOOKUP(AI45,'シフト記号表（勤務時間帯）'!$D$6:$X$47,21,FALSE))</f>
        <v/>
      </c>
      <c r="AJ46" s="314" t="str">
        <f>IF(AJ45="","",VLOOKUP(AJ45,'シフト記号表（勤務時間帯）'!$D$6:$X$47,21,FALSE))</f>
        <v/>
      </c>
      <c r="AK46" s="314" t="str">
        <f>IF(AK45="","",VLOOKUP(AK45,'シフト記号表（勤務時間帯）'!$D$6:$X$47,21,FALSE))</f>
        <v/>
      </c>
      <c r="AL46" s="314" t="str">
        <f>IF(AL45="","",VLOOKUP(AL45,'シフト記号表（勤務時間帯）'!$D$6:$X$47,21,FALSE))</f>
        <v/>
      </c>
      <c r="AM46" s="314" t="str">
        <f>IF(AM45="","",VLOOKUP(AM45,'シフト記号表（勤務時間帯）'!$D$6:$X$47,21,FALSE))</f>
        <v/>
      </c>
      <c r="AN46" s="314" t="str">
        <f>IF(AN45="","",VLOOKUP(AN45,'シフト記号表（勤務時間帯）'!$D$6:$X$47,21,FALSE))</f>
        <v/>
      </c>
      <c r="AO46" s="315" t="str">
        <f>IF(AO45="","",VLOOKUP(AO45,'シフト記号表（勤務時間帯）'!$D$6:$X$47,21,FALSE))</f>
        <v/>
      </c>
      <c r="AP46" s="313" t="str">
        <f>IF(AP45="","",VLOOKUP(AP45,'シフト記号表（勤務時間帯）'!$D$6:$X$47,21,FALSE))</f>
        <v/>
      </c>
      <c r="AQ46" s="314" t="str">
        <f>IF(AQ45="","",VLOOKUP(AQ45,'シフト記号表（勤務時間帯）'!$D$6:$X$47,21,FALSE))</f>
        <v/>
      </c>
      <c r="AR46" s="314" t="str">
        <f>IF(AR45="","",VLOOKUP(AR45,'シフト記号表（勤務時間帯）'!$D$6:$X$47,21,FALSE))</f>
        <v/>
      </c>
      <c r="AS46" s="314" t="str">
        <f>IF(AS45="","",VLOOKUP(AS45,'シフト記号表（勤務時間帯）'!$D$6:$X$47,21,FALSE))</f>
        <v/>
      </c>
      <c r="AT46" s="314" t="str">
        <f>IF(AT45="","",VLOOKUP(AT45,'シフト記号表（勤務時間帯）'!$D$6:$X$47,21,FALSE))</f>
        <v/>
      </c>
      <c r="AU46" s="314" t="str">
        <f>IF(AU45="","",VLOOKUP(AU45,'シフト記号表（勤務時間帯）'!$D$6:$X$47,21,FALSE))</f>
        <v/>
      </c>
      <c r="AV46" s="315" t="str">
        <f>IF(AV45="","",VLOOKUP(AV45,'シフト記号表（勤務時間帯）'!$D$6:$X$47,21,FALSE))</f>
        <v/>
      </c>
      <c r="AW46" s="313" t="str">
        <f>IF(AW45="","",VLOOKUP(AW45,'シフト記号表（勤務時間帯）'!$D$6:$X$47,21,FALSE))</f>
        <v/>
      </c>
      <c r="AX46" s="314" t="str">
        <f>IF(AX45="","",VLOOKUP(AX45,'シフト記号表（勤務時間帯）'!$D$6:$X$47,21,FALSE))</f>
        <v/>
      </c>
      <c r="AY46" s="314" t="str">
        <f>IF(AY45="","",VLOOKUP(AY45,'シフト記号表（勤務時間帯）'!$D$6:$X$47,21,FALSE))</f>
        <v/>
      </c>
      <c r="AZ46" s="924">
        <f>IF($BC$3="４週",SUM(U46:AV46),IF($BC$3="暦月",SUM(U46:AY46),""))</f>
        <v>0</v>
      </c>
      <c r="BA46" s="925"/>
      <c r="BB46" s="926">
        <f>IF($BC$3="４週",AZ46/4,IF($BC$3="暦月",(AZ46/($BC$8/7)),""))</f>
        <v>0</v>
      </c>
      <c r="BC46" s="925"/>
      <c r="BD46" s="918"/>
      <c r="BE46" s="919"/>
      <c r="BF46" s="919"/>
      <c r="BG46" s="919"/>
      <c r="BH46" s="920"/>
    </row>
    <row r="47" spans="2:60" ht="20.25" customHeight="1" x14ac:dyDescent="0.15">
      <c r="B47" s="316"/>
      <c r="C47" s="876"/>
      <c r="D47" s="877"/>
      <c r="E47" s="878"/>
      <c r="F47" s="317"/>
      <c r="G47" s="318">
        <f>C45</f>
        <v>0</v>
      </c>
      <c r="H47" s="881"/>
      <c r="I47" s="888"/>
      <c r="J47" s="889"/>
      <c r="K47" s="889"/>
      <c r="L47" s="890"/>
      <c r="M47" s="897"/>
      <c r="N47" s="898"/>
      <c r="O47" s="899"/>
      <c r="P47" s="319" t="s">
        <v>659</v>
      </c>
      <c r="Q47" s="320"/>
      <c r="R47" s="320"/>
      <c r="S47" s="340"/>
      <c r="T47" s="341"/>
      <c r="U47" s="323" t="str">
        <f>IF(U45="","",VLOOKUP(U45,'シフト記号表（勤務時間帯）'!$D$6:$Z$47,23,FALSE))</f>
        <v/>
      </c>
      <c r="V47" s="324" t="str">
        <f>IF(V45="","",VLOOKUP(V45,'シフト記号表（勤務時間帯）'!$D$6:$Z$47,23,FALSE))</f>
        <v/>
      </c>
      <c r="W47" s="324" t="str">
        <f>IF(W45="","",VLOOKUP(W45,'シフト記号表（勤務時間帯）'!$D$6:$Z$47,23,FALSE))</f>
        <v/>
      </c>
      <c r="X47" s="324" t="str">
        <f>IF(X45="","",VLOOKUP(X45,'シフト記号表（勤務時間帯）'!$D$6:$Z$47,23,FALSE))</f>
        <v/>
      </c>
      <c r="Y47" s="324" t="str">
        <f>IF(Y45="","",VLOOKUP(Y45,'シフト記号表（勤務時間帯）'!$D$6:$Z$47,23,FALSE))</f>
        <v/>
      </c>
      <c r="Z47" s="324" t="str">
        <f>IF(Z45="","",VLOOKUP(Z45,'シフト記号表（勤務時間帯）'!$D$6:$Z$47,23,FALSE))</f>
        <v/>
      </c>
      <c r="AA47" s="325" t="str">
        <f>IF(AA45="","",VLOOKUP(AA45,'シフト記号表（勤務時間帯）'!$D$6:$Z$47,23,FALSE))</f>
        <v/>
      </c>
      <c r="AB47" s="323" t="str">
        <f>IF(AB45="","",VLOOKUP(AB45,'シフト記号表（勤務時間帯）'!$D$6:$Z$47,23,FALSE))</f>
        <v/>
      </c>
      <c r="AC47" s="324" t="str">
        <f>IF(AC45="","",VLOOKUP(AC45,'シフト記号表（勤務時間帯）'!$D$6:$Z$47,23,FALSE))</f>
        <v/>
      </c>
      <c r="AD47" s="324" t="str">
        <f>IF(AD45="","",VLOOKUP(AD45,'シフト記号表（勤務時間帯）'!$D$6:$Z$47,23,FALSE))</f>
        <v/>
      </c>
      <c r="AE47" s="324" t="str">
        <f>IF(AE45="","",VLOOKUP(AE45,'シフト記号表（勤務時間帯）'!$D$6:$Z$47,23,FALSE))</f>
        <v/>
      </c>
      <c r="AF47" s="324" t="str">
        <f>IF(AF45="","",VLOOKUP(AF45,'シフト記号表（勤務時間帯）'!$D$6:$Z$47,23,FALSE))</f>
        <v/>
      </c>
      <c r="AG47" s="324" t="str">
        <f>IF(AG45="","",VLOOKUP(AG45,'シフト記号表（勤務時間帯）'!$D$6:$Z$47,23,FALSE))</f>
        <v/>
      </c>
      <c r="AH47" s="325" t="str">
        <f>IF(AH45="","",VLOOKUP(AH45,'シフト記号表（勤務時間帯）'!$D$6:$Z$47,23,FALSE))</f>
        <v/>
      </c>
      <c r="AI47" s="323" t="str">
        <f>IF(AI45="","",VLOOKUP(AI45,'シフト記号表（勤務時間帯）'!$D$6:$Z$47,23,FALSE))</f>
        <v/>
      </c>
      <c r="AJ47" s="324" t="str">
        <f>IF(AJ45="","",VLOOKUP(AJ45,'シフト記号表（勤務時間帯）'!$D$6:$Z$47,23,FALSE))</f>
        <v/>
      </c>
      <c r="AK47" s="324" t="str">
        <f>IF(AK45="","",VLOOKUP(AK45,'シフト記号表（勤務時間帯）'!$D$6:$Z$47,23,FALSE))</f>
        <v/>
      </c>
      <c r="AL47" s="324" t="str">
        <f>IF(AL45="","",VLOOKUP(AL45,'シフト記号表（勤務時間帯）'!$D$6:$Z$47,23,FALSE))</f>
        <v/>
      </c>
      <c r="AM47" s="324" t="str">
        <f>IF(AM45="","",VLOOKUP(AM45,'シフト記号表（勤務時間帯）'!$D$6:$Z$47,23,FALSE))</f>
        <v/>
      </c>
      <c r="AN47" s="324" t="str">
        <f>IF(AN45="","",VLOOKUP(AN45,'シフト記号表（勤務時間帯）'!$D$6:$Z$47,23,FALSE))</f>
        <v/>
      </c>
      <c r="AO47" s="325" t="str">
        <f>IF(AO45="","",VLOOKUP(AO45,'シフト記号表（勤務時間帯）'!$D$6:$Z$47,23,FALSE))</f>
        <v/>
      </c>
      <c r="AP47" s="323" t="str">
        <f>IF(AP45="","",VLOOKUP(AP45,'シフト記号表（勤務時間帯）'!$D$6:$Z$47,23,FALSE))</f>
        <v/>
      </c>
      <c r="AQ47" s="324" t="str">
        <f>IF(AQ45="","",VLOOKUP(AQ45,'シフト記号表（勤務時間帯）'!$D$6:$Z$47,23,FALSE))</f>
        <v/>
      </c>
      <c r="AR47" s="324" t="str">
        <f>IF(AR45="","",VLOOKUP(AR45,'シフト記号表（勤務時間帯）'!$D$6:$Z$47,23,FALSE))</f>
        <v/>
      </c>
      <c r="AS47" s="324" t="str">
        <f>IF(AS45="","",VLOOKUP(AS45,'シフト記号表（勤務時間帯）'!$D$6:$Z$47,23,FALSE))</f>
        <v/>
      </c>
      <c r="AT47" s="324" t="str">
        <f>IF(AT45="","",VLOOKUP(AT45,'シフト記号表（勤務時間帯）'!$D$6:$Z$47,23,FALSE))</f>
        <v/>
      </c>
      <c r="AU47" s="324" t="str">
        <f>IF(AU45="","",VLOOKUP(AU45,'シフト記号表（勤務時間帯）'!$D$6:$Z$47,23,FALSE))</f>
        <v/>
      </c>
      <c r="AV47" s="325" t="str">
        <f>IF(AV45="","",VLOOKUP(AV45,'シフト記号表（勤務時間帯）'!$D$6:$Z$47,23,FALSE))</f>
        <v/>
      </c>
      <c r="AW47" s="323" t="str">
        <f>IF(AW45="","",VLOOKUP(AW45,'シフト記号表（勤務時間帯）'!$D$6:$Z$47,23,FALSE))</f>
        <v/>
      </c>
      <c r="AX47" s="324" t="str">
        <f>IF(AX45="","",VLOOKUP(AX45,'シフト記号表（勤務時間帯）'!$D$6:$Z$47,23,FALSE))</f>
        <v/>
      </c>
      <c r="AY47" s="324" t="str">
        <f>IF(AY45="","",VLOOKUP(AY45,'シフト記号表（勤務時間帯）'!$D$6:$Z$47,23,FALSE))</f>
        <v/>
      </c>
      <c r="AZ47" s="927">
        <f>IF($BC$3="４週",SUM(U47:AV47),IF($BC$3="暦月",SUM(U47:AY47),""))</f>
        <v>0</v>
      </c>
      <c r="BA47" s="928"/>
      <c r="BB47" s="929">
        <f>IF($BC$3="４週",AZ47/4,IF($BC$3="暦月",(AZ47/($BC$8/7)),""))</f>
        <v>0</v>
      </c>
      <c r="BC47" s="928"/>
      <c r="BD47" s="921"/>
      <c r="BE47" s="922"/>
      <c r="BF47" s="922"/>
      <c r="BG47" s="922"/>
      <c r="BH47" s="923"/>
    </row>
    <row r="48" spans="2:60" ht="20.25" customHeight="1" x14ac:dyDescent="0.15">
      <c r="B48" s="326"/>
      <c r="C48" s="870"/>
      <c r="D48" s="871"/>
      <c r="E48" s="872"/>
      <c r="F48" s="307"/>
      <c r="G48" s="308"/>
      <c r="H48" s="934"/>
      <c r="I48" s="882"/>
      <c r="J48" s="883"/>
      <c r="K48" s="883"/>
      <c r="L48" s="884"/>
      <c r="M48" s="891"/>
      <c r="N48" s="892"/>
      <c r="O48" s="893"/>
      <c r="P48" s="329" t="s">
        <v>649</v>
      </c>
      <c r="Q48" s="336"/>
      <c r="R48" s="336"/>
      <c r="S48" s="337"/>
      <c r="T48" s="342"/>
      <c r="U48" s="333"/>
      <c r="V48" s="334"/>
      <c r="W48" s="334"/>
      <c r="X48" s="334"/>
      <c r="Y48" s="334"/>
      <c r="Z48" s="334"/>
      <c r="AA48" s="335"/>
      <c r="AB48" s="333"/>
      <c r="AC48" s="334"/>
      <c r="AD48" s="334"/>
      <c r="AE48" s="334"/>
      <c r="AF48" s="334"/>
      <c r="AG48" s="334"/>
      <c r="AH48" s="335"/>
      <c r="AI48" s="333"/>
      <c r="AJ48" s="334"/>
      <c r="AK48" s="334"/>
      <c r="AL48" s="334"/>
      <c r="AM48" s="334"/>
      <c r="AN48" s="334"/>
      <c r="AO48" s="335"/>
      <c r="AP48" s="333"/>
      <c r="AQ48" s="334"/>
      <c r="AR48" s="334"/>
      <c r="AS48" s="334"/>
      <c r="AT48" s="334"/>
      <c r="AU48" s="334"/>
      <c r="AV48" s="335"/>
      <c r="AW48" s="333"/>
      <c r="AX48" s="334"/>
      <c r="AY48" s="334"/>
      <c r="AZ48" s="900"/>
      <c r="BA48" s="901"/>
      <c r="BB48" s="914"/>
      <c r="BC48" s="901"/>
      <c r="BD48" s="915"/>
      <c r="BE48" s="916"/>
      <c r="BF48" s="916"/>
      <c r="BG48" s="916"/>
      <c r="BH48" s="917"/>
    </row>
    <row r="49" spans="2:60" ht="20.25" customHeight="1" x14ac:dyDescent="0.15">
      <c r="B49" s="306">
        <f>B46+1</f>
        <v>10</v>
      </c>
      <c r="C49" s="873"/>
      <c r="D49" s="874"/>
      <c r="E49" s="875"/>
      <c r="F49" s="307">
        <f>C48</f>
        <v>0</v>
      </c>
      <c r="G49" s="308"/>
      <c r="H49" s="880"/>
      <c r="I49" s="885"/>
      <c r="J49" s="886"/>
      <c r="K49" s="886"/>
      <c r="L49" s="887"/>
      <c r="M49" s="894"/>
      <c r="N49" s="895"/>
      <c r="O49" s="896"/>
      <c r="P49" s="309" t="s">
        <v>658</v>
      </c>
      <c r="Q49" s="310"/>
      <c r="R49" s="310"/>
      <c r="S49" s="311"/>
      <c r="T49" s="312"/>
      <c r="U49" s="313" t="str">
        <f>IF(U48="","",VLOOKUP(U48,'シフト記号表（勤務時間帯）'!$D$6:$X$47,21,FALSE))</f>
        <v/>
      </c>
      <c r="V49" s="314" t="str">
        <f>IF(V48="","",VLOOKUP(V48,'シフト記号表（勤務時間帯）'!$D$6:$X$47,21,FALSE))</f>
        <v/>
      </c>
      <c r="W49" s="314" t="str">
        <f>IF(W48="","",VLOOKUP(W48,'シフト記号表（勤務時間帯）'!$D$6:$X$47,21,FALSE))</f>
        <v/>
      </c>
      <c r="X49" s="314" t="str">
        <f>IF(X48="","",VLOOKUP(X48,'シフト記号表（勤務時間帯）'!$D$6:$X$47,21,FALSE))</f>
        <v/>
      </c>
      <c r="Y49" s="314" t="str">
        <f>IF(Y48="","",VLOOKUP(Y48,'シフト記号表（勤務時間帯）'!$D$6:$X$47,21,FALSE))</f>
        <v/>
      </c>
      <c r="Z49" s="314" t="str">
        <f>IF(Z48="","",VLOOKUP(Z48,'シフト記号表（勤務時間帯）'!$D$6:$X$47,21,FALSE))</f>
        <v/>
      </c>
      <c r="AA49" s="315" t="str">
        <f>IF(AA48="","",VLOOKUP(AA48,'シフト記号表（勤務時間帯）'!$D$6:$X$47,21,FALSE))</f>
        <v/>
      </c>
      <c r="AB49" s="313" t="str">
        <f>IF(AB48="","",VLOOKUP(AB48,'シフト記号表（勤務時間帯）'!$D$6:$X$47,21,FALSE))</f>
        <v/>
      </c>
      <c r="AC49" s="314" t="str">
        <f>IF(AC48="","",VLOOKUP(AC48,'シフト記号表（勤務時間帯）'!$D$6:$X$47,21,FALSE))</f>
        <v/>
      </c>
      <c r="AD49" s="314" t="str">
        <f>IF(AD48="","",VLOOKUP(AD48,'シフト記号表（勤務時間帯）'!$D$6:$X$47,21,FALSE))</f>
        <v/>
      </c>
      <c r="AE49" s="314" t="str">
        <f>IF(AE48="","",VLOOKUP(AE48,'シフト記号表（勤務時間帯）'!$D$6:$X$47,21,FALSE))</f>
        <v/>
      </c>
      <c r="AF49" s="314" t="str">
        <f>IF(AF48="","",VLOOKUP(AF48,'シフト記号表（勤務時間帯）'!$D$6:$X$47,21,FALSE))</f>
        <v/>
      </c>
      <c r="AG49" s="314" t="str">
        <f>IF(AG48="","",VLOOKUP(AG48,'シフト記号表（勤務時間帯）'!$D$6:$X$47,21,FALSE))</f>
        <v/>
      </c>
      <c r="AH49" s="315" t="str">
        <f>IF(AH48="","",VLOOKUP(AH48,'シフト記号表（勤務時間帯）'!$D$6:$X$47,21,FALSE))</f>
        <v/>
      </c>
      <c r="AI49" s="313" t="str">
        <f>IF(AI48="","",VLOOKUP(AI48,'シフト記号表（勤務時間帯）'!$D$6:$X$47,21,FALSE))</f>
        <v/>
      </c>
      <c r="AJ49" s="314" t="str">
        <f>IF(AJ48="","",VLOOKUP(AJ48,'シフト記号表（勤務時間帯）'!$D$6:$X$47,21,FALSE))</f>
        <v/>
      </c>
      <c r="AK49" s="314" t="str">
        <f>IF(AK48="","",VLOOKUP(AK48,'シフト記号表（勤務時間帯）'!$D$6:$X$47,21,FALSE))</f>
        <v/>
      </c>
      <c r="AL49" s="314" t="str">
        <f>IF(AL48="","",VLOOKUP(AL48,'シフト記号表（勤務時間帯）'!$D$6:$X$47,21,FALSE))</f>
        <v/>
      </c>
      <c r="AM49" s="314" t="str">
        <f>IF(AM48="","",VLOOKUP(AM48,'シフト記号表（勤務時間帯）'!$D$6:$X$47,21,FALSE))</f>
        <v/>
      </c>
      <c r="AN49" s="314" t="str">
        <f>IF(AN48="","",VLOOKUP(AN48,'シフト記号表（勤務時間帯）'!$D$6:$X$47,21,FALSE))</f>
        <v/>
      </c>
      <c r="AO49" s="315" t="str">
        <f>IF(AO48="","",VLOOKUP(AO48,'シフト記号表（勤務時間帯）'!$D$6:$X$47,21,FALSE))</f>
        <v/>
      </c>
      <c r="AP49" s="313" t="str">
        <f>IF(AP48="","",VLOOKUP(AP48,'シフト記号表（勤務時間帯）'!$D$6:$X$47,21,FALSE))</f>
        <v/>
      </c>
      <c r="AQ49" s="314" t="str">
        <f>IF(AQ48="","",VLOOKUP(AQ48,'シフト記号表（勤務時間帯）'!$D$6:$X$47,21,FALSE))</f>
        <v/>
      </c>
      <c r="AR49" s="314" t="str">
        <f>IF(AR48="","",VLOOKUP(AR48,'シフト記号表（勤務時間帯）'!$D$6:$X$47,21,FALSE))</f>
        <v/>
      </c>
      <c r="AS49" s="314" t="str">
        <f>IF(AS48="","",VLOOKUP(AS48,'シフト記号表（勤務時間帯）'!$D$6:$X$47,21,FALSE))</f>
        <v/>
      </c>
      <c r="AT49" s="314" t="str">
        <f>IF(AT48="","",VLOOKUP(AT48,'シフト記号表（勤務時間帯）'!$D$6:$X$47,21,FALSE))</f>
        <v/>
      </c>
      <c r="AU49" s="314" t="str">
        <f>IF(AU48="","",VLOOKUP(AU48,'シフト記号表（勤務時間帯）'!$D$6:$X$47,21,FALSE))</f>
        <v/>
      </c>
      <c r="AV49" s="315" t="str">
        <f>IF(AV48="","",VLOOKUP(AV48,'シフト記号表（勤務時間帯）'!$D$6:$X$47,21,FALSE))</f>
        <v/>
      </c>
      <c r="AW49" s="313" t="str">
        <f>IF(AW48="","",VLOOKUP(AW48,'シフト記号表（勤務時間帯）'!$D$6:$X$47,21,FALSE))</f>
        <v/>
      </c>
      <c r="AX49" s="314" t="str">
        <f>IF(AX48="","",VLOOKUP(AX48,'シフト記号表（勤務時間帯）'!$D$6:$X$47,21,FALSE))</f>
        <v/>
      </c>
      <c r="AY49" s="314" t="str">
        <f>IF(AY48="","",VLOOKUP(AY48,'シフト記号表（勤務時間帯）'!$D$6:$X$47,21,FALSE))</f>
        <v/>
      </c>
      <c r="AZ49" s="924">
        <f>IF($BC$3="４週",SUM(U49:AV49),IF($BC$3="暦月",SUM(U49:AY49),""))</f>
        <v>0</v>
      </c>
      <c r="BA49" s="925"/>
      <c r="BB49" s="926">
        <f>IF($BC$3="４週",AZ49/4,IF($BC$3="暦月",(AZ49/($BC$8/7)),""))</f>
        <v>0</v>
      </c>
      <c r="BC49" s="925"/>
      <c r="BD49" s="918"/>
      <c r="BE49" s="919"/>
      <c r="BF49" s="919"/>
      <c r="BG49" s="919"/>
      <c r="BH49" s="920"/>
    </row>
    <row r="50" spans="2:60" ht="20.25" customHeight="1" x14ac:dyDescent="0.15">
      <c r="B50" s="316"/>
      <c r="C50" s="876"/>
      <c r="D50" s="877"/>
      <c r="E50" s="878"/>
      <c r="F50" s="317"/>
      <c r="G50" s="318">
        <f>C48</f>
        <v>0</v>
      </c>
      <c r="H50" s="881"/>
      <c r="I50" s="888"/>
      <c r="J50" s="889"/>
      <c r="K50" s="889"/>
      <c r="L50" s="890"/>
      <c r="M50" s="897"/>
      <c r="N50" s="898"/>
      <c r="O50" s="899"/>
      <c r="P50" s="343" t="s">
        <v>659</v>
      </c>
      <c r="Q50" s="344"/>
      <c r="R50" s="344"/>
      <c r="S50" s="345"/>
      <c r="T50" s="346"/>
      <c r="U50" s="323" t="str">
        <f>IF(U48="","",VLOOKUP(U48,'シフト記号表（勤務時間帯）'!$D$6:$Z$47,23,FALSE))</f>
        <v/>
      </c>
      <c r="V50" s="324" t="str">
        <f>IF(V48="","",VLOOKUP(V48,'シフト記号表（勤務時間帯）'!$D$6:$Z$47,23,FALSE))</f>
        <v/>
      </c>
      <c r="W50" s="324" t="str">
        <f>IF(W48="","",VLOOKUP(W48,'シフト記号表（勤務時間帯）'!$D$6:$Z$47,23,FALSE))</f>
        <v/>
      </c>
      <c r="X50" s="324" t="str">
        <f>IF(X48="","",VLOOKUP(X48,'シフト記号表（勤務時間帯）'!$D$6:$Z$47,23,FALSE))</f>
        <v/>
      </c>
      <c r="Y50" s="324" t="str">
        <f>IF(Y48="","",VLOOKUP(Y48,'シフト記号表（勤務時間帯）'!$D$6:$Z$47,23,FALSE))</f>
        <v/>
      </c>
      <c r="Z50" s="324" t="str">
        <f>IF(Z48="","",VLOOKUP(Z48,'シフト記号表（勤務時間帯）'!$D$6:$Z$47,23,FALSE))</f>
        <v/>
      </c>
      <c r="AA50" s="325" t="str">
        <f>IF(AA48="","",VLOOKUP(AA48,'シフト記号表（勤務時間帯）'!$D$6:$Z$47,23,FALSE))</f>
        <v/>
      </c>
      <c r="AB50" s="323" t="str">
        <f>IF(AB48="","",VLOOKUP(AB48,'シフト記号表（勤務時間帯）'!$D$6:$Z$47,23,FALSE))</f>
        <v/>
      </c>
      <c r="AC50" s="324" t="str">
        <f>IF(AC48="","",VLOOKUP(AC48,'シフト記号表（勤務時間帯）'!$D$6:$Z$47,23,FALSE))</f>
        <v/>
      </c>
      <c r="AD50" s="324" t="str">
        <f>IF(AD48="","",VLOOKUP(AD48,'シフト記号表（勤務時間帯）'!$D$6:$Z$47,23,FALSE))</f>
        <v/>
      </c>
      <c r="AE50" s="324" t="str">
        <f>IF(AE48="","",VLOOKUP(AE48,'シフト記号表（勤務時間帯）'!$D$6:$Z$47,23,FALSE))</f>
        <v/>
      </c>
      <c r="AF50" s="324" t="str">
        <f>IF(AF48="","",VLOOKUP(AF48,'シフト記号表（勤務時間帯）'!$D$6:$Z$47,23,FALSE))</f>
        <v/>
      </c>
      <c r="AG50" s="324" t="str">
        <f>IF(AG48="","",VLOOKUP(AG48,'シフト記号表（勤務時間帯）'!$D$6:$Z$47,23,FALSE))</f>
        <v/>
      </c>
      <c r="AH50" s="325" t="str">
        <f>IF(AH48="","",VLOOKUP(AH48,'シフト記号表（勤務時間帯）'!$D$6:$Z$47,23,FALSE))</f>
        <v/>
      </c>
      <c r="AI50" s="323" t="str">
        <f>IF(AI48="","",VLOOKUP(AI48,'シフト記号表（勤務時間帯）'!$D$6:$Z$47,23,FALSE))</f>
        <v/>
      </c>
      <c r="AJ50" s="324" t="str">
        <f>IF(AJ48="","",VLOOKUP(AJ48,'シフト記号表（勤務時間帯）'!$D$6:$Z$47,23,FALSE))</f>
        <v/>
      </c>
      <c r="AK50" s="324" t="str">
        <f>IF(AK48="","",VLOOKUP(AK48,'シフト記号表（勤務時間帯）'!$D$6:$Z$47,23,FALSE))</f>
        <v/>
      </c>
      <c r="AL50" s="324" t="str">
        <f>IF(AL48="","",VLOOKUP(AL48,'シフト記号表（勤務時間帯）'!$D$6:$Z$47,23,FALSE))</f>
        <v/>
      </c>
      <c r="AM50" s="324" t="str">
        <f>IF(AM48="","",VLOOKUP(AM48,'シフト記号表（勤務時間帯）'!$D$6:$Z$47,23,FALSE))</f>
        <v/>
      </c>
      <c r="AN50" s="324" t="str">
        <f>IF(AN48="","",VLOOKUP(AN48,'シフト記号表（勤務時間帯）'!$D$6:$Z$47,23,FALSE))</f>
        <v/>
      </c>
      <c r="AO50" s="325" t="str">
        <f>IF(AO48="","",VLOOKUP(AO48,'シフト記号表（勤務時間帯）'!$D$6:$Z$47,23,FALSE))</f>
        <v/>
      </c>
      <c r="AP50" s="323" t="str">
        <f>IF(AP48="","",VLOOKUP(AP48,'シフト記号表（勤務時間帯）'!$D$6:$Z$47,23,FALSE))</f>
        <v/>
      </c>
      <c r="AQ50" s="324" t="str">
        <f>IF(AQ48="","",VLOOKUP(AQ48,'シフト記号表（勤務時間帯）'!$D$6:$Z$47,23,FALSE))</f>
        <v/>
      </c>
      <c r="AR50" s="324" t="str">
        <f>IF(AR48="","",VLOOKUP(AR48,'シフト記号表（勤務時間帯）'!$D$6:$Z$47,23,FALSE))</f>
        <v/>
      </c>
      <c r="AS50" s="324" t="str">
        <f>IF(AS48="","",VLOOKUP(AS48,'シフト記号表（勤務時間帯）'!$D$6:$Z$47,23,FALSE))</f>
        <v/>
      </c>
      <c r="AT50" s="324" t="str">
        <f>IF(AT48="","",VLOOKUP(AT48,'シフト記号表（勤務時間帯）'!$D$6:$Z$47,23,FALSE))</f>
        <v/>
      </c>
      <c r="AU50" s="324" t="str">
        <f>IF(AU48="","",VLOOKUP(AU48,'シフト記号表（勤務時間帯）'!$D$6:$Z$47,23,FALSE))</f>
        <v/>
      </c>
      <c r="AV50" s="325" t="str">
        <f>IF(AV48="","",VLOOKUP(AV48,'シフト記号表（勤務時間帯）'!$D$6:$Z$47,23,FALSE))</f>
        <v/>
      </c>
      <c r="AW50" s="323" t="str">
        <f>IF(AW48="","",VLOOKUP(AW48,'シフト記号表（勤務時間帯）'!$D$6:$Z$47,23,FALSE))</f>
        <v/>
      </c>
      <c r="AX50" s="324" t="str">
        <f>IF(AX48="","",VLOOKUP(AX48,'シフト記号表（勤務時間帯）'!$D$6:$Z$47,23,FALSE))</f>
        <v/>
      </c>
      <c r="AY50" s="324" t="str">
        <f>IF(AY48="","",VLOOKUP(AY48,'シフト記号表（勤務時間帯）'!$D$6:$Z$47,23,FALSE))</f>
        <v/>
      </c>
      <c r="AZ50" s="927">
        <f>IF($BC$3="４週",SUM(U50:AV50),IF($BC$3="暦月",SUM(U50:AY50),""))</f>
        <v>0</v>
      </c>
      <c r="BA50" s="928"/>
      <c r="BB50" s="929">
        <f>IF($BC$3="４週",AZ50/4,IF($BC$3="暦月",(AZ50/($BC$8/7)),""))</f>
        <v>0</v>
      </c>
      <c r="BC50" s="928"/>
      <c r="BD50" s="921"/>
      <c r="BE50" s="922"/>
      <c r="BF50" s="922"/>
      <c r="BG50" s="922"/>
      <c r="BH50" s="923"/>
    </row>
    <row r="51" spans="2:60" ht="20.25" customHeight="1" x14ac:dyDescent="0.15">
      <c r="B51" s="326"/>
      <c r="C51" s="870"/>
      <c r="D51" s="871"/>
      <c r="E51" s="872"/>
      <c r="F51" s="307"/>
      <c r="G51" s="308"/>
      <c r="H51" s="934"/>
      <c r="I51" s="882"/>
      <c r="J51" s="883"/>
      <c r="K51" s="883"/>
      <c r="L51" s="884"/>
      <c r="M51" s="891"/>
      <c r="N51" s="892"/>
      <c r="O51" s="893"/>
      <c r="P51" s="329" t="s">
        <v>649</v>
      </c>
      <c r="Q51" s="336"/>
      <c r="R51" s="336"/>
      <c r="S51" s="337"/>
      <c r="T51" s="342"/>
      <c r="U51" s="333"/>
      <c r="V51" s="334"/>
      <c r="W51" s="334"/>
      <c r="X51" s="334"/>
      <c r="Y51" s="334"/>
      <c r="Z51" s="334"/>
      <c r="AA51" s="335"/>
      <c r="AB51" s="333"/>
      <c r="AC51" s="334"/>
      <c r="AD51" s="334"/>
      <c r="AE51" s="334"/>
      <c r="AF51" s="334"/>
      <c r="AG51" s="334"/>
      <c r="AH51" s="335"/>
      <c r="AI51" s="333"/>
      <c r="AJ51" s="334"/>
      <c r="AK51" s="334"/>
      <c r="AL51" s="334"/>
      <c r="AM51" s="334"/>
      <c r="AN51" s="334"/>
      <c r="AO51" s="335"/>
      <c r="AP51" s="333"/>
      <c r="AQ51" s="334"/>
      <c r="AR51" s="334"/>
      <c r="AS51" s="334"/>
      <c r="AT51" s="334"/>
      <c r="AU51" s="334"/>
      <c r="AV51" s="335"/>
      <c r="AW51" s="333"/>
      <c r="AX51" s="334"/>
      <c r="AY51" s="334"/>
      <c r="AZ51" s="900"/>
      <c r="BA51" s="901"/>
      <c r="BB51" s="914"/>
      <c r="BC51" s="901"/>
      <c r="BD51" s="915"/>
      <c r="BE51" s="916"/>
      <c r="BF51" s="916"/>
      <c r="BG51" s="916"/>
      <c r="BH51" s="917"/>
    </row>
    <row r="52" spans="2:60" ht="20.25" customHeight="1" x14ac:dyDescent="0.15">
      <c r="B52" s="306">
        <f>B49+1</f>
        <v>11</v>
      </c>
      <c r="C52" s="873"/>
      <c r="D52" s="874"/>
      <c r="E52" s="875"/>
      <c r="F52" s="307">
        <f>C51</f>
        <v>0</v>
      </c>
      <c r="G52" s="308"/>
      <c r="H52" s="880"/>
      <c r="I52" s="885"/>
      <c r="J52" s="886"/>
      <c r="K52" s="886"/>
      <c r="L52" s="887"/>
      <c r="M52" s="894"/>
      <c r="N52" s="895"/>
      <c r="O52" s="896"/>
      <c r="P52" s="309" t="s">
        <v>658</v>
      </c>
      <c r="Q52" s="310"/>
      <c r="R52" s="310"/>
      <c r="S52" s="311"/>
      <c r="T52" s="312"/>
      <c r="U52" s="313" t="str">
        <f>IF(U51="","",VLOOKUP(U51,'シフト記号表（勤務時間帯）'!$D$6:$X$47,21,FALSE))</f>
        <v/>
      </c>
      <c r="V52" s="314" t="str">
        <f>IF(V51="","",VLOOKUP(V51,'シフト記号表（勤務時間帯）'!$D$6:$X$47,21,FALSE))</f>
        <v/>
      </c>
      <c r="W52" s="314" t="str">
        <f>IF(W51="","",VLOOKUP(W51,'シフト記号表（勤務時間帯）'!$D$6:$X$47,21,FALSE))</f>
        <v/>
      </c>
      <c r="X52" s="314" t="str">
        <f>IF(X51="","",VLOOKUP(X51,'シフト記号表（勤務時間帯）'!$D$6:$X$47,21,FALSE))</f>
        <v/>
      </c>
      <c r="Y52" s="314" t="str">
        <f>IF(Y51="","",VLOOKUP(Y51,'シフト記号表（勤務時間帯）'!$D$6:$X$47,21,FALSE))</f>
        <v/>
      </c>
      <c r="Z52" s="314" t="str">
        <f>IF(Z51="","",VLOOKUP(Z51,'シフト記号表（勤務時間帯）'!$D$6:$X$47,21,FALSE))</f>
        <v/>
      </c>
      <c r="AA52" s="315" t="str">
        <f>IF(AA51="","",VLOOKUP(AA51,'シフト記号表（勤務時間帯）'!$D$6:$X$47,21,FALSE))</f>
        <v/>
      </c>
      <c r="AB52" s="313" t="str">
        <f>IF(AB51="","",VLOOKUP(AB51,'シフト記号表（勤務時間帯）'!$D$6:$X$47,21,FALSE))</f>
        <v/>
      </c>
      <c r="AC52" s="314" t="str">
        <f>IF(AC51="","",VLOOKUP(AC51,'シフト記号表（勤務時間帯）'!$D$6:$X$47,21,FALSE))</f>
        <v/>
      </c>
      <c r="AD52" s="314" t="str">
        <f>IF(AD51="","",VLOOKUP(AD51,'シフト記号表（勤務時間帯）'!$D$6:$X$47,21,FALSE))</f>
        <v/>
      </c>
      <c r="AE52" s="314" t="str">
        <f>IF(AE51="","",VLOOKUP(AE51,'シフト記号表（勤務時間帯）'!$D$6:$X$47,21,FALSE))</f>
        <v/>
      </c>
      <c r="AF52" s="314" t="str">
        <f>IF(AF51="","",VLOOKUP(AF51,'シフト記号表（勤務時間帯）'!$D$6:$X$47,21,FALSE))</f>
        <v/>
      </c>
      <c r="AG52" s="314" t="str">
        <f>IF(AG51="","",VLOOKUP(AG51,'シフト記号表（勤務時間帯）'!$D$6:$X$47,21,FALSE))</f>
        <v/>
      </c>
      <c r="AH52" s="315" t="str">
        <f>IF(AH51="","",VLOOKUP(AH51,'シフト記号表（勤務時間帯）'!$D$6:$X$47,21,FALSE))</f>
        <v/>
      </c>
      <c r="AI52" s="313" t="str">
        <f>IF(AI51="","",VLOOKUP(AI51,'シフト記号表（勤務時間帯）'!$D$6:$X$47,21,FALSE))</f>
        <v/>
      </c>
      <c r="AJ52" s="314" t="str">
        <f>IF(AJ51="","",VLOOKUP(AJ51,'シフト記号表（勤務時間帯）'!$D$6:$X$47,21,FALSE))</f>
        <v/>
      </c>
      <c r="AK52" s="314" t="str">
        <f>IF(AK51="","",VLOOKUP(AK51,'シフト記号表（勤務時間帯）'!$D$6:$X$47,21,FALSE))</f>
        <v/>
      </c>
      <c r="AL52" s="314" t="str">
        <f>IF(AL51="","",VLOOKUP(AL51,'シフト記号表（勤務時間帯）'!$D$6:$X$47,21,FALSE))</f>
        <v/>
      </c>
      <c r="AM52" s="314" t="str">
        <f>IF(AM51="","",VLOOKUP(AM51,'シフト記号表（勤務時間帯）'!$D$6:$X$47,21,FALSE))</f>
        <v/>
      </c>
      <c r="AN52" s="314" t="str">
        <f>IF(AN51="","",VLOOKUP(AN51,'シフト記号表（勤務時間帯）'!$D$6:$X$47,21,FALSE))</f>
        <v/>
      </c>
      <c r="AO52" s="315" t="str">
        <f>IF(AO51="","",VLOOKUP(AO51,'シフト記号表（勤務時間帯）'!$D$6:$X$47,21,FALSE))</f>
        <v/>
      </c>
      <c r="AP52" s="313" t="str">
        <f>IF(AP51="","",VLOOKUP(AP51,'シフト記号表（勤務時間帯）'!$D$6:$X$47,21,FALSE))</f>
        <v/>
      </c>
      <c r="AQ52" s="314" t="str">
        <f>IF(AQ51="","",VLOOKUP(AQ51,'シフト記号表（勤務時間帯）'!$D$6:$X$47,21,FALSE))</f>
        <v/>
      </c>
      <c r="AR52" s="314" t="str">
        <f>IF(AR51="","",VLOOKUP(AR51,'シフト記号表（勤務時間帯）'!$D$6:$X$47,21,FALSE))</f>
        <v/>
      </c>
      <c r="AS52" s="314" t="str">
        <f>IF(AS51="","",VLOOKUP(AS51,'シフト記号表（勤務時間帯）'!$D$6:$X$47,21,FALSE))</f>
        <v/>
      </c>
      <c r="AT52" s="314" t="str">
        <f>IF(AT51="","",VLOOKUP(AT51,'シフト記号表（勤務時間帯）'!$D$6:$X$47,21,FALSE))</f>
        <v/>
      </c>
      <c r="AU52" s="314" t="str">
        <f>IF(AU51="","",VLOOKUP(AU51,'シフト記号表（勤務時間帯）'!$D$6:$X$47,21,FALSE))</f>
        <v/>
      </c>
      <c r="AV52" s="315" t="str">
        <f>IF(AV51="","",VLOOKUP(AV51,'シフト記号表（勤務時間帯）'!$D$6:$X$47,21,FALSE))</f>
        <v/>
      </c>
      <c r="AW52" s="313" t="str">
        <f>IF(AW51="","",VLOOKUP(AW51,'シフト記号表（勤務時間帯）'!$D$6:$X$47,21,FALSE))</f>
        <v/>
      </c>
      <c r="AX52" s="314" t="str">
        <f>IF(AX51="","",VLOOKUP(AX51,'シフト記号表（勤務時間帯）'!$D$6:$X$47,21,FALSE))</f>
        <v/>
      </c>
      <c r="AY52" s="314" t="str">
        <f>IF(AY51="","",VLOOKUP(AY51,'シフト記号表（勤務時間帯）'!$D$6:$X$47,21,FALSE))</f>
        <v/>
      </c>
      <c r="AZ52" s="924">
        <f>IF($BC$3="４週",SUM(U52:AV52),IF($BC$3="暦月",SUM(U52:AY52),""))</f>
        <v>0</v>
      </c>
      <c r="BA52" s="925"/>
      <c r="BB52" s="926">
        <f>IF($BC$3="４週",AZ52/4,IF($BC$3="暦月",(AZ52/($BC$8/7)),""))</f>
        <v>0</v>
      </c>
      <c r="BC52" s="925"/>
      <c r="BD52" s="918"/>
      <c r="BE52" s="919"/>
      <c r="BF52" s="919"/>
      <c r="BG52" s="919"/>
      <c r="BH52" s="920"/>
    </row>
    <row r="53" spans="2:60" ht="20.25" customHeight="1" x14ac:dyDescent="0.15">
      <c r="B53" s="316"/>
      <c r="C53" s="876"/>
      <c r="D53" s="877"/>
      <c r="E53" s="878"/>
      <c r="F53" s="317"/>
      <c r="G53" s="318">
        <f>C51</f>
        <v>0</v>
      </c>
      <c r="H53" s="881"/>
      <c r="I53" s="888"/>
      <c r="J53" s="889"/>
      <c r="K53" s="889"/>
      <c r="L53" s="890"/>
      <c r="M53" s="897"/>
      <c r="N53" s="898"/>
      <c r="O53" s="899"/>
      <c r="P53" s="343" t="s">
        <v>659</v>
      </c>
      <c r="Q53" s="344"/>
      <c r="R53" s="344"/>
      <c r="S53" s="345"/>
      <c r="T53" s="346"/>
      <c r="U53" s="323" t="str">
        <f>IF(U51="","",VLOOKUP(U51,'シフト記号表（勤務時間帯）'!$D$6:$Z$47,23,FALSE))</f>
        <v/>
      </c>
      <c r="V53" s="324" t="str">
        <f>IF(V51="","",VLOOKUP(V51,'シフト記号表（勤務時間帯）'!$D$6:$Z$47,23,FALSE))</f>
        <v/>
      </c>
      <c r="W53" s="324" t="str">
        <f>IF(W51="","",VLOOKUP(W51,'シフト記号表（勤務時間帯）'!$D$6:$Z$47,23,FALSE))</f>
        <v/>
      </c>
      <c r="X53" s="324" t="str">
        <f>IF(X51="","",VLOOKUP(X51,'シフト記号表（勤務時間帯）'!$D$6:$Z$47,23,FALSE))</f>
        <v/>
      </c>
      <c r="Y53" s="324" t="str">
        <f>IF(Y51="","",VLOOKUP(Y51,'シフト記号表（勤務時間帯）'!$D$6:$Z$47,23,FALSE))</f>
        <v/>
      </c>
      <c r="Z53" s="324" t="str">
        <f>IF(Z51="","",VLOOKUP(Z51,'シフト記号表（勤務時間帯）'!$D$6:$Z$47,23,FALSE))</f>
        <v/>
      </c>
      <c r="AA53" s="325" t="str">
        <f>IF(AA51="","",VLOOKUP(AA51,'シフト記号表（勤務時間帯）'!$D$6:$Z$47,23,FALSE))</f>
        <v/>
      </c>
      <c r="AB53" s="323" t="str">
        <f>IF(AB51="","",VLOOKUP(AB51,'シフト記号表（勤務時間帯）'!$D$6:$Z$47,23,FALSE))</f>
        <v/>
      </c>
      <c r="AC53" s="324" t="str">
        <f>IF(AC51="","",VLOOKUP(AC51,'シフト記号表（勤務時間帯）'!$D$6:$Z$47,23,FALSE))</f>
        <v/>
      </c>
      <c r="AD53" s="324" t="str">
        <f>IF(AD51="","",VLOOKUP(AD51,'シフト記号表（勤務時間帯）'!$D$6:$Z$47,23,FALSE))</f>
        <v/>
      </c>
      <c r="AE53" s="324" t="str">
        <f>IF(AE51="","",VLOOKUP(AE51,'シフト記号表（勤務時間帯）'!$D$6:$Z$47,23,FALSE))</f>
        <v/>
      </c>
      <c r="AF53" s="324" t="str">
        <f>IF(AF51="","",VLOOKUP(AF51,'シフト記号表（勤務時間帯）'!$D$6:$Z$47,23,FALSE))</f>
        <v/>
      </c>
      <c r="AG53" s="324" t="str">
        <f>IF(AG51="","",VLOOKUP(AG51,'シフト記号表（勤務時間帯）'!$D$6:$Z$47,23,FALSE))</f>
        <v/>
      </c>
      <c r="AH53" s="325" t="str">
        <f>IF(AH51="","",VLOOKUP(AH51,'シフト記号表（勤務時間帯）'!$D$6:$Z$47,23,FALSE))</f>
        <v/>
      </c>
      <c r="AI53" s="323" t="str">
        <f>IF(AI51="","",VLOOKUP(AI51,'シフト記号表（勤務時間帯）'!$D$6:$Z$47,23,FALSE))</f>
        <v/>
      </c>
      <c r="AJ53" s="324" t="str">
        <f>IF(AJ51="","",VLOOKUP(AJ51,'シフト記号表（勤務時間帯）'!$D$6:$Z$47,23,FALSE))</f>
        <v/>
      </c>
      <c r="AK53" s="324" t="str">
        <f>IF(AK51="","",VLOOKUP(AK51,'シフト記号表（勤務時間帯）'!$D$6:$Z$47,23,FALSE))</f>
        <v/>
      </c>
      <c r="AL53" s="324" t="str">
        <f>IF(AL51="","",VLOOKUP(AL51,'シフト記号表（勤務時間帯）'!$D$6:$Z$47,23,FALSE))</f>
        <v/>
      </c>
      <c r="AM53" s="324" t="str">
        <f>IF(AM51="","",VLOOKUP(AM51,'シフト記号表（勤務時間帯）'!$D$6:$Z$47,23,FALSE))</f>
        <v/>
      </c>
      <c r="AN53" s="324" t="str">
        <f>IF(AN51="","",VLOOKUP(AN51,'シフト記号表（勤務時間帯）'!$D$6:$Z$47,23,FALSE))</f>
        <v/>
      </c>
      <c r="AO53" s="325" t="str">
        <f>IF(AO51="","",VLOOKUP(AO51,'シフト記号表（勤務時間帯）'!$D$6:$Z$47,23,FALSE))</f>
        <v/>
      </c>
      <c r="AP53" s="323" t="str">
        <f>IF(AP51="","",VLOOKUP(AP51,'シフト記号表（勤務時間帯）'!$D$6:$Z$47,23,FALSE))</f>
        <v/>
      </c>
      <c r="AQ53" s="324" t="str">
        <f>IF(AQ51="","",VLOOKUP(AQ51,'シフト記号表（勤務時間帯）'!$D$6:$Z$47,23,FALSE))</f>
        <v/>
      </c>
      <c r="AR53" s="324" t="str">
        <f>IF(AR51="","",VLOOKUP(AR51,'シフト記号表（勤務時間帯）'!$D$6:$Z$47,23,FALSE))</f>
        <v/>
      </c>
      <c r="AS53" s="324" t="str">
        <f>IF(AS51="","",VLOOKUP(AS51,'シフト記号表（勤務時間帯）'!$D$6:$Z$47,23,FALSE))</f>
        <v/>
      </c>
      <c r="AT53" s="324" t="str">
        <f>IF(AT51="","",VLOOKUP(AT51,'シフト記号表（勤務時間帯）'!$D$6:$Z$47,23,FALSE))</f>
        <v/>
      </c>
      <c r="AU53" s="324" t="str">
        <f>IF(AU51="","",VLOOKUP(AU51,'シフト記号表（勤務時間帯）'!$D$6:$Z$47,23,FALSE))</f>
        <v/>
      </c>
      <c r="AV53" s="325" t="str">
        <f>IF(AV51="","",VLOOKUP(AV51,'シフト記号表（勤務時間帯）'!$D$6:$Z$47,23,FALSE))</f>
        <v/>
      </c>
      <c r="AW53" s="323" t="str">
        <f>IF(AW51="","",VLOOKUP(AW51,'シフト記号表（勤務時間帯）'!$D$6:$Z$47,23,FALSE))</f>
        <v/>
      </c>
      <c r="AX53" s="324" t="str">
        <f>IF(AX51="","",VLOOKUP(AX51,'シフト記号表（勤務時間帯）'!$D$6:$Z$47,23,FALSE))</f>
        <v/>
      </c>
      <c r="AY53" s="324" t="str">
        <f>IF(AY51="","",VLOOKUP(AY51,'シフト記号表（勤務時間帯）'!$D$6:$Z$47,23,FALSE))</f>
        <v/>
      </c>
      <c r="AZ53" s="927">
        <f>IF($BC$3="４週",SUM(U53:AV53),IF($BC$3="暦月",SUM(U53:AY53),""))</f>
        <v>0</v>
      </c>
      <c r="BA53" s="928"/>
      <c r="BB53" s="929">
        <f>IF($BC$3="４週",AZ53/4,IF($BC$3="暦月",(AZ53/($BC$8/7)),""))</f>
        <v>0</v>
      </c>
      <c r="BC53" s="928"/>
      <c r="BD53" s="921"/>
      <c r="BE53" s="922"/>
      <c r="BF53" s="922"/>
      <c r="BG53" s="922"/>
      <c r="BH53" s="923"/>
    </row>
    <row r="54" spans="2:60" ht="20.25" customHeight="1" x14ac:dyDescent="0.15">
      <c r="B54" s="326"/>
      <c r="C54" s="870"/>
      <c r="D54" s="871"/>
      <c r="E54" s="872"/>
      <c r="F54" s="307"/>
      <c r="G54" s="308"/>
      <c r="H54" s="934"/>
      <c r="I54" s="882"/>
      <c r="J54" s="883"/>
      <c r="K54" s="883"/>
      <c r="L54" s="884"/>
      <c r="M54" s="891"/>
      <c r="N54" s="892"/>
      <c r="O54" s="893"/>
      <c r="P54" s="329" t="s">
        <v>649</v>
      </c>
      <c r="Q54" s="336"/>
      <c r="R54" s="336"/>
      <c r="S54" s="337"/>
      <c r="T54" s="342"/>
      <c r="U54" s="333"/>
      <c r="V54" s="334"/>
      <c r="W54" s="334"/>
      <c r="X54" s="334"/>
      <c r="Y54" s="334"/>
      <c r="Z54" s="334"/>
      <c r="AA54" s="335"/>
      <c r="AB54" s="333"/>
      <c r="AC54" s="334"/>
      <c r="AD54" s="334"/>
      <c r="AE54" s="334"/>
      <c r="AF54" s="334"/>
      <c r="AG54" s="334"/>
      <c r="AH54" s="335"/>
      <c r="AI54" s="333"/>
      <c r="AJ54" s="334"/>
      <c r="AK54" s="334"/>
      <c r="AL54" s="334"/>
      <c r="AM54" s="334"/>
      <c r="AN54" s="334"/>
      <c r="AO54" s="335"/>
      <c r="AP54" s="333"/>
      <c r="AQ54" s="334"/>
      <c r="AR54" s="334"/>
      <c r="AS54" s="334"/>
      <c r="AT54" s="334"/>
      <c r="AU54" s="334"/>
      <c r="AV54" s="335"/>
      <c r="AW54" s="333"/>
      <c r="AX54" s="334"/>
      <c r="AY54" s="334"/>
      <c r="AZ54" s="900"/>
      <c r="BA54" s="901"/>
      <c r="BB54" s="914"/>
      <c r="BC54" s="901"/>
      <c r="BD54" s="915"/>
      <c r="BE54" s="916"/>
      <c r="BF54" s="916"/>
      <c r="BG54" s="916"/>
      <c r="BH54" s="917"/>
    </row>
    <row r="55" spans="2:60" ht="20.25" customHeight="1" x14ac:dyDescent="0.15">
      <c r="B55" s="306">
        <f>B52+1</f>
        <v>12</v>
      </c>
      <c r="C55" s="873"/>
      <c r="D55" s="874"/>
      <c r="E55" s="875"/>
      <c r="F55" s="307">
        <f>C54</f>
        <v>0</v>
      </c>
      <c r="G55" s="308"/>
      <c r="H55" s="880"/>
      <c r="I55" s="885"/>
      <c r="J55" s="886"/>
      <c r="K55" s="886"/>
      <c r="L55" s="887"/>
      <c r="M55" s="894"/>
      <c r="N55" s="895"/>
      <c r="O55" s="896"/>
      <c r="P55" s="309" t="s">
        <v>658</v>
      </c>
      <c r="Q55" s="310"/>
      <c r="R55" s="310"/>
      <c r="S55" s="311"/>
      <c r="T55" s="312"/>
      <c r="U55" s="313" t="str">
        <f>IF(U54="","",VLOOKUP(U54,'シフト記号表（勤務時間帯）'!$D$6:$X$47,21,FALSE))</f>
        <v/>
      </c>
      <c r="V55" s="314" t="str">
        <f>IF(V54="","",VLOOKUP(V54,'シフト記号表（勤務時間帯）'!$D$6:$X$47,21,FALSE))</f>
        <v/>
      </c>
      <c r="W55" s="314" t="str">
        <f>IF(W54="","",VLOOKUP(W54,'シフト記号表（勤務時間帯）'!$D$6:$X$47,21,FALSE))</f>
        <v/>
      </c>
      <c r="X55" s="314" t="str">
        <f>IF(X54="","",VLOOKUP(X54,'シフト記号表（勤務時間帯）'!$D$6:$X$47,21,FALSE))</f>
        <v/>
      </c>
      <c r="Y55" s="314" t="str">
        <f>IF(Y54="","",VLOOKUP(Y54,'シフト記号表（勤務時間帯）'!$D$6:$X$47,21,FALSE))</f>
        <v/>
      </c>
      <c r="Z55" s="314" t="str">
        <f>IF(Z54="","",VLOOKUP(Z54,'シフト記号表（勤務時間帯）'!$D$6:$X$47,21,FALSE))</f>
        <v/>
      </c>
      <c r="AA55" s="315" t="str">
        <f>IF(AA54="","",VLOOKUP(AA54,'シフト記号表（勤務時間帯）'!$D$6:$X$47,21,FALSE))</f>
        <v/>
      </c>
      <c r="AB55" s="313" t="str">
        <f>IF(AB54="","",VLOOKUP(AB54,'シフト記号表（勤務時間帯）'!$D$6:$X$47,21,FALSE))</f>
        <v/>
      </c>
      <c r="AC55" s="314" t="str">
        <f>IF(AC54="","",VLOOKUP(AC54,'シフト記号表（勤務時間帯）'!$D$6:$X$47,21,FALSE))</f>
        <v/>
      </c>
      <c r="AD55" s="314" t="str">
        <f>IF(AD54="","",VLOOKUP(AD54,'シフト記号表（勤務時間帯）'!$D$6:$X$47,21,FALSE))</f>
        <v/>
      </c>
      <c r="AE55" s="314" t="str">
        <f>IF(AE54="","",VLOOKUP(AE54,'シフト記号表（勤務時間帯）'!$D$6:$X$47,21,FALSE))</f>
        <v/>
      </c>
      <c r="AF55" s="314" t="str">
        <f>IF(AF54="","",VLOOKUP(AF54,'シフト記号表（勤務時間帯）'!$D$6:$X$47,21,FALSE))</f>
        <v/>
      </c>
      <c r="AG55" s="314" t="str">
        <f>IF(AG54="","",VLOOKUP(AG54,'シフト記号表（勤務時間帯）'!$D$6:$X$47,21,FALSE))</f>
        <v/>
      </c>
      <c r="AH55" s="315" t="str">
        <f>IF(AH54="","",VLOOKUP(AH54,'シフト記号表（勤務時間帯）'!$D$6:$X$47,21,FALSE))</f>
        <v/>
      </c>
      <c r="AI55" s="313" t="str">
        <f>IF(AI54="","",VLOOKUP(AI54,'シフト記号表（勤務時間帯）'!$D$6:$X$47,21,FALSE))</f>
        <v/>
      </c>
      <c r="AJ55" s="314" t="str">
        <f>IF(AJ54="","",VLOOKUP(AJ54,'シフト記号表（勤務時間帯）'!$D$6:$X$47,21,FALSE))</f>
        <v/>
      </c>
      <c r="AK55" s="314" t="str">
        <f>IF(AK54="","",VLOOKUP(AK54,'シフト記号表（勤務時間帯）'!$D$6:$X$47,21,FALSE))</f>
        <v/>
      </c>
      <c r="AL55" s="314" t="str">
        <f>IF(AL54="","",VLOOKUP(AL54,'シフト記号表（勤務時間帯）'!$D$6:$X$47,21,FALSE))</f>
        <v/>
      </c>
      <c r="AM55" s="314" t="str">
        <f>IF(AM54="","",VLOOKUP(AM54,'シフト記号表（勤務時間帯）'!$D$6:$X$47,21,FALSE))</f>
        <v/>
      </c>
      <c r="AN55" s="314" t="str">
        <f>IF(AN54="","",VLOOKUP(AN54,'シフト記号表（勤務時間帯）'!$D$6:$X$47,21,FALSE))</f>
        <v/>
      </c>
      <c r="AO55" s="315" t="str">
        <f>IF(AO54="","",VLOOKUP(AO54,'シフト記号表（勤務時間帯）'!$D$6:$X$47,21,FALSE))</f>
        <v/>
      </c>
      <c r="AP55" s="313" t="str">
        <f>IF(AP54="","",VLOOKUP(AP54,'シフト記号表（勤務時間帯）'!$D$6:$X$47,21,FALSE))</f>
        <v/>
      </c>
      <c r="AQ55" s="314" t="str">
        <f>IF(AQ54="","",VLOOKUP(AQ54,'シフト記号表（勤務時間帯）'!$D$6:$X$47,21,FALSE))</f>
        <v/>
      </c>
      <c r="AR55" s="314" t="str">
        <f>IF(AR54="","",VLOOKUP(AR54,'シフト記号表（勤務時間帯）'!$D$6:$X$47,21,FALSE))</f>
        <v/>
      </c>
      <c r="AS55" s="314" t="str">
        <f>IF(AS54="","",VLOOKUP(AS54,'シフト記号表（勤務時間帯）'!$D$6:$X$47,21,FALSE))</f>
        <v/>
      </c>
      <c r="AT55" s="314" t="str">
        <f>IF(AT54="","",VLOOKUP(AT54,'シフト記号表（勤務時間帯）'!$D$6:$X$47,21,FALSE))</f>
        <v/>
      </c>
      <c r="AU55" s="314" t="str">
        <f>IF(AU54="","",VLOOKUP(AU54,'シフト記号表（勤務時間帯）'!$D$6:$X$47,21,FALSE))</f>
        <v/>
      </c>
      <c r="AV55" s="315" t="str">
        <f>IF(AV54="","",VLOOKUP(AV54,'シフト記号表（勤務時間帯）'!$D$6:$X$47,21,FALSE))</f>
        <v/>
      </c>
      <c r="AW55" s="313" t="str">
        <f>IF(AW54="","",VLOOKUP(AW54,'シフト記号表（勤務時間帯）'!$D$6:$X$47,21,FALSE))</f>
        <v/>
      </c>
      <c r="AX55" s="314" t="str">
        <f>IF(AX54="","",VLOOKUP(AX54,'シフト記号表（勤務時間帯）'!$D$6:$X$47,21,FALSE))</f>
        <v/>
      </c>
      <c r="AY55" s="314" t="str">
        <f>IF(AY54="","",VLOOKUP(AY54,'シフト記号表（勤務時間帯）'!$D$6:$X$47,21,FALSE))</f>
        <v/>
      </c>
      <c r="AZ55" s="924">
        <f>IF($BC$3="４週",SUM(U55:AV55),IF($BC$3="暦月",SUM(U55:AY55),""))</f>
        <v>0</v>
      </c>
      <c r="BA55" s="925"/>
      <c r="BB55" s="926">
        <f>IF($BC$3="４週",AZ55/4,IF($BC$3="暦月",(AZ55/($BC$8/7)),""))</f>
        <v>0</v>
      </c>
      <c r="BC55" s="925"/>
      <c r="BD55" s="918"/>
      <c r="BE55" s="919"/>
      <c r="BF55" s="919"/>
      <c r="BG55" s="919"/>
      <c r="BH55" s="920"/>
    </row>
    <row r="56" spans="2:60" ht="20.25" customHeight="1" x14ac:dyDescent="0.15">
      <c r="B56" s="316"/>
      <c r="C56" s="876"/>
      <c r="D56" s="877"/>
      <c r="E56" s="878"/>
      <c r="F56" s="317"/>
      <c r="G56" s="318">
        <f>C54</f>
        <v>0</v>
      </c>
      <c r="H56" s="881"/>
      <c r="I56" s="888"/>
      <c r="J56" s="889"/>
      <c r="K56" s="889"/>
      <c r="L56" s="890"/>
      <c r="M56" s="897"/>
      <c r="N56" s="898"/>
      <c r="O56" s="899"/>
      <c r="P56" s="343" t="s">
        <v>659</v>
      </c>
      <c r="Q56" s="344"/>
      <c r="R56" s="344"/>
      <c r="S56" s="345"/>
      <c r="T56" s="346"/>
      <c r="U56" s="323" t="str">
        <f>IF(U54="","",VLOOKUP(U54,'シフト記号表（勤務時間帯）'!$D$6:$Z$47,23,FALSE))</f>
        <v/>
      </c>
      <c r="V56" s="324" t="str">
        <f>IF(V54="","",VLOOKUP(V54,'シフト記号表（勤務時間帯）'!$D$6:$Z$47,23,FALSE))</f>
        <v/>
      </c>
      <c r="W56" s="324" t="str">
        <f>IF(W54="","",VLOOKUP(W54,'シフト記号表（勤務時間帯）'!$D$6:$Z$47,23,FALSE))</f>
        <v/>
      </c>
      <c r="X56" s="324" t="str">
        <f>IF(X54="","",VLOOKUP(X54,'シフト記号表（勤務時間帯）'!$D$6:$Z$47,23,FALSE))</f>
        <v/>
      </c>
      <c r="Y56" s="324" t="str">
        <f>IF(Y54="","",VLOOKUP(Y54,'シフト記号表（勤務時間帯）'!$D$6:$Z$47,23,FALSE))</f>
        <v/>
      </c>
      <c r="Z56" s="324" t="str">
        <f>IF(Z54="","",VLOOKUP(Z54,'シフト記号表（勤務時間帯）'!$D$6:$Z$47,23,FALSE))</f>
        <v/>
      </c>
      <c r="AA56" s="325" t="str">
        <f>IF(AA54="","",VLOOKUP(AA54,'シフト記号表（勤務時間帯）'!$D$6:$Z$47,23,FALSE))</f>
        <v/>
      </c>
      <c r="AB56" s="323" t="str">
        <f>IF(AB54="","",VLOOKUP(AB54,'シフト記号表（勤務時間帯）'!$D$6:$Z$47,23,FALSE))</f>
        <v/>
      </c>
      <c r="AC56" s="324" t="str">
        <f>IF(AC54="","",VLOOKUP(AC54,'シフト記号表（勤務時間帯）'!$D$6:$Z$47,23,FALSE))</f>
        <v/>
      </c>
      <c r="AD56" s="324" t="str">
        <f>IF(AD54="","",VLOOKUP(AD54,'シフト記号表（勤務時間帯）'!$D$6:$Z$47,23,FALSE))</f>
        <v/>
      </c>
      <c r="AE56" s="324" t="str">
        <f>IF(AE54="","",VLOOKUP(AE54,'シフト記号表（勤務時間帯）'!$D$6:$Z$47,23,FALSE))</f>
        <v/>
      </c>
      <c r="AF56" s="324" t="str">
        <f>IF(AF54="","",VLOOKUP(AF54,'シフト記号表（勤務時間帯）'!$D$6:$Z$47,23,FALSE))</f>
        <v/>
      </c>
      <c r="AG56" s="324" t="str">
        <f>IF(AG54="","",VLOOKUP(AG54,'シフト記号表（勤務時間帯）'!$D$6:$Z$47,23,FALSE))</f>
        <v/>
      </c>
      <c r="AH56" s="325" t="str">
        <f>IF(AH54="","",VLOOKUP(AH54,'シフト記号表（勤務時間帯）'!$D$6:$Z$47,23,FALSE))</f>
        <v/>
      </c>
      <c r="AI56" s="323" t="str">
        <f>IF(AI54="","",VLOOKUP(AI54,'シフト記号表（勤務時間帯）'!$D$6:$Z$47,23,FALSE))</f>
        <v/>
      </c>
      <c r="AJ56" s="324" t="str">
        <f>IF(AJ54="","",VLOOKUP(AJ54,'シフト記号表（勤務時間帯）'!$D$6:$Z$47,23,FALSE))</f>
        <v/>
      </c>
      <c r="AK56" s="324" t="str">
        <f>IF(AK54="","",VLOOKUP(AK54,'シフト記号表（勤務時間帯）'!$D$6:$Z$47,23,FALSE))</f>
        <v/>
      </c>
      <c r="AL56" s="324" t="str">
        <f>IF(AL54="","",VLOOKUP(AL54,'シフト記号表（勤務時間帯）'!$D$6:$Z$47,23,FALSE))</f>
        <v/>
      </c>
      <c r="AM56" s="324" t="str">
        <f>IF(AM54="","",VLOOKUP(AM54,'シフト記号表（勤務時間帯）'!$D$6:$Z$47,23,FALSE))</f>
        <v/>
      </c>
      <c r="AN56" s="324" t="str">
        <f>IF(AN54="","",VLOOKUP(AN54,'シフト記号表（勤務時間帯）'!$D$6:$Z$47,23,FALSE))</f>
        <v/>
      </c>
      <c r="AO56" s="325" t="str">
        <f>IF(AO54="","",VLOOKUP(AO54,'シフト記号表（勤務時間帯）'!$D$6:$Z$47,23,FALSE))</f>
        <v/>
      </c>
      <c r="AP56" s="323" t="str">
        <f>IF(AP54="","",VLOOKUP(AP54,'シフト記号表（勤務時間帯）'!$D$6:$Z$47,23,FALSE))</f>
        <v/>
      </c>
      <c r="AQ56" s="324" t="str">
        <f>IF(AQ54="","",VLOOKUP(AQ54,'シフト記号表（勤務時間帯）'!$D$6:$Z$47,23,FALSE))</f>
        <v/>
      </c>
      <c r="AR56" s="324" t="str">
        <f>IF(AR54="","",VLOOKUP(AR54,'シフト記号表（勤務時間帯）'!$D$6:$Z$47,23,FALSE))</f>
        <v/>
      </c>
      <c r="AS56" s="324" t="str">
        <f>IF(AS54="","",VLOOKUP(AS54,'シフト記号表（勤務時間帯）'!$D$6:$Z$47,23,FALSE))</f>
        <v/>
      </c>
      <c r="AT56" s="324" t="str">
        <f>IF(AT54="","",VLOOKUP(AT54,'シフト記号表（勤務時間帯）'!$D$6:$Z$47,23,FALSE))</f>
        <v/>
      </c>
      <c r="AU56" s="324" t="str">
        <f>IF(AU54="","",VLOOKUP(AU54,'シフト記号表（勤務時間帯）'!$D$6:$Z$47,23,FALSE))</f>
        <v/>
      </c>
      <c r="AV56" s="325" t="str">
        <f>IF(AV54="","",VLOOKUP(AV54,'シフト記号表（勤務時間帯）'!$D$6:$Z$47,23,FALSE))</f>
        <v/>
      </c>
      <c r="AW56" s="323" t="str">
        <f>IF(AW54="","",VLOOKUP(AW54,'シフト記号表（勤務時間帯）'!$D$6:$Z$47,23,FALSE))</f>
        <v/>
      </c>
      <c r="AX56" s="324" t="str">
        <f>IF(AX54="","",VLOOKUP(AX54,'シフト記号表（勤務時間帯）'!$D$6:$Z$47,23,FALSE))</f>
        <v/>
      </c>
      <c r="AY56" s="324" t="str">
        <f>IF(AY54="","",VLOOKUP(AY54,'シフト記号表（勤務時間帯）'!$D$6:$Z$47,23,FALSE))</f>
        <v/>
      </c>
      <c r="AZ56" s="927">
        <f>IF($BC$3="４週",SUM(U56:AV56),IF($BC$3="暦月",SUM(U56:AY56),""))</f>
        <v>0</v>
      </c>
      <c r="BA56" s="928"/>
      <c r="BB56" s="929">
        <f>IF($BC$3="４週",AZ56/4,IF($BC$3="暦月",(AZ56/($BC$8/7)),""))</f>
        <v>0</v>
      </c>
      <c r="BC56" s="928"/>
      <c r="BD56" s="921"/>
      <c r="BE56" s="922"/>
      <c r="BF56" s="922"/>
      <c r="BG56" s="922"/>
      <c r="BH56" s="923"/>
    </row>
    <row r="57" spans="2:60" ht="20.25" customHeight="1" x14ac:dyDescent="0.15">
      <c r="B57" s="326"/>
      <c r="C57" s="870"/>
      <c r="D57" s="871"/>
      <c r="E57" s="872"/>
      <c r="F57" s="307"/>
      <c r="G57" s="308"/>
      <c r="H57" s="934"/>
      <c r="I57" s="882"/>
      <c r="J57" s="883"/>
      <c r="K57" s="883"/>
      <c r="L57" s="884"/>
      <c r="M57" s="891"/>
      <c r="N57" s="892"/>
      <c r="O57" s="893"/>
      <c r="P57" s="329" t="s">
        <v>649</v>
      </c>
      <c r="Q57" s="336"/>
      <c r="R57" s="336"/>
      <c r="S57" s="337"/>
      <c r="T57" s="342"/>
      <c r="U57" s="333"/>
      <c r="V57" s="334"/>
      <c r="W57" s="334"/>
      <c r="X57" s="334"/>
      <c r="Y57" s="334"/>
      <c r="Z57" s="334"/>
      <c r="AA57" s="335"/>
      <c r="AB57" s="333"/>
      <c r="AC57" s="334"/>
      <c r="AD57" s="334"/>
      <c r="AE57" s="334"/>
      <c r="AF57" s="334"/>
      <c r="AG57" s="334"/>
      <c r="AH57" s="335"/>
      <c r="AI57" s="333"/>
      <c r="AJ57" s="334"/>
      <c r="AK57" s="334"/>
      <c r="AL57" s="334"/>
      <c r="AM57" s="334"/>
      <c r="AN57" s="334"/>
      <c r="AO57" s="335"/>
      <c r="AP57" s="333"/>
      <c r="AQ57" s="334"/>
      <c r="AR57" s="334"/>
      <c r="AS57" s="334"/>
      <c r="AT57" s="334"/>
      <c r="AU57" s="334"/>
      <c r="AV57" s="335"/>
      <c r="AW57" s="333"/>
      <c r="AX57" s="334"/>
      <c r="AY57" s="334"/>
      <c r="AZ57" s="900"/>
      <c r="BA57" s="901"/>
      <c r="BB57" s="914"/>
      <c r="BC57" s="901"/>
      <c r="BD57" s="915"/>
      <c r="BE57" s="916"/>
      <c r="BF57" s="916"/>
      <c r="BG57" s="916"/>
      <c r="BH57" s="917"/>
    </row>
    <row r="58" spans="2:60" ht="20.25" customHeight="1" x14ac:dyDescent="0.15">
      <c r="B58" s="306">
        <f>B55+1</f>
        <v>13</v>
      </c>
      <c r="C58" s="873"/>
      <c r="D58" s="874"/>
      <c r="E58" s="875"/>
      <c r="F58" s="307">
        <f>C57</f>
        <v>0</v>
      </c>
      <c r="G58" s="308"/>
      <c r="H58" s="880"/>
      <c r="I58" s="885"/>
      <c r="J58" s="886"/>
      <c r="K58" s="886"/>
      <c r="L58" s="887"/>
      <c r="M58" s="894"/>
      <c r="N58" s="895"/>
      <c r="O58" s="896"/>
      <c r="P58" s="309" t="s">
        <v>658</v>
      </c>
      <c r="Q58" s="310"/>
      <c r="R58" s="310"/>
      <c r="S58" s="311"/>
      <c r="T58" s="312"/>
      <c r="U58" s="313" t="str">
        <f>IF(U57="","",VLOOKUP(U57,'シフト記号表（勤務時間帯）'!$D$6:$X$47,21,FALSE))</f>
        <v/>
      </c>
      <c r="V58" s="314" t="str">
        <f>IF(V57="","",VLOOKUP(V57,'シフト記号表（勤務時間帯）'!$D$6:$X$47,21,FALSE))</f>
        <v/>
      </c>
      <c r="W58" s="314" t="str">
        <f>IF(W57="","",VLOOKUP(W57,'シフト記号表（勤務時間帯）'!$D$6:$X$47,21,FALSE))</f>
        <v/>
      </c>
      <c r="X58" s="314" t="str">
        <f>IF(X57="","",VLOOKUP(X57,'シフト記号表（勤務時間帯）'!$D$6:$X$47,21,FALSE))</f>
        <v/>
      </c>
      <c r="Y58" s="314" t="str">
        <f>IF(Y57="","",VLOOKUP(Y57,'シフト記号表（勤務時間帯）'!$D$6:$X$47,21,FALSE))</f>
        <v/>
      </c>
      <c r="Z58" s="314" t="str">
        <f>IF(Z57="","",VLOOKUP(Z57,'シフト記号表（勤務時間帯）'!$D$6:$X$47,21,FALSE))</f>
        <v/>
      </c>
      <c r="AA58" s="315" t="str">
        <f>IF(AA57="","",VLOOKUP(AA57,'シフト記号表（勤務時間帯）'!$D$6:$X$47,21,FALSE))</f>
        <v/>
      </c>
      <c r="AB58" s="313" t="str">
        <f>IF(AB57="","",VLOOKUP(AB57,'シフト記号表（勤務時間帯）'!$D$6:$X$47,21,FALSE))</f>
        <v/>
      </c>
      <c r="AC58" s="314" t="str">
        <f>IF(AC57="","",VLOOKUP(AC57,'シフト記号表（勤務時間帯）'!$D$6:$X$47,21,FALSE))</f>
        <v/>
      </c>
      <c r="AD58" s="314" t="str">
        <f>IF(AD57="","",VLOOKUP(AD57,'シフト記号表（勤務時間帯）'!$D$6:$X$47,21,FALSE))</f>
        <v/>
      </c>
      <c r="AE58" s="314" t="str">
        <f>IF(AE57="","",VLOOKUP(AE57,'シフト記号表（勤務時間帯）'!$D$6:$X$47,21,FALSE))</f>
        <v/>
      </c>
      <c r="AF58" s="314" t="str">
        <f>IF(AF57="","",VLOOKUP(AF57,'シフト記号表（勤務時間帯）'!$D$6:$X$47,21,FALSE))</f>
        <v/>
      </c>
      <c r="AG58" s="314" t="str">
        <f>IF(AG57="","",VLOOKUP(AG57,'シフト記号表（勤務時間帯）'!$D$6:$X$47,21,FALSE))</f>
        <v/>
      </c>
      <c r="AH58" s="315" t="str">
        <f>IF(AH57="","",VLOOKUP(AH57,'シフト記号表（勤務時間帯）'!$D$6:$X$47,21,FALSE))</f>
        <v/>
      </c>
      <c r="AI58" s="313" t="str">
        <f>IF(AI57="","",VLOOKUP(AI57,'シフト記号表（勤務時間帯）'!$D$6:$X$47,21,FALSE))</f>
        <v/>
      </c>
      <c r="AJ58" s="314" t="str">
        <f>IF(AJ57="","",VLOOKUP(AJ57,'シフト記号表（勤務時間帯）'!$D$6:$X$47,21,FALSE))</f>
        <v/>
      </c>
      <c r="AK58" s="314" t="str">
        <f>IF(AK57="","",VLOOKUP(AK57,'シフト記号表（勤務時間帯）'!$D$6:$X$47,21,FALSE))</f>
        <v/>
      </c>
      <c r="AL58" s="314" t="str">
        <f>IF(AL57="","",VLOOKUP(AL57,'シフト記号表（勤務時間帯）'!$D$6:$X$47,21,FALSE))</f>
        <v/>
      </c>
      <c r="AM58" s="314" t="str">
        <f>IF(AM57="","",VLOOKUP(AM57,'シフト記号表（勤務時間帯）'!$D$6:$X$47,21,FALSE))</f>
        <v/>
      </c>
      <c r="AN58" s="314" t="str">
        <f>IF(AN57="","",VLOOKUP(AN57,'シフト記号表（勤務時間帯）'!$D$6:$X$47,21,FALSE))</f>
        <v/>
      </c>
      <c r="AO58" s="315" t="str">
        <f>IF(AO57="","",VLOOKUP(AO57,'シフト記号表（勤務時間帯）'!$D$6:$X$47,21,FALSE))</f>
        <v/>
      </c>
      <c r="AP58" s="313" t="str">
        <f>IF(AP57="","",VLOOKUP(AP57,'シフト記号表（勤務時間帯）'!$D$6:$X$47,21,FALSE))</f>
        <v/>
      </c>
      <c r="AQ58" s="314" t="str">
        <f>IF(AQ57="","",VLOOKUP(AQ57,'シフト記号表（勤務時間帯）'!$D$6:$X$47,21,FALSE))</f>
        <v/>
      </c>
      <c r="AR58" s="314" t="str">
        <f>IF(AR57="","",VLOOKUP(AR57,'シフト記号表（勤務時間帯）'!$D$6:$X$47,21,FALSE))</f>
        <v/>
      </c>
      <c r="AS58" s="314" t="str">
        <f>IF(AS57="","",VLOOKUP(AS57,'シフト記号表（勤務時間帯）'!$D$6:$X$47,21,FALSE))</f>
        <v/>
      </c>
      <c r="AT58" s="314" t="str">
        <f>IF(AT57="","",VLOOKUP(AT57,'シフト記号表（勤務時間帯）'!$D$6:$X$47,21,FALSE))</f>
        <v/>
      </c>
      <c r="AU58" s="314" t="str">
        <f>IF(AU57="","",VLOOKUP(AU57,'シフト記号表（勤務時間帯）'!$D$6:$X$47,21,FALSE))</f>
        <v/>
      </c>
      <c r="AV58" s="315" t="str">
        <f>IF(AV57="","",VLOOKUP(AV57,'シフト記号表（勤務時間帯）'!$D$6:$X$47,21,FALSE))</f>
        <v/>
      </c>
      <c r="AW58" s="313" t="str">
        <f>IF(AW57="","",VLOOKUP(AW57,'シフト記号表（勤務時間帯）'!$D$6:$X$47,21,FALSE))</f>
        <v/>
      </c>
      <c r="AX58" s="314" t="str">
        <f>IF(AX57="","",VLOOKUP(AX57,'シフト記号表（勤務時間帯）'!$D$6:$X$47,21,FALSE))</f>
        <v/>
      </c>
      <c r="AY58" s="314" t="str">
        <f>IF(AY57="","",VLOOKUP(AY57,'シフト記号表（勤務時間帯）'!$D$6:$X$47,21,FALSE))</f>
        <v/>
      </c>
      <c r="AZ58" s="924">
        <f>IF($BC$3="４週",SUM(U58:AV58),IF($BC$3="暦月",SUM(U58:AY58),""))</f>
        <v>0</v>
      </c>
      <c r="BA58" s="925"/>
      <c r="BB58" s="926">
        <f>IF($BC$3="４週",AZ58/4,IF($BC$3="暦月",(AZ58/($BC$8/7)),""))</f>
        <v>0</v>
      </c>
      <c r="BC58" s="925"/>
      <c r="BD58" s="918"/>
      <c r="BE58" s="919"/>
      <c r="BF58" s="919"/>
      <c r="BG58" s="919"/>
      <c r="BH58" s="920"/>
    </row>
    <row r="59" spans="2:60" ht="20.25" customHeight="1" x14ac:dyDescent="0.15">
      <c r="B59" s="316"/>
      <c r="C59" s="876"/>
      <c r="D59" s="877"/>
      <c r="E59" s="878"/>
      <c r="F59" s="317"/>
      <c r="G59" s="318">
        <f>C57</f>
        <v>0</v>
      </c>
      <c r="H59" s="881"/>
      <c r="I59" s="888"/>
      <c r="J59" s="889"/>
      <c r="K59" s="889"/>
      <c r="L59" s="890"/>
      <c r="M59" s="897"/>
      <c r="N59" s="898"/>
      <c r="O59" s="899"/>
      <c r="P59" s="343" t="s">
        <v>659</v>
      </c>
      <c r="Q59" s="344"/>
      <c r="R59" s="344"/>
      <c r="S59" s="345"/>
      <c r="T59" s="346"/>
      <c r="U59" s="323" t="str">
        <f>IF(U57="","",VLOOKUP(U57,'シフト記号表（勤務時間帯）'!$D$6:$Z$47,23,FALSE))</f>
        <v/>
      </c>
      <c r="V59" s="324" t="str">
        <f>IF(V57="","",VLOOKUP(V57,'シフト記号表（勤務時間帯）'!$D$6:$Z$47,23,FALSE))</f>
        <v/>
      </c>
      <c r="W59" s="324" t="str">
        <f>IF(W57="","",VLOOKUP(W57,'シフト記号表（勤務時間帯）'!$D$6:$Z$47,23,FALSE))</f>
        <v/>
      </c>
      <c r="X59" s="324" t="str">
        <f>IF(X57="","",VLOOKUP(X57,'シフト記号表（勤務時間帯）'!$D$6:$Z$47,23,FALSE))</f>
        <v/>
      </c>
      <c r="Y59" s="324" t="str">
        <f>IF(Y57="","",VLOOKUP(Y57,'シフト記号表（勤務時間帯）'!$D$6:$Z$47,23,FALSE))</f>
        <v/>
      </c>
      <c r="Z59" s="324" t="str">
        <f>IF(Z57="","",VLOOKUP(Z57,'シフト記号表（勤務時間帯）'!$D$6:$Z$47,23,FALSE))</f>
        <v/>
      </c>
      <c r="AA59" s="325" t="str">
        <f>IF(AA57="","",VLOOKUP(AA57,'シフト記号表（勤務時間帯）'!$D$6:$Z$47,23,FALSE))</f>
        <v/>
      </c>
      <c r="AB59" s="323" t="str">
        <f>IF(AB57="","",VLOOKUP(AB57,'シフト記号表（勤務時間帯）'!$D$6:$Z$47,23,FALSE))</f>
        <v/>
      </c>
      <c r="AC59" s="324" t="str">
        <f>IF(AC57="","",VLOOKUP(AC57,'シフト記号表（勤務時間帯）'!$D$6:$Z$47,23,FALSE))</f>
        <v/>
      </c>
      <c r="AD59" s="324" t="str">
        <f>IF(AD57="","",VLOOKUP(AD57,'シフト記号表（勤務時間帯）'!$D$6:$Z$47,23,FALSE))</f>
        <v/>
      </c>
      <c r="AE59" s="324" t="str">
        <f>IF(AE57="","",VLOOKUP(AE57,'シフト記号表（勤務時間帯）'!$D$6:$Z$47,23,FALSE))</f>
        <v/>
      </c>
      <c r="AF59" s="324" t="str">
        <f>IF(AF57="","",VLOOKUP(AF57,'シフト記号表（勤務時間帯）'!$D$6:$Z$47,23,FALSE))</f>
        <v/>
      </c>
      <c r="AG59" s="324" t="str">
        <f>IF(AG57="","",VLOOKUP(AG57,'シフト記号表（勤務時間帯）'!$D$6:$Z$47,23,FALSE))</f>
        <v/>
      </c>
      <c r="AH59" s="325" t="str">
        <f>IF(AH57="","",VLOOKUP(AH57,'シフト記号表（勤務時間帯）'!$D$6:$Z$47,23,FALSE))</f>
        <v/>
      </c>
      <c r="AI59" s="323" t="str">
        <f>IF(AI57="","",VLOOKUP(AI57,'シフト記号表（勤務時間帯）'!$D$6:$Z$47,23,FALSE))</f>
        <v/>
      </c>
      <c r="AJ59" s="324" t="str">
        <f>IF(AJ57="","",VLOOKUP(AJ57,'シフト記号表（勤務時間帯）'!$D$6:$Z$47,23,FALSE))</f>
        <v/>
      </c>
      <c r="AK59" s="324" t="str">
        <f>IF(AK57="","",VLOOKUP(AK57,'シフト記号表（勤務時間帯）'!$D$6:$Z$47,23,FALSE))</f>
        <v/>
      </c>
      <c r="AL59" s="324" t="str">
        <f>IF(AL57="","",VLOOKUP(AL57,'シフト記号表（勤務時間帯）'!$D$6:$Z$47,23,FALSE))</f>
        <v/>
      </c>
      <c r="AM59" s="324" t="str">
        <f>IF(AM57="","",VLOOKUP(AM57,'シフト記号表（勤務時間帯）'!$D$6:$Z$47,23,FALSE))</f>
        <v/>
      </c>
      <c r="AN59" s="324" t="str">
        <f>IF(AN57="","",VLOOKUP(AN57,'シフト記号表（勤務時間帯）'!$D$6:$Z$47,23,FALSE))</f>
        <v/>
      </c>
      <c r="AO59" s="325" t="str">
        <f>IF(AO57="","",VLOOKUP(AO57,'シフト記号表（勤務時間帯）'!$D$6:$Z$47,23,FALSE))</f>
        <v/>
      </c>
      <c r="AP59" s="323" t="str">
        <f>IF(AP57="","",VLOOKUP(AP57,'シフト記号表（勤務時間帯）'!$D$6:$Z$47,23,FALSE))</f>
        <v/>
      </c>
      <c r="AQ59" s="324" t="str">
        <f>IF(AQ57="","",VLOOKUP(AQ57,'シフト記号表（勤務時間帯）'!$D$6:$Z$47,23,FALSE))</f>
        <v/>
      </c>
      <c r="AR59" s="324" t="str">
        <f>IF(AR57="","",VLOOKUP(AR57,'シフト記号表（勤務時間帯）'!$D$6:$Z$47,23,FALSE))</f>
        <v/>
      </c>
      <c r="AS59" s="324" t="str">
        <f>IF(AS57="","",VLOOKUP(AS57,'シフト記号表（勤務時間帯）'!$D$6:$Z$47,23,FALSE))</f>
        <v/>
      </c>
      <c r="AT59" s="324" t="str">
        <f>IF(AT57="","",VLOOKUP(AT57,'シフト記号表（勤務時間帯）'!$D$6:$Z$47,23,FALSE))</f>
        <v/>
      </c>
      <c r="AU59" s="324" t="str">
        <f>IF(AU57="","",VLOOKUP(AU57,'シフト記号表（勤務時間帯）'!$D$6:$Z$47,23,FALSE))</f>
        <v/>
      </c>
      <c r="AV59" s="325" t="str">
        <f>IF(AV57="","",VLOOKUP(AV57,'シフト記号表（勤務時間帯）'!$D$6:$Z$47,23,FALSE))</f>
        <v/>
      </c>
      <c r="AW59" s="323" t="str">
        <f>IF(AW57="","",VLOOKUP(AW57,'シフト記号表（勤務時間帯）'!$D$6:$Z$47,23,FALSE))</f>
        <v/>
      </c>
      <c r="AX59" s="324" t="str">
        <f>IF(AX57="","",VLOOKUP(AX57,'シフト記号表（勤務時間帯）'!$D$6:$Z$47,23,FALSE))</f>
        <v/>
      </c>
      <c r="AY59" s="324" t="str">
        <f>IF(AY57="","",VLOOKUP(AY57,'シフト記号表（勤務時間帯）'!$D$6:$Z$47,23,FALSE))</f>
        <v/>
      </c>
      <c r="AZ59" s="927">
        <f>IF($BC$3="４週",SUM(U59:AV59),IF($BC$3="暦月",SUM(U59:AY59),""))</f>
        <v>0</v>
      </c>
      <c r="BA59" s="928"/>
      <c r="BB59" s="929">
        <f>IF($BC$3="４週",AZ59/4,IF($BC$3="暦月",(AZ59/($BC$8/7)),""))</f>
        <v>0</v>
      </c>
      <c r="BC59" s="928"/>
      <c r="BD59" s="921"/>
      <c r="BE59" s="922"/>
      <c r="BF59" s="922"/>
      <c r="BG59" s="922"/>
      <c r="BH59" s="923"/>
    </row>
    <row r="60" spans="2:60" ht="20.25" customHeight="1" x14ac:dyDescent="0.15">
      <c r="B60" s="326"/>
      <c r="C60" s="870"/>
      <c r="D60" s="871"/>
      <c r="E60" s="872"/>
      <c r="F60" s="307"/>
      <c r="G60" s="308"/>
      <c r="H60" s="934"/>
      <c r="I60" s="882"/>
      <c r="J60" s="883"/>
      <c r="K60" s="883"/>
      <c r="L60" s="884"/>
      <c r="M60" s="891"/>
      <c r="N60" s="892"/>
      <c r="O60" s="893"/>
      <c r="P60" s="329" t="s">
        <v>649</v>
      </c>
      <c r="Q60" s="336"/>
      <c r="R60" s="336"/>
      <c r="S60" s="337"/>
      <c r="T60" s="342"/>
      <c r="U60" s="333"/>
      <c r="V60" s="334"/>
      <c r="W60" s="334"/>
      <c r="X60" s="334"/>
      <c r="Y60" s="334"/>
      <c r="Z60" s="334"/>
      <c r="AA60" s="335"/>
      <c r="AB60" s="333"/>
      <c r="AC60" s="334"/>
      <c r="AD60" s="334"/>
      <c r="AE60" s="334"/>
      <c r="AF60" s="334"/>
      <c r="AG60" s="334"/>
      <c r="AH60" s="335"/>
      <c r="AI60" s="333"/>
      <c r="AJ60" s="334"/>
      <c r="AK60" s="334"/>
      <c r="AL60" s="334"/>
      <c r="AM60" s="334"/>
      <c r="AN60" s="334"/>
      <c r="AO60" s="335"/>
      <c r="AP60" s="333"/>
      <c r="AQ60" s="334"/>
      <c r="AR60" s="334"/>
      <c r="AS60" s="334"/>
      <c r="AT60" s="334"/>
      <c r="AU60" s="334"/>
      <c r="AV60" s="335"/>
      <c r="AW60" s="333"/>
      <c r="AX60" s="334"/>
      <c r="AY60" s="334"/>
      <c r="AZ60" s="900"/>
      <c r="BA60" s="901"/>
      <c r="BB60" s="914"/>
      <c r="BC60" s="901"/>
      <c r="BD60" s="915"/>
      <c r="BE60" s="916"/>
      <c r="BF60" s="916"/>
      <c r="BG60" s="916"/>
      <c r="BH60" s="917"/>
    </row>
    <row r="61" spans="2:60" ht="20.25" customHeight="1" x14ac:dyDescent="0.15">
      <c r="B61" s="306">
        <f>B58+1</f>
        <v>14</v>
      </c>
      <c r="C61" s="873"/>
      <c r="D61" s="874"/>
      <c r="E61" s="875"/>
      <c r="F61" s="307">
        <f>C60</f>
        <v>0</v>
      </c>
      <c r="G61" s="308"/>
      <c r="H61" s="880"/>
      <c r="I61" s="885"/>
      <c r="J61" s="886"/>
      <c r="K61" s="886"/>
      <c r="L61" s="887"/>
      <c r="M61" s="894"/>
      <c r="N61" s="895"/>
      <c r="O61" s="896"/>
      <c r="P61" s="309" t="s">
        <v>658</v>
      </c>
      <c r="Q61" s="310"/>
      <c r="R61" s="310"/>
      <c r="S61" s="311"/>
      <c r="T61" s="312"/>
      <c r="U61" s="313" t="str">
        <f>IF(U60="","",VLOOKUP(U60,'シフト記号表（勤務時間帯）'!$D$6:$X$47,21,FALSE))</f>
        <v/>
      </c>
      <c r="V61" s="314" t="str">
        <f>IF(V60="","",VLOOKUP(V60,'シフト記号表（勤務時間帯）'!$D$6:$X$47,21,FALSE))</f>
        <v/>
      </c>
      <c r="W61" s="314" t="str">
        <f>IF(W60="","",VLOOKUP(W60,'シフト記号表（勤務時間帯）'!$D$6:$X$47,21,FALSE))</f>
        <v/>
      </c>
      <c r="X61" s="314" t="str">
        <f>IF(X60="","",VLOOKUP(X60,'シフト記号表（勤務時間帯）'!$D$6:$X$47,21,FALSE))</f>
        <v/>
      </c>
      <c r="Y61" s="314" t="str">
        <f>IF(Y60="","",VLOOKUP(Y60,'シフト記号表（勤務時間帯）'!$D$6:$X$47,21,FALSE))</f>
        <v/>
      </c>
      <c r="Z61" s="314" t="str">
        <f>IF(Z60="","",VLOOKUP(Z60,'シフト記号表（勤務時間帯）'!$D$6:$X$47,21,FALSE))</f>
        <v/>
      </c>
      <c r="AA61" s="315" t="str">
        <f>IF(AA60="","",VLOOKUP(AA60,'シフト記号表（勤務時間帯）'!$D$6:$X$47,21,FALSE))</f>
        <v/>
      </c>
      <c r="AB61" s="313" t="str">
        <f>IF(AB60="","",VLOOKUP(AB60,'シフト記号表（勤務時間帯）'!$D$6:$X$47,21,FALSE))</f>
        <v/>
      </c>
      <c r="AC61" s="314" t="str">
        <f>IF(AC60="","",VLOOKUP(AC60,'シフト記号表（勤務時間帯）'!$D$6:$X$47,21,FALSE))</f>
        <v/>
      </c>
      <c r="AD61" s="314" t="str">
        <f>IF(AD60="","",VLOOKUP(AD60,'シフト記号表（勤務時間帯）'!$D$6:$X$47,21,FALSE))</f>
        <v/>
      </c>
      <c r="AE61" s="314" t="str">
        <f>IF(AE60="","",VLOOKUP(AE60,'シフト記号表（勤務時間帯）'!$D$6:$X$47,21,FALSE))</f>
        <v/>
      </c>
      <c r="AF61" s="314" t="str">
        <f>IF(AF60="","",VLOOKUP(AF60,'シフト記号表（勤務時間帯）'!$D$6:$X$47,21,FALSE))</f>
        <v/>
      </c>
      <c r="AG61" s="314" t="str">
        <f>IF(AG60="","",VLOOKUP(AG60,'シフト記号表（勤務時間帯）'!$D$6:$X$47,21,FALSE))</f>
        <v/>
      </c>
      <c r="AH61" s="315" t="str">
        <f>IF(AH60="","",VLOOKUP(AH60,'シフト記号表（勤務時間帯）'!$D$6:$X$47,21,FALSE))</f>
        <v/>
      </c>
      <c r="AI61" s="313" t="str">
        <f>IF(AI60="","",VLOOKUP(AI60,'シフト記号表（勤務時間帯）'!$D$6:$X$47,21,FALSE))</f>
        <v/>
      </c>
      <c r="AJ61" s="314" t="str">
        <f>IF(AJ60="","",VLOOKUP(AJ60,'シフト記号表（勤務時間帯）'!$D$6:$X$47,21,FALSE))</f>
        <v/>
      </c>
      <c r="AK61" s="314" t="str">
        <f>IF(AK60="","",VLOOKUP(AK60,'シフト記号表（勤務時間帯）'!$D$6:$X$47,21,FALSE))</f>
        <v/>
      </c>
      <c r="AL61" s="314" t="str">
        <f>IF(AL60="","",VLOOKUP(AL60,'シフト記号表（勤務時間帯）'!$D$6:$X$47,21,FALSE))</f>
        <v/>
      </c>
      <c r="AM61" s="314" t="str">
        <f>IF(AM60="","",VLOOKUP(AM60,'シフト記号表（勤務時間帯）'!$D$6:$X$47,21,FALSE))</f>
        <v/>
      </c>
      <c r="AN61" s="314" t="str">
        <f>IF(AN60="","",VLOOKUP(AN60,'シフト記号表（勤務時間帯）'!$D$6:$X$47,21,FALSE))</f>
        <v/>
      </c>
      <c r="AO61" s="315" t="str">
        <f>IF(AO60="","",VLOOKUP(AO60,'シフト記号表（勤務時間帯）'!$D$6:$X$47,21,FALSE))</f>
        <v/>
      </c>
      <c r="AP61" s="313" t="str">
        <f>IF(AP60="","",VLOOKUP(AP60,'シフト記号表（勤務時間帯）'!$D$6:$X$47,21,FALSE))</f>
        <v/>
      </c>
      <c r="AQ61" s="314" t="str">
        <f>IF(AQ60="","",VLOOKUP(AQ60,'シフト記号表（勤務時間帯）'!$D$6:$X$47,21,FALSE))</f>
        <v/>
      </c>
      <c r="AR61" s="314" t="str">
        <f>IF(AR60="","",VLOOKUP(AR60,'シフト記号表（勤務時間帯）'!$D$6:$X$47,21,FALSE))</f>
        <v/>
      </c>
      <c r="AS61" s="314" t="str">
        <f>IF(AS60="","",VLOOKUP(AS60,'シフト記号表（勤務時間帯）'!$D$6:$X$47,21,FALSE))</f>
        <v/>
      </c>
      <c r="AT61" s="314" t="str">
        <f>IF(AT60="","",VLOOKUP(AT60,'シフト記号表（勤務時間帯）'!$D$6:$X$47,21,FALSE))</f>
        <v/>
      </c>
      <c r="AU61" s="314" t="str">
        <f>IF(AU60="","",VLOOKUP(AU60,'シフト記号表（勤務時間帯）'!$D$6:$X$47,21,FALSE))</f>
        <v/>
      </c>
      <c r="AV61" s="315" t="str">
        <f>IF(AV60="","",VLOOKUP(AV60,'シフト記号表（勤務時間帯）'!$D$6:$X$47,21,FALSE))</f>
        <v/>
      </c>
      <c r="AW61" s="313" t="str">
        <f>IF(AW60="","",VLOOKUP(AW60,'シフト記号表（勤務時間帯）'!$D$6:$X$47,21,FALSE))</f>
        <v/>
      </c>
      <c r="AX61" s="314" t="str">
        <f>IF(AX60="","",VLOOKUP(AX60,'シフト記号表（勤務時間帯）'!$D$6:$X$47,21,FALSE))</f>
        <v/>
      </c>
      <c r="AY61" s="314" t="str">
        <f>IF(AY60="","",VLOOKUP(AY60,'シフト記号表（勤務時間帯）'!$D$6:$X$47,21,FALSE))</f>
        <v/>
      </c>
      <c r="AZ61" s="924">
        <f>IF($BC$3="４週",SUM(U61:AV61),IF($BC$3="暦月",SUM(U61:AY61),""))</f>
        <v>0</v>
      </c>
      <c r="BA61" s="925"/>
      <c r="BB61" s="926">
        <f>IF($BC$3="４週",AZ61/4,IF($BC$3="暦月",(AZ61/($BC$8/7)),""))</f>
        <v>0</v>
      </c>
      <c r="BC61" s="925"/>
      <c r="BD61" s="918"/>
      <c r="BE61" s="919"/>
      <c r="BF61" s="919"/>
      <c r="BG61" s="919"/>
      <c r="BH61" s="920"/>
    </row>
    <row r="62" spans="2:60" ht="20.25" customHeight="1" x14ac:dyDescent="0.15">
      <c r="B62" s="316"/>
      <c r="C62" s="876"/>
      <c r="D62" s="877"/>
      <c r="E62" s="878"/>
      <c r="F62" s="317"/>
      <c r="G62" s="318">
        <f>C60</f>
        <v>0</v>
      </c>
      <c r="H62" s="881"/>
      <c r="I62" s="888"/>
      <c r="J62" s="889"/>
      <c r="K62" s="889"/>
      <c r="L62" s="890"/>
      <c r="M62" s="897"/>
      <c r="N62" s="898"/>
      <c r="O62" s="899"/>
      <c r="P62" s="343" t="s">
        <v>659</v>
      </c>
      <c r="Q62" s="344"/>
      <c r="R62" s="344"/>
      <c r="S62" s="345"/>
      <c r="T62" s="346"/>
      <c r="U62" s="323" t="str">
        <f>IF(U60="","",VLOOKUP(U60,'シフト記号表（勤務時間帯）'!$D$6:$Z$47,23,FALSE))</f>
        <v/>
      </c>
      <c r="V62" s="324" t="str">
        <f>IF(V60="","",VLOOKUP(V60,'シフト記号表（勤務時間帯）'!$D$6:$Z$47,23,FALSE))</f>
        <v/>
      </c>
      <c r="W62" s="324" t="str">
        <f>IF(W60="","",VLOOKUP(W60,'シフト記号表（勤務時間帯）'!$D$6:$Z$47,23,FALSE))</f>
        <v/>
      </c>
      <c r="X62" s="324" t="str">
        <f>IF(X60="","",VLOOKUP(X60,'シフト記号表（勤務時間帯）'!$D$6:$Z$47,23,FALSE))</f>
        <v/>
      </c>
      <c r="Y62" s="324" t="str">
        <f>IF(Y60="","",VLOOKUP(Y60,'シフト記号表（勤務時間帯）'!$D$6:$Z$47,23,FALSE))</f>
        <v/>
      </c>
      <c r="Z62" s="324" t="str">
        <f>IF(Z60="","",VLOOKUP(Z60,'シフト記号表（勤務時間帯）'!$D$6:$Z$47,23,FALSE))</f>
        <v/>
      </c>
      <c r="AA62" s="325" t="str">
        <f>IF(AA60="","",VLOOKUP(AA60,'シフト記号表（勤務時間帯）'!$D$6:$Z$47,23,FALSE))</f>
        <v/>
      </c>
      <c r="AB62" s="323" t="str">
        <f>IF(AB60="","",VLOOKUP(AB60,'シフト記号表（勤務時間帯）'!$D$6:$Z$47,23,FALSE))</f>
        <v/>
      </c>
      <c r="AC62" s="324" t="str">
        <f>IF(AC60="","",VLOOKUP(AC60,'シフト記号表（勤務時間帯）'!$D$6:$Z$47,23,FALSE))</f>
        <v/>
      </c>
      <c r="AD62" s="324" t="str">
        <f>IF(AD60="","",VLOOKUP(AD60,'シフト記号表（勤務時間帯）'!$D$6:$Z$47,23,FALSE))</f>
        <v/>
      </c>
      <c r="AE62" s="324" t="str">
        <f>IF(AE60="","",VLOOKUP(AE60,'シフト記号表（勤務時間帯）'!$D$6:$Z$47,23,FALSE))</f>
        <v/>
      </c>
      <c r="AF62" s="324" t="str">
        <f>IF(AF60="","",VLOOKUP(AF60,'シフト記号表（勤務時間帯）'!$D$6:$Z$47,23,FALSE))</f>
        <v/>
      </c>
      <c r="AG62" s="324" t="str">
        <f>IF(AG60="","",VLOOKUP(AG60,'シフト記号表（勤務時間帯）'!$D$6:$Z$47,23,FALSE))</f>
        <v/>
      </c>
      <c r="AH62" s="325" t="str">
        <f>IF(AH60="","",VLOOKUP(AH60,'シフト記号表（勤務時間帯）'!$D$6:$Z$47,23,FALSE))</f>
        <v/>
      </c>
      <c r="AI62" s="323" t="str">
        <f>IF(AI60="","",VLOOKUP(AI60,'シフト記号表（勤務時間帯）'!$D$6:$Z$47,23,FALSE))</f>
        <v/>
      </c>
      <c r="AJ62" s="324" t="str">
        <f>IF(AJ60="","",VLOOKUP(AJ60,'シフト記号表（勤務時間帯）'!$D$6:$Z$47,23,FALSE))</f>
        <v/>
      </c>
      <c r="AK62" s="324" t="str">
        <f>IF(AK60="","",VLOOKUP(AK60,'シフト記号表（勤務時間帯）'!$D$6:$Z$47,23,FALSE))</f>
        <v/>
      </c>
      <c r="AL62" s="324" t="str">
        <f>IF(AL60="","",VLOOKUP(AL60,'シフト記号表（勤務時間帯）'!$D$6:$Z$47,23,FALSE))</f>
        <v/>
      </c>
      <c r="AM62" s="324" t="str">
        <f>IF(AM60="","",VLOOKUP(AM60,'シフト記号表（勤務時間帯）'!$D$6:$Z$47,23,FALSE))</f>
        <v/>
      </c>
      <c r="AN62" s="324" t="str">
        <f>IF(AN60="","",VLOOKUP(AN60,'シフト記号表（勤務時間帯）'!$D$6:$Z$47,23,FALSE))</f>
        <v/>
      </c>
      <c r="AO62" s="325" t="str">
        <f>IF(AO60="","",VLOOKUP(AO60,'シフト記号表（勤務時間帯）'!$D$6:$Z$47,23,FALSE))</f>
        <v/>
      </c>
      <c r="AP62" s="323" t="str">
        <f>IF(AP60="","",VLOOKUP(AP60,'シフト記号表（勤務時間帯）'!$D$6:$Z$47,23,FALSE))</f>
        <v/>
      </c>
      <c r="AQ62" s="324" t="str">
        <f>IF(AQ60="","",VLOOKUP(AQ60,'シフト記号表（勤務時間帯）'!$D$6:$Z$47,23,FALSE))</f>
        <v/>
      </c>
      <c r="AR62" s="324" t="str">
        <f>IF(AR60="","",VLOOKUP(AR60,'シフト記号表（勤務時間帯）'!$D$6:$Z$47,23,FALSE))</f>
        <v/>
      </c>
      <c r="AS62" s="324" t="str">
        <f>IF(AS60="","",VLOOKUP(AS60,'シフト記号表（勤務時間帯）'!$D$6:$Z$47,23,FALSE))</f>
        <v/>
      </c>
      <c r="AT62" s="324" t="str">
        <f>IF(AT60="","",VLOOKUP(AT60,'シフト記号表（勤務時間帯）'!$D$6:$Z$47,23,FALSE))</f>
        <v/>
      </c>
      <c r="AU62" s="324" t="str">
        <f>IF(AU60="","",VLOOKUP(AU60,'シフト記号表（勤務時間帯）'!$D$6:$Z$47,23,FALSE))</f>
        <v/>
      </c>
      <c r="AV62" s="325" t="str">
        <f>IF(AV60="","",VLOOKUP(AV60,'シフト記号表（勤務時間帯）'!$D$6:$Z$47,23,FALSE))</f>
        <v/>
      </c>
      <c r="AW62" s="323" t="str">
        <f>IF(AW60="","",VLOOKUP(AW60,'シフト記号表（勤務時間帯）'!$D$6:$Z$47,23,FALSE))</f>
        <v/>
      </c>
      <c r="AX62" s="324" t="str">
        <f>IF(AX60="","",VLOOKUP(AX60,'シフト記号表（勤務時間帯）'!$D$6:$Z$47,23,FALSE))</f>
        <v/>
      </c>
      <c r="AY62" s="324" t="str">
        <f>IF(AY60="","",VLOOKUP(AY60,'シフト記号表（勤務時間帯）'!$D$6:$Z$47,23,FALSE))</f>
        <v/>
      </c>
      <c r="AZ62" s="927">
        <f>IF($BC$3="４週",SUM(U62:AV62),IF($BC$3="暦月",SUM(U62:AY62),""))</f>
        <v>0</v>
      </c>
      <c r="BA62" s="928"/>
      <c r="BB62" s="929">
        <f>IF($BC$3="４週",AZ62/4,IF($BC$3="暦月",(AZ62/($BC$8/7)),""))</f>
        <v>0</v>
      </c>
      <c r="BC62" s="928"/>
      <c r="BD62" s="921"/>
      <c r="BE62" s="922"/>
      <c r="BF62" s="922"/>
      <c r="BG62" s="922"/>
      <c r="BH62" s="923"/>
    </row>
    <row r="63" spans="2:60" ht="20.25" customHeight="1" x14ac:dyDescent="0.15">
      <c r="B63" s="326"/>
      <c r="C63" s="870"/>
      <c r="D63" s="871"/>
      <c r="E63" s="872"/>
      <c r="F63" s="307"/>
      <c r="G63" s="308"/>
      <c r="H63" s="934"/>
      <c r="I63" s="882"/>
      <c r="J63" s="883"/>
      <c r="K63" s="883"/>
      <c r="L63" s="884"/>
      <c r="M63" s="891"/>
      <c r="N63" s="892"/>
      <c r="O63" s="893"/>
      <c r="P63" s="329" t="s">
        <v>649</v>
      </c>
      <c r="Q63" s="336"/>
      <c r="R63" s="336"/>
      <c r="S63" s="337"/>
      <c r="T63" s="342"/>
      <c r="U63" s="333"/>
      <c r="V63" s="334"/>
      <c r="W63" s="334"/>
      <c r="X63" s="334"/>
      <c r="Y63" s="334"/>
      <c r="Z63" s="334"/>
      <c r="AA63" s="335"/>
      <c r="AB63" s="333"/>
      <c r="AC63" s="334"/>
      <c r="AD63" s="334"/>
      <c r="AE63" s="334"/>
      <c r="AF63" s="334"/>
      <c r="AG63" s="334"/>
      <c r="AH63" s="335"/>
      <c r="AI63" s="333"/>
      <c r="AJ63" s="334"/>
      <c r="AK63" s="334"/>
      <c r="AL63" s="334"/>
      <c r="AM63" s="334"/>
      <c r="AN63" s="334"/>
      <c r="AO63" s="335"/>
      <c r="AP63" s="333"/>
      <c r="AQ63" s="334"/>
      <c r="AR63" s="334"/>
      <c r="AS63" s="334"/>
      <c r="AT63" s="334"/>
      <c r="AU63" s="334"/>
      <c r="AV63" s="335"/>
      <c r="AW63" s="333"/>
      <c r="AX63" s="334"/>
      <c r="AY63" s="334"/>
      <c r="AZ63" s="900"/>
      <c r="BA63" s="901"/>
      <c r="BB63" s="914"/>
      <c r="BC63" s="901"/>
      <c r="BD63" s="915"/>
      <c r="BE63" s="916"/>
      <c r="BF63" s="916"/>
      <c r="BG63" s="916"/>
      <c r="BH63" s="917"/>
    </row>
    <row r="64" spans="2:60" ht="20.25" customHeight="1" x14ac:dyDescent="0.15">
      <c r="B64" s="306">
        <f>B61+1</f>
        <v>15</v>
      </c>
      <c r="C64" s="873"/>
      <c r="D64" s="874"/>
      <c r="E64" s="875"/>
      <c r="F64" s="307">
        <f>C63</f>
        <v>0</v>
      </c>
      <c r="G64" s="308"/>
      <c r="H64" s="880"/>
      <c r="I64" s="885"/>
      <c r="J64" s="886"/>
      <c r="K64" s="886"/>
      <c r="L64" s="887"/>
      <c r="M64" s="894"/>
      <c r="N64" s="895"/>
      <c r="O64" s="896"/>
      <c r="P64" s="309" t="s">
        <v>658</v>
      </c>
      <c r="Q64" s="310"/>
      <c r="R64" s="310"/>
      <c r="S64" s="311"/>
      <c r="T64" s="312"/>
      <c r="U64" s="313" t="str">
        <f>IF(U63="","",VLOOKUP(U63,'シフト記号表（勤務時間帯）'!$D$6:$X$47,21,FALSE))</f>
        <v/>
      </c>
      <c r="V64" s="314" t="str">
        <f>IF(V63="","",VLOOKUP(V63,'シフト記号表（勤務時間帯）'!$D$6:$X$47,21,FALSE))</f>
        <v/>
      </c>
      <c r="W64" s="314" t="str">
        <f>IF(W63="","",VLOOKUP(W63,'シフト記号表（勤務時間帯）'!$D$6:$X$47,21,FALSE))</f>
        <v/>
      </c>
      <c r="X64" s="314" t="str">
        <f>IF(X63="","",VLOOKUP(X63,'シフト記号表（勤務時間帯）'!$D$6:$X$47,21,FALSE))</f>
        <v/>
      </c>
      <c r="Y64" s="314" t="str">
        <f>IF(Y63="","",VLOOKUP(Y63,'シフト記号表（勤務時間帯）'!$D$6:$X$47,21,FALSE))</f>
        <v/>
      </c>
      <c r="Z64" s="314" t="str">
        <f>IF(Z63="","",VLOOKUP(Z63,'シフト記号表（勤務時間帯）'!$D$6:$X$47,21,FALSE))</f>
        <v/>
      </c>
      <c r="AA64" s="315" t="str">
        <f>IF(AA63="","",VLOOKUP(AA63,'シフト記号表（勤務時間帯）'!$D$6:$X$47,21,FALSE))</f>
        <v/>
      </c>
      <c r="AB64" s="313" t="str">
        <f>IF(AB63="","",VLOOKUP(AB63,'シフト記号表（勤務時間帯）'!$D$6:$X$47,21,FALSE))</f>
        <v/>
      </c>
      <c r="AC64" s="314" t="str">
        <f>IF(AC63="","",VLOOKUP(AC63,'シフト記号表（勤務時間帯）'!$D$6:$X$47,21,FALSE))</f>
        <v/>
      </c>
      <c r="AD64" s="314" t="str">
        <f>IF(AD63="","",VLOOKUP(AD63,'シフト記号表（勤務時間帯）'!$D$6:$X$47,21,FALSE))</f>
        <v/>
      </c>
      <c r="AE64" s="314" t="str">
        <f>IF(AE63="","",VLOOKUP(AE63,'シフト記号表（勤務時間帯）'!$D$6:$X$47,21,FALSE))</f>
        <v/>
      </c>
      <c r="AF64" s="314" t="str">
        <f>IF(AF63="","",VLOOKUP(AF63,'シフト記号表（勤務時間帯）'!$D$6:$X$47,21,FALSE))</f>
        <v/>
      </c>
      <c r="AG64" s="314" t="str">
        <f>IF(AG63="","",VLOOKUP(AG63,'シフト記号表（勤務時間帯）'!$D$6:$X$47,21,FALSE))</f>
        <v/>
      </c>
      <c r="AH64" s="315" t="str">
        <f>IF(AH63="","",VLOOKUP(AH63,'シフト記号表（勤務時間帯）'!$D$6:$X$47,21,FALSE))</f>
        <v/>
      </c>
      <c r="AI64" s="313" t="str">
        <f>IF(AI63="","",VLOOKUP(AI63,'シフト記号表（勤務時間帯）'!$D$6:$X$47,21,FALSE))</f>
        <v/>
      </c>
      <c r="AJ64" s="314" t="str">
        <f>IF(AJ63="","",VLOOKUP(AJ63,'シフト記号表（勤務時間帯）'!$D$6:$X$47,21,FALSE))</f>
        <v/>
      </c>
      <c r="AK64" s="314" t="str">
        <f>IF(AK63="","",VLOOKUP(AK63,'シフト記号表（勤務時間帯）'!$D$6:$X$47,21,FALSE))</f>
        <v/>
      </c>
      <c r="AL64" s="314" t="str">
        <f>IF(AL63="","",VLOOKUP(AL63,'シフト記号表（勤務時間帯）'!$D$6:$X$47,21,FALSE))</f>
        <v/>
      </c>
      <c r="AM64" s="314" t="str">
        <f>IF(AM63="","",VLOOKUP(AM63,'シフト記号表（勤務時間帯）'!$D$6:$X$47,21,FALSE))</f>
        <v/>
      </c>
      <c r="AN64" s="314" t="str">
        <f>IF(AN63="","",VLOOKUP(AN63,'シフト記号表（勤務時間帯）'!$D$6:$X$47,21,FALSE))</f>
        <v/>
      </c>
      <c r="AO64" s="315" t="str">
        <f>IF(AO63="","",VLOOKUP(AO63,'シフト記号表（勤務時間帯）'!$D$6:$X$47,21,FALSE))</f>
        <v/>
      </c>
      <c r="AP64" s="313" t="str">
        <f>IF(AP63="","",VLOOKUP(AP63,'シフト記号表（勤務時間帯）'!$D$6:$X$47,21,FALSE))</f>
        <v/>
      </c>
      <c r="AQ64" s="314" t="str">
        <f>IF(AQ63="","",VLOOKUP(AQ63,'シフト記号表（勤務時間帯）'!$D$6:$X$47,21,FALSE))</f>
        <v/>
      </c>
      <c r="AR64" s="314" t="str">
        <f>IF(AR63="","",VLOOKUP(AR63,'シフト記号表（勤務時間帯）'!$D$6:$X$47,21,FALSE))</f>
        <v/>
      </c>
      <c r="AS64" s="314" t="str">
        <f>IF(AS63="","",VLOOKUP(AS63,'シフト記号表（勤務時間帯）'!$D$6:$X$47,21,FALSE))</f>
        <v/>
      </c>
      <c r="AT64" s="314" t="str">
        <f>IF(AT63="","",VLOOKUP(AT63,'シフト記号表（勤務時間帯）'!$D$6:$X$47,21,FALSE))</f>
        <v/>
      </c>
      <c r="AU64" s="314" t="str">
        <f>IF(AU63="","",VLOOKUP(AU63,'シフト記号表（勤務時間帯）'!$D$6:$X$47,21,FALSE))</f>
        <v/>
      </c>
      <c r="AV64" s="315" t="str">
        <f>IF(AV63="","",VLOOKUP(AV63,'シフト記号表（勤務時間帯）'!$D$6:$X$47,21,FALSE))</f>
        <v/>
      </c>
      <c r="AW64" s="313" t="str">
        <f>IF(AW63="","",VLOOKUP(AW63,'シフト記号表（勤務時間帯）'!$D$6:$X$47,21,FALSE))</f>
        <v/>
      </c>
      <c r="AX64" s="314" t="str">
        <f>IF(AX63="","",VLOOKUP(AX63,'シフト記号表（勤務時間帯）'!$D$6:$X$47,21,FALSE))</f>
        <v/>
      </c>
      <c r="AY64" s="314" t="str">
        <f>IF(AY63="","",VLOOKUP(AY63,'シフト記号表（勤務時間帯）'!$D$6:$X$47,21,FALSE))</f>
        <v/>
      </c>
      <c r="AZ64" s="924">
        <f>IF($BC$3="４週",SUM(U64:AV64),IF($BC$3="暦月",SUM(U64:AY64),""))</f>
        <v>0</v>
      </c>
      <c r="BA64" s="925"/>
      <c r="BB64" s="926">
        <f>IF($BC$3="４週",AZ64/4,IF($BC$3="暦月",(AZ64/($BC$8/7)),""))</f>
        <v>0</v>
      </c>
      <c r="BC64" s="925"/>
      <c r="BD64" s="918"/>
      <c r="BE64" s="919"/>
      <c r="BF64" s="919"/>
      <c r="BG64" s="919"/>
      <c r="BH64" s="920"/>
    </row>
    <row r="65" spans="2:60" ht="20.25" customHeight="1" x14ac:dyDescent="0.15">
      <c r="B65" s="316"/>
      <c r="C65" s="876"/>
      <c r="D65" s="877"/>
      <c r="E65" s="878"/>
      <c r="F65" s="317"/>
      <c r="G65" s="318">
        <f>C63</f>
        <v>0</v>
      </c>
      <c r="H65" s="881"/>
      <c r="I65" s="888"/>
      <c r="J65" s="889"/>
      <c r="K65" s="889"/>
      <c r="L65" s="890"/>
      <c r="M65" s="897"/>
      <c r="N65" s="898"/>
      <c r="O65" s="899"/>
      <c r="P65" s="343" t="s">
        <v>659</v>
      </c>
      <c r="Q65" s="344"/>
      <c r="R65" s="344"/>
      <c r="S65" s="345"/>
      <c r="T65" s="346"/>
      <c r="U65" s="323" t="str">
        <f>IF(U63="","",VLOOKUP(U63,'シフト記号表（勤務時間帯）'!$D$6:$Z$47,23,FALSE))</f>
        <v/>
      </c>
      <c r="V65" s="324" t="str">
        <f>IF(V63="","",VLOOKUP(V63,'シフト記号表（勤務時間帯）'!$D$6:$Z$47,23,FALSE))</f>
        <v/>
      </c>
      <c r="W65" s="324" t="str">
        <f>IF(W63="","",VLOOKUP(W63,'シフト記号表（勤務時間帯）'!$D$6:$Z$47,23,FALSE))</f>
        <v/>
      </c>
      <c r="X65" s="324" t="str">
        <f>IF(X63="","",VLOOKUP(X63,'シフト記号表（勤務時間帯）'!$D$6:$Z$47,23,FALSE))</f>
        <v/>
      </c>
      <c r="Y65" s="324" t="str">
        <f>IF(Y63="","",VLOOKUP(Y63,'シフト記号表（勤務時間帯）'!$D$6:$Z$47,23,FALSE))</f>
        <v/>
      </c>
      <c r="Z65" s="324" t="str">
        <f>IF(Z63="","",VLOOKUP(Z63,'シフト記号表（勤務時間帯）'!$D$6:$Z$47,23,FALSE))</f>
        <v/>
      </c>
      <c r="AA65" s="325" t="str">
        <f>IF(AA63="","",VLOOKUP(AA63,'シフト記号表（勤務時間帯）'!$D$6:$Z$47,23,FALSE))</f>
        <v/>
      </c>
      <c r="AB65" s="323" t="str">
        <f>IF(AB63="","",VLOOKUP(AB63,'シフト記号表（勤務時間帯）'!$D$6:$Z$47,23,FALSE))</f>
        <v/>
      </c>
      <c r="AC65" s="324" t="str">
        <f>IF(AC63="","",VLOOKUP(AC63,'シフト記号表（勤務時間帯）'!$D$6:$Z$47,23,FALSE))</f>
        <v/>
      </c>
      <c r="AD65" s="324" t="str">
        <f>IF(AD63="","",VLOOKUP(AD63,'シフト記号表（勤務時間帯）'!$D$6:$Z$47,23,FALSE))</f>
        <v/>
      </c>
      <c r="AE65" s="324" t="str">
        <f>IF(AE63="","",VLOOKUP(AE63,'シフト記号表（勤務時間帯）'!$D$6:$Z$47,23,FALSE))</f>
        <v/>
      </c>
      <c r="AF65" s="324" t="str">
        <f>IF(AF63="","",VLOOKUP(AF63,'シフト記号表（勤務時間帯）'!$D$6:$Z$47,23,FALSE))</f>
        <v/>
      </c>
      <c r="AG65" s="324" t="str">
        <f>IF(AG63="","",VLOOKUP(AG63,'シフト記号表（勤務時間帯）'!$D$6:$Z$47,23,FALSE))</f>
        <v/>
      </c>
      <c r="AH65" s="325" t="str">
        <f>IF(AH63="","",VLOOKUP(AH63,'シフト記号表（勤務時間帯）'!$D$6:$Z$47,23,FALSE))</f>
        <v/>
      </c>
      <c r="AI65" s="323" t="str">
        <f>IF(AI63="","",VLOOKUP(AI63,'シフト記号表（勤務時間帯）'!$D$6:$Z$47,23,FALSE))</f>
        <v/>
      </c>
      <c r="AJ65" s="324" t="str">
        <f>IF(AJ63="","",VLOOKUP(AJ63,'シフト記号表（勤務時間帯）'!$D$6:$Z$47,23,FALSE))</f>
        <v/>
      </c>
      <c r="AK65" s="324" t="str">
        <f>IF(AK63="","",VLOOKUP(AK63,'シフト記号表（勤務時間帯）'!$D$6:$Z$47,23,FALSE))</f>
        <v/>
      </c>
      <c r="AL65" s="324" t="str">
        <f>IF(AL63="","",VLOOKUP(AL63,'シフト記号表（勤務時間帯）'!$D$6:$Z$47,23,FALSE))</f>
        <v/>
      </c>
      <c r="AM65" s="324" t="str">
        <f>IF(AM63="","",VLOOKUP(AM63,'シフト記号表（勤務時間帯）'!$D$6:$Z$47,23,FALSE))</f>
        <v/>
      </c>
      <c r="AN65" s="324" t="str">
        <f>IF(AN63="","",VLOOKUP(AN63,'シフト記号表（勤務時間帯）'!$D$6:$Z$47,23,FALSE))</f>
        <v/>
      </c>
      <c r="AO65" s="325" t="str">
        <f>IF(AO63="","",VLOOKUP(AO63,'シフト記号表（勤務時間帯）'!$D$6:$Z$47,23,FALSE))</f>
        <v/>
      </c>
      <c r="AP65" s="323" t="str">
        <f>IF(AP63="","",VLOOKUP(AP63,'シフト記号表（勤務時間帯）'!$D$6:$Z$47,23,FALSE))</f>
        <v/>
      </c>
      <c r="AQ65" s="324" t="str">
        <f>IF(AQ63="","",VLOOKUP(AQ63,'シフト記号表（勤務時間帯）'!$D$6:$Z$47,23,FALSE))</f>
        <v/>
      </c>
      <c r="AR65" s="324" t="str">
        <f>IF(AR63="","",VLOOKUP(AR63,'シフト記号表（勤務時間帯）'!$D$6:$Z$47,23,FALSE))</f>
        <v/>
      </c>
      <c r="AS65" s="324" t="str">
        <f>IF(AS63="","",VLOOKUP(AS63,'シフト記号表（勤務時間帯）'!$D$6:$Z$47,23,FALSE))</f>
        <v/>
      </c>
      <c r="AT65" s="324" t="str">
        <f>IF(AT63="","",VLOOKUP(AT63,'シフト記号表（勤務時間帯）'!$D$6:$Z$47,23,FALSE))</f>
        <v/>
      </c>
      <c r="AU65" s="324" t="str">
        <f>IF(AU63="","",VLOOKUP(AU63,'シフト記号表（勤務時間帯）'!$D$6:$Z$47,23,FALSE))</f>
        <v/>
      </c>
      <c r="AV65" s="325" t="str">
        <f>IF(AV63="","",VLOOKUP(AV63,'シフト記号表（勤務時間帯）'!$D$6:$Z$47,23,FALSE))</f>
        <v/>
      </c>
      <c r="AW65" s="323" t="str">
        <f>IF(AW63="","",VLOOKUP(AW63,'シフト記号表（勤務時間帯）'!$D$6:$Z$47,23,FALSE))</f>
        <v/>
      </c>
      <c r="AX65" s="324" t="str">
        <f>IF(AX63="","",VLOOKUP(AX63,'シフト記号表（勤務時間帯）'!$D$6:$Z$47,23,FALSE))</f>
        <v/>
      </c>
      <c r="AY65" s="324" t="str">
        <f>IF(AY63="","",VLOOKUP(AY63,'シフト記号表（勤務時間帯）'!$D$6:$Z$47,23,FALSE))</f>
        <v/>
      </c>
      <c r="AZ65" s="927">
        <f>IF($BC$3="４週",SUM(U65:AV65),IF($BC$3="暦月",SUM(U65:AY65),""))</f>
        <v>0</v>
      </c>
      <c r="BA65" s="928"/>
      <c r="BB65" s="929">
        <f>IF($BC$3="４週",AZ65/4,IF($BC$3="暦月",(AZ65/($BC$8/7)),""))</f>
        <v>0</v>
      </c>
      <c r="BC65" s="928"/>
      <c r="BD65" s="921"/>
      <c r="BE65" s="922"/>
      <c r="BF65" s="922"/>
      <c r="BG65" s="922"/>
      <c r="BH65" s="923"/>
    </row>
    <row r="66" spans="2:60" ht="20.25" customHeight="1" x14ac:dyDescent="0.15">
      <c r="B66" s="326"/>
      <c r="C66" s="870"/>
      <c r="D66" s="871"/>
      <c r="E66" s="872"/>
      <c r="F66" s="307"/>
      <c r="G66" s="308"/>
      <c r="H66" s="934"/>
      <c r="I66" s="882"/>
      <c r="J66" s="883"/>
      <c r="K66" s="883"/>
      <c r="L66" s="884"/>
      <c r="M66" s="891"/>
      <c r="N66" s="892"/>
      <c r="O66" s="893"/>
      <c r="P66" s="347" t="s">
        <v>649</v>
      </c>
      <c r="Q66" s="348"/>
      <c r="R66" s="348"/>
      <c r="S66" s="349"/>
      <c r="T66" s="350"/>
      <c r="U66" s="333"/>
      <c r="V66" s="334"/>
      <c r="W66" s="334"/>
      <c r="X66" s="334"/>
      <c r="Y66" s="334"/>
      <c r="Z66" s="334"/>
      <c r="AA66" s="335"/>
      <c r="AB66" s="333"/>
      <c r="AC66" s="334"/>
      <c r="AD66" s="334"/>
      <c r="AE66" s="334"/>
      <c r="AF66" s="334"/>
      <c r="AG66" s="334"/>
      <c r="AH66" s="335"/>
      <c r="AI66" s="333"/>
      <c r="AJ66" s="334"/>
      <c r="AK66" s="334"/>
      <c r="AL66" s="334"/>
      <c r="AM66" s="334"/>
      <c r="AN66" s="334"/>
      <c r="AO66" s="335"/>
      <c r="AP66" s="333"/>
      <c r="AQ66" s="334"/>
      <c r="AR66" s="334"/>
      <c r="AS66" s="334"/>
      <c r="AT66" s="334"/>
      <c r="AU66" s="334"/>
      <c r="AV66" s="335"/>
      <c r="AW66" s="333"/>
      <c r="AX66" s="334"/>
      <c r="AY66" s="334"/>
      <c r="AZ66" s="900"/>
      <c r="BA66" s="901"/>
      <c r="BB66" s="914"/>
      <c r="BC66" s="901"/>
      <c r="BD66" s="915"/>
      <c r="BE66" s="916"/>
      <c r="BF66" s="916"/>
      <c r="BG66" s="916"/>
      <c r="BH66" s="917"/>
    </row>
    <row r="67" spans="2:60" ht="20.25" customHeight="1" x14ac:dyDescent="0.15">
      <c r="B67" s="306">
        <f>B64+1</f>
        <v>16</v>
      </c>
      <c r="C67" s="873"/>
      <c r="D67" s="874"/>
      <c r="E67" s="875"/>
      <c r="F67" s="307">
        <f>C66</f>
        <v>0</v>
      </c>
      <c r="G67" s="308"/>
      <c r="H67" s="880"/>
      <c r="I67" s="885"/>
      <c r="J67" s="886"/>
      <c r="K67" s="886"/>
      <c r="L67" s="887"/>
      <c r="M67" s="894"/>
      <c r="N67" s="895"/>
      <c r="O67" s="896"/>
      <c r="P67" s="309" t="s">
        <v>658</v>
      </c>
      <c r="Q67" s="310"/>
      <c r="R67" s="310"/>
      <c r="S67" s="311"/>
      <c r="T67" s="312"/>
      <c r="U67" s="313" t="str">
        <f>IF(U66="","",VLOOKUP(U66,'シフト記号表（勤務時間帯）'!$D$6:$X$47,21,FALSE))</f>
        <v/>
      </c>
      <c r="V67" s="314" t="str">
        <f>IF(V66="","",VLOOKUP(V66,'シフト記号表（勤務時間帯）'!$D$6:$X$47,21,FALSE))</f>
        <v/>
      </c>
      <c r="W67" s="314" t="str">
        <f>IF(W66="","",VLOOKUP(W66,'シフト記号表（勤務時間帯）'!$D$6:$X$47,21,FALSE))</f>
        <v/>
      </c>
      <c r="X67" s="314" t="str">
        <f>IF(X66="","",VLOOKUP(X66,'シフト記号表（勤務時間帯）'!$D$6:$X$47,21,FALSE))</f>
        <v/>
      </c>
      <c r="Y67" s="314" t="str">
        <f>IF(Y66="","",VLOOKUP(Y66,'シフト記号表（勤務時間帯）'!$D$6:$X$47,21,FALSE))</f>
        <v/>
      </c>
      <c r="Z67" s="314" t="str">
        <f>IF(Z66="","",VLOOKUP(Z66,'シフト記号表（勤務時間帯）'!$D$6:$X$47,21,FALSE))</f>
        <v/>
      </c>
      <c r="AA67" s="315" t="str">
        <f>IF(AA66="","",VLOOKUP(AA66,'シフト記号表（勤務時間帯）'!$D$6:$X$47,21,FALSE))</f>
        <v/>
      </c>
      <c r="AB67" s="313" t="str">
        <f>IF(AB66="","",VLOOKUP(AB66,'シフト記号表（勤務時間帯）'!$D$6:$X$47,21,FALSE))</f>
        <v/>
      </c>
      <c r="AC67" s="314" t="str">
        <f>IF(AC66="","",VLOOKUP(AC66,'シフト記号表（勤務時間帯）'!$D$6:$X$47,21,FALSE))</f>
        <v/>
      </c>
      <c r="AD67" s="314" t="str">
        <f>IF(AD66="","",VLOOKUP(AD66,'シフト記号表（勤務時間帯）'!$D$6:$X$47,21,FALSE))</f>
        <v/>
      </c>
      <c r="AE67" s="314" t="str">
        <f>IF(AE66="","",VLOOKUP(AE66,'シフト記号表（勤務時間帯）'!$D$6:$X$47,21,FALSE))</f>
        <v/>
      </c>
      <c r="AF67" s="314" t="str">
        <f>IF(AF66="","",VLOOKUP(AF66,'シフト記号表（勤務時間帯）'!$D$6:$X$47,21,FALSE))</f>
        <v/>
      </c>
      <c r="AG67" s="314" t="str">
        <f>IF(AG66="","",VLOOKUP(AG66,'シフト記号表（勤務時間帯）'!$D$6:$X$47,21,FALSE))</f>
        <v/>
      </c>
      <c r="AH67" s="315" t="str">
        <f>IF(AH66="","",VLOOKUP(AH66,'シフト記号表（勤務時間帯）'!$D$6:$X$47,21,FALSE))</f>
        <v/>
      </c>
      <c r="AI67" s="313" t="str">
        <f>IF(AI66="","",VLOOKUP(AI66,'シフト記号表（勤務時間帯）'!$D$6:$X$47,21,FALSE))</f>
        <v/>
      </c>
      <c r="AJ67" s="314" t="str">
        <f>IF(AJ66="","",VLOOKUP(AJ66,'シフト記号表（勤務時間帯）'!$D$6:$X$47,21,FALSE))</f>
        <v/>
      </c>
      <c r="AK67" s="314" t="str">
        <f>IF(AK66="","",VLOOKUP(AK66,'シフト記号表（勤務時間帯）'!$D$6:$X$47,21,FALSE))</f>
        <v/>
      </c>
      <c r="AL67" s="314" t="str">
        <f>IF(AL66="","",VLOOKUP(AL66,'シフト記号表（勤務時間帯）'!$D$6:$X$47,21,FALSE))</f>
        <v/>
      </c>
      <c r="AM67" s="314" t="str">
        <f>IF(AM66="","",VLOOKUP(AM66,'シフト記号表（勤務時間帯）'!$D$6:$X$47,21,FALSE))</f>
        <v/>
      </c>
      <c r="AN67" s="314" t="str">
        <f>IF(AN66="","",VLOOKUP(AN66,'シフト記号表（勤務時間帯）'!$D$6:$X$47,21,FALSE))</f>
        <v/>
      </c>
      <c r="AO67" s="315" t="str">
        <f>IF(AO66="","",VLOOKUP(AO66,'シフト記号表（勤務時間帯）'!$D$6:$X$47,21,FALSE))</f>
        <v/>
      </c>
      <c r="AP67" s="313" t="str">
        <f>IF(AP66="","",VLOOKUP(AP66,'シフト記号表（勤務時間帯）'!$D$6:$X$47,21,FALSE))</f>
        <v/>
      </c>
      <c r="AQ67" s="314" t="str">
        <f>IF(AQ66="","",VLOOKUP(AQ66,'シフト記号表（勤務時間帯）'!$D$6:$X$47,21,FALSE))</f>
        <v/>
      </c>
      <c r="AR67" s="314" t="str">
        <f>IF(AR66="","",VLOOKUP(AR66,'シフト記号表（勤務時間帯）'!$D$6:$X$47,21,FALSE))</f>
        <v/>
      </c>
      <c r="AS67" s="314" t="str">
        <f>IF(AS66="","",VLOOKUP(AS66,'シフト記号表（勤務時間帯）'!$D$6:$X$47,21,FALSE))</f>
        <v/>
      </c>
      <c r="AT67" s="314" t="str">
        <f>IF(AT66="","",VLOOKUP(AT66,'シフト記号表（勤務時間帯）'!$D$6:$X$47,21,FALSE))</f>
        <v/>
      </c>
      <c r="AU67" s="314" t="str">
        <f>IF(AU66="","",VLOOKUP(AU66,'シフト記号表（勤務時間帯）'!$D$6:$X$47,21,FALSE))</f>
        <v/>
      </c>
      <c r="AV67" s="315" t="str">
        <f>IF(AV66="","",VLOOKUP(AV66,'シフト記号表（勤務時間帯）'!$D$6:$X$47,21,FALSE))</f>
        <v/>
      </c>
      <c r="AW67" s="313" t="str">
        <f>IF(AW66="","",VLOOKUP(AW66,'シフト記号表（勤務時間帯）'!$D$6:$X$47,21,FALSE))</f>
        <v/>
      </c>
      <c r="AX67" s="314" t="str">
        <f>IF(AX66="","",VLOOKUP(AX66,'シフト記号表（勤務時間帯）'!$D$6:$X$47,21,FALSE))</f>
        <v/>
      </c>
      <c r="AY67" s="314" t="str">
        <f>IF(AY66="","",VLOOKUP(AY66,'シフト記号表（勤務時間帯）'!$D$6:$X$47,21,FALSE))</f>
        <v/>
      </c>
      <c r="AZ67" s="924">
        <f>IF($BC$3="４週",SUM(U67:AV67),IF($BC$3="暦月",SUM(U67:AY67),""))</f>
        <v>0</v>
      </c>
      <c r="BA67" s="925"/>
      <c r="BB67" s="926">
        <f>IF($BC$3="４週",AZ67/4,IF($BC$3="暦月",(AZ67/($BC$8/7)),""))</f>
        <v>0</v>
      </c>
      <c r="BC67" s="925"/>
      <c r="BD67" s="918"/>
      <c r="BE67" s="919"/>
      <c r="BF67" s="919"/>
      <c r="BG67" s="919"/>
      <c r="BH67" s="920"/>
    </row>
    <row r="68" spans="2:60" ht="20.25" customHeight="1" thickBot="1" x14ac:dyDescent="0.2">
      <c r="B68" s="306"/>
      <c r="C68" s="935"/>
      <c r="D68" s="936"/>
      <c r="E68" s="937"/>
      <c r="F68" s="351"/>
      <c r="G68" s="352">
        <f>C66</f>
        <v>0</v>
      </c>
      <c r="H68" s="938"/>
      <c r="I68" s="939"/>
      <c r="J68" s="940"/>
      <c r="K68" s="940"/>
      <c r="L68" s="941"/>
      <c r="M68" s="942"/>
      <c r="N68" s="943"/>
      <c r="O68" s="944"/>
      <c r="P68" s="353" t="s">
        <v>659</v>
      </c>
      <c r="Q68" s="354"/>
      <c r="R68" s="354"/>
      <c r="S68" s="355"/>
      <c r="T68" s="356"/>
      <c r="U68" s="323" t="str">
        <f>IF(U66="","",VLOOKUP(U66,'シフト記号表（勤務時間帯）'!$D$6:$Z$47,23,FALSE))</f>
        <v/>
      </c>
      <c r="V68" s="324" t="str">
        <f>IF(V66="","",VLOOKUP(V66,'シフト記号表（勤務時間帯）'!$D$6:$Z$47,23,FALSE))</f>
        <v/>
      </c>
      <c r="W68" s="324" t="str">
        <f>IF(W66="","",VLOOKUP(W66,'シフト記号表（勤務時間帯）'!$D$6:$Z$47,23,FALSE))</f>
        <v/>
      </c>
      <c r="X68" s="324" t="str">
        <f>IF(X66="","",VLOOKUP(X66,'シフト記号表（勤務時間帯）'!$D$6:$Z$47,23,FALSE))</f>
        <v/>
      </c>
      <c r="Y68" s="324" t="str">
        <f>IF(Y66="","",VLOOKUP(Y66,'シフト記号表（勤務時間帯）'!$D$6:$Z$47,23,FALSE))</f>
        <v/>
      </c>
      <c r="Z68" s="324" t="str">
        <f>IF(Z66="","",VLOOKUP(Z66,'シフト記号表（勤務時間帯）'!$D$6:$Z$47,23,FALSE))</f>
        <v/>
      </c>
      <c r="AA68" s="325" t="str">
        <f>IF(AA66="","",VLOOKUP(AA66,'シフト記号表（勤務時間帯）'!$D$6:$Z$47,23,FALSE))</f>
        <v/>
      </c>
      <c r="AB68" s="323" t="str">
        <f>IF(AB66="","",VLOOKUP(AB66,'シフト記号表（勤務時間帯）'!$D$6:$Z$47,23,FALSE))</f>
        <v/>
      </c>
      <c r="AC68" s="324" t="str">
        <f>IF(AC66="","",VLOOKUP(AC66,'シフト記号表（勤務時間帯）'!$D$6:$Z$47,23,FALSE))</f>
        <v/>
      </c>
      <c r="AD68" s="324" t="str">
        <f>IF(AD66="","",VLOOKUP(AD66,'シフト記号表（勤務時間帯）'!$D$6:$Z$47,23,FALSE))</f>
        <v/>
      </c>
      <c r="AE68" s="324" t="str">
        <f>IF(AE66="","",VLOOKUP(AE66,'シフト記号表（勤務時間帯）'!$D$6:$Z$47,23,FALSE))</f>
        <v/>
      </c>
      <c r="AF68" s="324" t="str">
        <f>IF(AF66="","",VLOOKUP(AF66,'シフト記号表（勤務時間帯）'!$D$6:$Z$47,23,FALSE))</f>
        <v/>
      </c>
      <c r="AG68" s="324" t="str">
        <f>IF(AG66="","",VLOOKUP(AG66,'シフト記号表（勤務時間帯）'!$D$6:$Z$47,23,FALSE))</f>
        <v/>
      </c>
      <c r="AH68" s="325" t="str">
        <f>IF(AH66="","",VLOOKUP(AH66,'シフト記号表（勤務時間帯）'!$D$6:$Z$47,23,FALSE))</f>
        <v/>
      </c>
      <c r="AI68" s="323" t="str">
        <f>IF(AI66="","",VLOOKUP(AI66,'シフト記号表（勤務時間帯）'!$D$6:$Z$47,23,FALSE))</f>
        <v/>
      </c>
      <c r="AJ68" s="324" t="str">
        <f>IF(AJ66="","",VLOOKUP(AJ66,'シフト記号表（勤務時間帯）'!$D$6:$Z$47,23,FALSE))</f>
        <v/>
      </c>
      <c r="AK68" s="324" t="str">
        <f>IF(AK66="","",VLOOKUP(AK66,'シフト記号表（勤務時間帯）'!$D$6:$Z$47,23,FALSE))</f>
        <v/>
      </c>
      <c r="AL68" s="324" t="str">
        <f>IF(AL66="","",VLOOKUP(AL66,'シフト記号表（勤務時間帯）'!$D$6:$Z$47,23,FALSE))</f>
        <v/>
      </c>
      <c r="AM68" s="324" t="str">
        <f>IF(AM66="","",VLOOKUP(AM66,'シフト記号表（勤務時間帯）'!$D$6:$Z$47,23,FALSE))</f>
        <v/>
      </c>
      <c r="AN68" s="324" t="str">
        <f>IF(AN66="","",VLOOKUP(AN66,'シフト記号表（勤務時間帯）'!$D$6:$Z$47,23,FALSE))</f>
        <v/>
      </c>
      <c r="AO68" s="325" t="str">
        <f>IF(AO66="","",VLOOKUP(AO66,'シフト記号表（勤務時間帯）'!$D$6:$Z$47,23,FALSE))</f>
        <v/>
      </c>
      <c r="AP68" s="323" t="str">
        <f>IF(AP66="","",VLOOKUP(AP66,'シフト記号表（勤務時間帯）'!$D$6:$Z$47,23,FALSE))</f>
        <v/>
      </c>
      <c r="AQ68" s="324" t="str">
        <f>IF(AQ66="","",VLOOKUP(AQ66,'シフト記号表（勤務時間帯）'!$D$6:$Z$47,23,FALSE))</f>
        <v/>
      </c>
      <c r="AR68" s="324" t="str">
        <f>IF(AR66="","",VLOOKUP(AR66,'シフト記号表（勤務時間帯）'!$D$6:$Z$47,23,FALSE))</f>
        <v/>
      </c>
      <c r="AS68" s="324" t="str">
        <f>IF(AS66="","",VLOOKUP(AS66,'シフト記号表（勤務時間帯）'!$D$6:$Z$47,23,FALSE))</f>
        <v/>
      </c>
      <c r="AT68" s="324" t="str">
        <f>IF(AT66="","",VLOOKUP(AT66,'シフト記号表（勤務時間帯）'!$D$6:$Z$47,23,FALSE))</f>
        <v/>
      </c>
      <c r="AU68" s="324" t="str">
        <f>IF(AU66="","",VLOOKUP(AU66,'シフト記号表（勤務時間帯）'!$D$6:$Z$47,23,FALSE))</f>
        <v/>
      </c>
      <c r="AV68" s="325" t="str">
        <f>IF(AV66="","",VLOOKUP(AV66,'シフト記号表（勤務時間帯）'!$D$6:$Z$47,23,FALSE))</f>
        <v/>
      </c>
      <c r="AW68" s="323" t="str">
        <f>IF(AW66="","",VLOOKUP(AW66,'シフト記号表（勤務時間帯）'!$D$6:$Z$47,23,FALSE))</f>
        <v/>
      </c>
      <c r="AX68" s="324" t="str">
        <f>IF(AX66="","",VLOOKUP(AX66,'シフト記号表（勤務時間帯）'!$D$6:$Z$47,23,FALSE))</f>
        <v/>
      </c>
      <c r="AY68" s="324" t="str">
        <f>IF(AY66="","",VLOOKUP(AY66,'シフト記号表（勤務時間帯）'!$D$6:$Z$47,23,FALSE))</f>
        <v/>
      </c>
      <c r="AZ68" s="927">
        <f>IF($BC$3="４週",SUM(U68:AV68),IF($BC$3="暦月",SUM(U68:AY68),""))</f>
        <v>0</v>
      </c>
      <c r="BA68" s="928"/>
      <c r="BB68" s="929">
        <f>IF($BC$3="４週",AZ68/4,IF($BC$3="暦月",(AZ68/($BC$8/7)),""))</f>
        <v>0</v>
      </c>
      <c r="BC68" s="928"/>
      <c r="BD68" s="918"/>
      <c r="BE68" s="919"/>
      <c r="BF68" s="919"/>
      <c r="BG68" s="919"/>
      <c r="BH68" s="920"/>
    </row>
    <row r="69" spans="2:60" ht="20.25" customHeight="1" x14ac:dyDescent="0.15">
      <c r="B69" s="945" t="s">
        <v>735</v>
      </c>
      <c r="C69" s="946"/>
      <c r="D69" s="946"/>
      <c r="E69" s="946"/>
      <c r="F69" s="946"/>
      <c r="G69" s="946"/>
      <c r="H69" s="946"/>
      <c r="I69" s="946"/>
      <c r="J69" s="946"/>
      <c r="K69" s="946"/>
      <c r="L69" s="946"/>
      <c r="M69" s="946"/>
      <c r="N69" s="946"/>
      <c r="O69" s="946"/>
      <c r="P69" s="946"/>
      <c r="Q69" s="946"/>
      <c r="R69" s="946"/>
      <c r="S69" s="946"/>
      <c r="T69" s="947"/>
      <c r="U69" s="357"/>
      <c r="V69" s="358"/>
      <c r="W69" s="358"/>
      <c r="X69" s="358"/>
      <c r="Y69" s="358"/>
      <c r="Z69" s="358"/>
      <c r="AA69" s="359"/>
      <c r="AB69" s="360"/>
      <c r="AC69" s="358"/>
      <c r="AD69" s="358"/>
      <c r="AE69" s="358"/>
      <c r="AF69" s="358"/>
      <c r="AG69" s="358"/>
      <c r="AH69" s="359"/>
      <c r="AI69" s="360"/>
      <c r="AJ69" s="358"/>
      <c r="AK69" s="358"/>
      <c r="AL69" s="358"/>
      <c r="AM69" s="358"/>
      <c r="AN69" s="358"/>
      <c r="AO69" s="359"/>
      <c r="AP69" s="360"/>
      <c r="AQ69" s="358"/>
      <c r="AR69" s="358"/>
      <c r="AS69" s="358"/>
      <c r="AT69" s="358"/>
      <c r="AU69" s="358"/>
      <c r="AV69" s="359"/>
      <c r="AW69" s="360"/>
      <c r="AX69" s="358"/>
      <c r="AY69" s="361"/>
      <c r="AZ69" s="948"/>
      <c r="BA69" s="949"/>
      <c r="BB69" s="954"/>
      <c r="BC69" s="955"/>
      <c r="BD69" s="955"/>
      <c r="BE69" s="955"/>
      <c r="BF69" s="955"/>
      <c r="BG69" s="955"/>
      <c r="BH69" s="956"/>
    </row>
    <row r="70" spans="2:60" ht="20.25" customHeight="1" x14ac:dyDescent="0.15">
      <c r="B70" s="963" t="s">
        <v>736</v>
      </c>
      <c r="C70" s="964"/>
      <c r="D70" s="964"/>
      <c r="E70" s="964"/>
      <c r="F70" s="964"/>
      <c r="G70" s="964"/>
      <c r="H70" s="964"/>
      <c r="I70" s="964"/>
      <c r="J70" s="964"/>
      <c r="K70" s="964"/>
      <c r="L70" s="964"/>
      <c r="M70" s="964"/>
      <c r="N70" s="964"/>
      <c r="O70" s="964"/>
      <c r="P70" s="964"/>
      <c r="Q70" s="964"/>
      <c r="R70" s="964"/>
      <c r="S70" s="964"/>
      <c r="T70" s="965"/>
      <c r="U70" s="362"/>
      <c r="V70" s="363"/>
      <c r="W70" s="363"/>
      <c r="X70" s="363"/>
      <c r="Y70" s="363"/>
      <c r="Z70" s="363"/>
      <c r="AA70" s="364"/>
      <c r="AB70" s="365"/>
      <c r="AC70" s="363"/>
      <c r="AD70" s="363"/>
      <c r="AE70" s="363"/>
      <c r="AF70" s="363"/>
      <c r="AG70" s="363"/>
      <c r="AH70" s="364"/>
      <c r="AI70" s="365"/>
      <c r="AJ70" s="363"/>
      <c r="AK70" s="363"/>
      <c r="AL70" s="363"/>
      <c r="AM70" s="363"/>
      <c r="AN70" s="363"/>
      <c r="AO70" s="364"/>
      <c r="AP70" s="365"/>
      <c r="AQ70" s="363"/>
      <c r="AR70" s="363"/>
      <c r="AS70" s="363"/>
      <c r="AT70" s="363"/>
      <c r="AU70" s="363"/>
      <c r="AV70" s="364"/>
      <c r="AW70" s="365"/>
      <c r="AX70" s="363"/>
      <c r="AY70" s="366"/>
      <c r="AZ70" s="950"/>
      <c r="BA70" s="951"/>
      <c r="BB70" s="957"/>
      <c r="BC70" s="958"/>
      <c r="BD70" s="958"/>
      <c r="BE70" s="958"/>
      <c r="BF70" s="958"/>
      <c r="BG70" s="958"/>
      <c r="BH70" s="959"/>
    </row>
    <row r="71" spans="2:60" ht="20.25" customHeight="1" x14ac:dyDescent="0.15">
      <c r="B71" s="963" t="s">
        <v>737</v>
      </c>
      <c r="C71" s="964"/>
      <c r="D71" s="964"/>
      <c r="E71" s="964"/>
      <c r="F71" s="964"/>
      <c r="G71" s="964"/>
      <c r="H71" s="964"/>
      <c r="I71" s="964"/>
      <c r="J71" s="964"/>
      <c r="K71" s="964"/>
      <c r="L71" s="964"/>
      <c r="M71" s="964"/>
      <c r="N71" s="964"/>
      <c r="O71" s="964"/>
      <c r="P71" s="964"/>
      <c r="Q71" s="964"/>
      <c r="R71" s="964"/>
      <c r="S71" s="964"/>
      <c r="T71" s="965"/>
      <c r="U71" s="362"/>
      <c r="V71" s="363"/>
      <c r="W71" s="363"/>
      <c r="X71" s="363"/>
      <c r="Y71" s="363"/>
      <c r="Z71" s="363"/>
      <c r="AA71" s="367"/>
      <c r="AB71" s="368"/>
      <c r="AC71" s="363"/>
      <c r="AD71" s="363"/>
      <c r="AE71" s="363"/>
      <c r="AF71" s="363"/>
      <c r="AG71" s="363"/>
      <c r="AH71" s="367"/>
      <c r="AI71" s="368"/>
      <c r="AJ71" s="363"/>
      <c r="AK71" s="363"/>
      <c r="AL71" s="363"/>
      <c r="AM71" s="363"/>
      <c r="AN71" s="363"/>
      <c r="AO71" s="367"/>
      <c r="AP71" s="368"/>
      <c r="AQ71" s="363"/>
      <c r="AR71" s="363"/>
      <c r="AS71" s="363"/>
      <c r="AT71" s="363"/>
      <c r="AU71" s="363"/>
      <c r="AV71" s="367"/>
      <c r="AW71" s="368"/>
      <c r="AX71" s="363"/>
      <c r="AY71" s="366"/>
      <c r="AZ71" s="952"/>
      <c r="BA71" s="953"/>
      <c r="BB71" s="957"/>
      <c r="BC71" s="958"/>
      <c r="BD71" s="958"/>
      <c r="BE71" s="958"/>
      <c r="BF71" s="958"/>
      <c r="BG71" s="958"/>
      <c r="BH71" s="959"/>
    </row>
    <row r="72" spans="2:60" ht="20.25" customHeight="1" x14ac:dyDescent="0.15">
      <c r="B72" s="974" t="s">
        <v>738</v>
      </c>
      <c r="C72" s="964"/>
      <c r="D72" s="964"/>
      <c r="E72" s="964"/>
      <c r="F72" s="964"/>
      <c r="G72" s="964"/>
      <c r="H72" s="964"/>
      <c r="I72" s="964"/>
      <c r="J72" s="964"/>
      <c r="K72" s="964"/>
      <c r="L72" s="964"/>
      <c r="M72" s="964"/>
      <c r="N72" s="964"/>
      <c r="O72" s="964"/>
      <c r="P72" s="964"/>
      <c r="Q72" s="964"/>
      <c r="R72" s="964"/>
      <c r="S72" s="964"/>
      <c r="T72" s="965"/>
      <c r="U72" s="369" t="str">
        <f t="shared" ref="U72:AY72" si="1">IF(SUMIF($F$21:$F$68,"介護従業者",U21:U68)=0,"",SUMIF($F$21:$F$68,"介護従業者",U21:U68))</f>
        <v/>
      </c>
      <c r="V72" s="370" t="str">
        <f t="shared" si="1"/>
        <v/>
      </c>
      <c r="W72" s="370" t="str">
        <f t="shared" si="1"/>
        <v/>
      </c>
      <c r="X72" s="370" t="str">
        <f t="shared" si="1"/>
        <v/>
      </c>
      <c r="Y72" s="370" t="str">
        <f t="shared" si="1"/>
        <v/>
      </c>
      <c r="Z72" s="370" t="str">
        <f t="shared" si="1"/>
        <v/>
      </c>
      <c r="AA72" s="371" t="str">
        <f t="shared" si="1"/>
        <v/>
      </c>
      <c r="AB72" s="369" t="str">
        <f t="shared" si="1"/>
        <v/>
      </c>
      <c r="AC72" s="370" t="str">
        <f t="shared" si="1"/>
        <v/>
      </c>
      <c r="AD72" s="370" t="str">
        <f t="shared" si="1"/>
        <v/>
      </c>
      <c r="AE72" s="370" t="str">
        <f t="shared" si="1"/>
        <v/>
      </c>
      <c r="AF72" s="370" t="str">
        <f t="shared" si="1"/>
        <v/>
      </c>
      <c r="AG72" s="370" t="str">
        <f t="shared" si="1"/>
        <v/>
      </c>
      <c r="AH72" s="371" t="str">
        <f t="shared" si="1"/>
        <v/>
      </c>
      <c r="AI72" s="369" t="str">
        <f t="shared" si="1"/>
        <v/>
      </c>
      <c r="AJ72" s="370" t="str">
        <f t="shared" si="1"/>
        <v/>
      </c>
      <c r="AK72" s="370" t="str">
        <f t="shared" si="1"/>
        <v/>
      </c>
      <c r="AL72" s="370" t="str">
        <f t="shared" si="1"/>
        <v/>
      </c>
      <c r="AM72" s="370" t="str">
        <f t="shared" si="1"/>
        <v/>
      </c>
      <c r="AN72" s="370" t="str">
        <f t="shared" si="1"/>
        <v/>
      </c>
      <c r="AO72" s="371" t="str">
        <f t="shared" si="1"/>
        <v/>
      </c>
      <c r="AP72" s="369" t="str">
        <f t="shared" si="1"/>
        <v/>
      </c>
      <c r="AQ72" s="370" t="str">
        <f t="shared" si="1"/>
        <v/>
      </c>
      <c r="AR72" s="370" t="str">
        <f t="shared" si="1"/>
        <v/>
      </c>
      <c r="AS72" s="370" t="str">
        <f t="shared" si="1"/>
        <v/>
      </c>
      <c r="AT72" s="370" t="str">
        <f t="shared" si="1"/>
        <v/>
      </c>
      <c r="AU72" s="370" t="str">
        <f t="shared" si="1"/>
        <v/>
      </c>
      <c r="AV72" s="371" t="str">
        <f t="shared" si="1"/>
        <v/>
      </c>
      <c r="AW72" s="369" t="str">
        <f t="shared" si="1"/>
        <v/>
      </c>
      <c r="AX72" s="370" t="str">
        <f t="shared" si="1"/>
        <v/>
      </c>
      <c r="AY72" s="370" t="str">
        <f t="shared" si="1"/>
        <v/>
      </c>
      <c r="AZ72" s="966">
        <f>IF($BC$3="４週",SUM(U72:AV72),IF($BC$3="暦月",SUM(U72:AY72),""))</f>
        <v>0</v>
      </c>
      <c r="BA72" s="967"/>
      <c r="BB72" s="957"/>
      <c r="BC72" s="958"/>
      <c r="BD72" s="958"/>
      <c r="BE72" s="958"/>
      <c r="BF72" s="958"/>
      <c r="BG72" s="958"/>
      <c r="BH72" s="959"/>
    </row>
    <row r="73" spans="2:60" ht="20.25" customHeight="1" thickBot="1" x14ac:dyDescent="0.2">
      <c r="B73" s="975" t="s">
        <v>739</v>
      </c>
      <c r="C73" s="969"/>
      <c r="D73" s="969"/>
      <c r="E73" s="969"/>
      <c r="F73" s="969"/>
      <c r="G73" s="969"/>
      <c r="H73" s="969"/>
      <c r="I73" s="969"/>
      <c r="J73" s="969"/>
      <c r="K73" s="969"/>
      <c r="L73" s="969"/>
      <c r="M73" s="969"/>
      <c r="N73" s="969"/>
      <c r="O73" s="969"/>
      <c r="P73" s="969"/>
      <c r="Q73" s="969"/>
      <c r="R73" s="969"/>
      <c r="S73" s="969"/>
      <c r="T73" s="970"/>
      <c r="U73" s="372" t="str">
        <f t="shared" ref="U73:AY73" si="2">IF(SUMIF($G$21:$G$68,"介護従業者",U21:U68)=0,"",SUMIF($G$21:$G$68,"介護従業者",U21:U68))</f>
        <v/>
      </c>
      <c r="V73" s="373" t="str">
        <f t="shared" si="2"/>
        <v/>
      </c>
      <c r="W73" s="373" t="str">
        <f t="shared" si="2"/>
        <v/>
      </c>
      <c r="X73" s="373" t="str">
        <f t="shared" si="2"/>
        <v/>
      </c>
      <c r="Y73" s="373" t="str">
        <f t="shared" si="2"/>
        <v/>
      </c>
      <c r="Z73" s="373" t="str">
        <f t="shared" si="2"/>
        <v/>
      </c>
      <c r="AA73" s="374" t="str">
        <f t="shared" si="2"/>
        <v/>
      </c>
      <c r="AB73" s="375" t="str">
        <f t="shared" si="2"/>
        <v/>
      </c>
      <c r="AC73" s="373" t="str">
        <f t="shared" si="2"/>
        <v/>
      </c>
      <c r="AD73" s="373" t="str">
        <f t="shared" si="2"/>
        <v/>
      </c>
      <c r="AE73" s="373" t="str">
        <f t="shared" si="2"/>
        <v/>
      </c>
      <c r="AF73" s="373" t="str">
        <f t="shared" si="2"/>
        <v/>
      </c>
      <c r="AG73" s="373" t="str">
        <f t="shared" si="2"/>
        <v/>
      </c>
      <c r="AH73" s="374" t="str">
        <f t="shared" si="2"/>
        <v/>
      </c>
      <c r="AI73" s="375" t="str">
        <f t="shared" si="2"/>
        <v/>
      </c>
      <c r="AJ73" s="373" t="str">
        <f t="shared" si="2"/>
        <v/>
      </c>
      <c r="AK73" s="373" t="str">
        <f t="shared" si="2"/>
        <v/>
      </c>
      <c r="AL73" s="373" t="str">
        <f t="shared" si="2"/>
        <v/>
      </c>
      <c r="AM73" s="373" t="str">
        <f t="shared" si="2"/>
        <v/>
      </c>
      <c r="AN73" s="373" t="str">
        <f t="shared" si="2"/>
        <v/>
      </c>
      <c r="AO73" s="374" t="str">
        <f t="shared" si="2"/>
        <v/>
      </c>
      <c r="AP73" s="375" t="str">
        <f t="shared" si="2"/>
        <v/>
      </c>
      <c r="AQ73" s="373" t="str">
        <f t="shared" si="2"/>
        <v/>
      </c>
      <c r="AR73" s="373" t="str">
        <f t="shared" si="2"/>
        <v/>
      </c>
      <c r="AS73" s="373" t="str">
        <f t="shared" si="2"/>
        <v/>
      </c>
      <c r="AT73" s="373" t="str">
        <f t="shared" si="2"/>
        <v/>
      </c>
      <c r="AU73" s="373" t="str">
        <f t="shared" si="2"/>
        <v/>
      </c>
      <c r="AV73" s="374" t="str">
        <f t="shared" si="2"/>
        <v/>
      </c>
      <c r="AW73" s="375" t="str">
        <f t="shared" si="2"/>
        <v/>
      </c>
      <c r="AX73" s="373" t="str">
        <f t="shared" si="2"/>
        <v/>
      </c>
      <c r="AY73" s="376" t="str">
        <f t="shared" si="2"/>
        <v/>
      </c>
      <c r="AZ73" s="971">
        <f>IF($BC$3="４週",SUM(U73:AV73),IF($BC$3="暦月",SUM(U73:AY73),""))</f>
        <v>0</v>
      </c>
      <c r="BA73" s="972"/>
      <c r="BB73" s="960"/>
      <c r="BC73" s="961"/>
      <c r="BD73" s="961"/>
      <c r="BE73" s="961"/>
      <c r="BF73" s="961"/>
      <c r="BG73" s="961"/>
      <c r="BH73" s="962"/>
    </row>
    <row r="74" spans="2:60" s="377" customFormat="1" ht="20.25" customHeight="1" x14ac:dyDescent="0.15">
      <c r="C74" s="378"/>
      <c r="D74" s="378"/>
      <c r="E74" s="378"/>
      <c r="F74" s="378"/>
      <c r="G74" s="378"/>
      <c r="R74" s="379"/>
      <c r="BH74" s="380"/>
    </row>
    <row r="75" spans="2:60" ht="20.25" customHeight="1" x14ac:dyDescent="0.15"/>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28" spans="1:57" x14ac:dyDescent="0.15">
      <c r="A128" s="381"/>
      <c r="B128" s="381"/>
      <c r="C128" s="382"/>
      <c r="D128" s="382"/>
      <c r="E128" s="382"/>
      <c r="F128" s="382"/>
      <c r="G128" s="382"/>
      <c r="H128" s="382"/>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c r="AY128" s="384"/>
      <c r="AZ128" s="384"/>
      <c r="BA128" s="384"/>
      <c r="BB128" s="384"/>
      <c r="BC128" s="384"/>
      <c r="BD128" s="384"/>
      <c r="BE128" s="384"/>
    </row>
    <row r="129" spans="1:57" x14ac:dyDescent="0.15">
      <c r="A129" s="381"/>
      <c r="B129" s="381"/>
      <c r="C129" s="382"/>
      <c r="D129" s="382"/>
      <c r="E129" s="382"/>
      <c r="F129" s="382"/>
      <c r="G129" s="382"/>
      <c r="H129" s="382"/>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3"/>
      <c r="AH129" s="383"/>
      <c r="AI129" s="383"/>
      <c r="AJ129" s="383"/>
      <c r="AK129" s="383"/>
      <c r="AL129" s="383"/>
      <c r="AM129" s="383"/>
      <c r="AN129" s="383"/>
      <c r="AO129" s="383"/>
      <c r="AP129" s="383"/>
      <c r="AQ129" s="383"/>
      <c r="AR129" s="383"/>
      <c r="AS129" s="383"/>
      <c r="AT129" s="383"/>
      <c r="AU129" s="383"/>
      <c r="AV129" s="383"/>
      <c r="AW129" s="383"/>
      <c r="AX129" s="384"/>
      <c r="AY129" s="384"/>
      <c r="AZ129" s="384"/>
      <c r="BA129" s="384"/>
      <c r="BB129" s="384"/>
      <c r="BC129" s="384"/>
      <c r="BD129" s="384"/>
      <c r="BE129" s="384"/>
    </row>
    <row r="130" spans="1:57" x14ac:dyDescent="0.15">
      <c r="A130" s="381"/>
      <c r="B130" s="381"/>
      <c r="C130" s="385"/>
      <c r="D130" s="385"/>
      <c r="E130" s="385"/>
      <c r="F130" s="385"/>
      <c r="G130" s="385"/>
      <c r="H130" s="385"/>
      <c r="I130" s="382"/>
      <c r="J130" s="382"/>
      <c r="K130" s="381"/>
      <c r="L130" s="381"/>
      <c r="M130" s="381"/>
      <c r="N130" s="381"/>
      <c r="O130" s="381"/>
      <c r="P130" s="381"/>
    </row>
    <row r="131" spans="1:57" x14ac:dyDescent="0.15">
      <c r="A131" s="381"/>
      <c r="B131" s="381"/>
      <c r="C131" s="385"/>
      <c r="D131" s="385"/>
      <c r="E131" s="385"/>
      <c r="F131" s="385"/>
      <c r="G131" s="385"/>
      <c r="H131" s="385"/>
      <c r="I131" s="382"/>
      <c r="J131" s="382"/>
      <c r="K131" s="381"/>
      <c r="L131" s="381"/>
      <c r="M131" s="381"/>
      <c r="N131" s="381"/>
      <c r="O131" s="381"/>
      <c r="P131" s="381"/>
    </row>
    <row r="132" spans="1:57" x14ac:dyDescent="0.15">
      <c r="C132" s="271"/>
      <c r="D132" s="271"/>
      <c r="E132" s="271"/>
      <c r="F132" s="271"/>
      <c r="G132" s="271"/>
      <c r="H132" s="271"/>
    </row>
    <row r="133" spans="1:57" x14ac:dyDescent="0.15">
      <c r="C133" s="271"/>
      <c r="D133" s="271"/>
      <c r="E133" s="271"/>
      <c r="F133" s="271"/>
      <c r="G133" s="271"/>
      <c r="H133" s="271"/>
    </row>
    <row r="134" spans="1:57" x14ac:dyDescent="0.15">
      <c r="C134" s="271"/>
      <c r="D134" s="271"/>
      <c r="E134" s="271"/>
      <c r="F134" s="271"/>
      <c r="G134" s="271"/>
      <c r="H134" s="271"/>
    </row>
    <row r="135" spans="1:57" x14ac:dyDescent="0.15">
      <c r="C135" s="271"/>
      <c r="D135" s="271"/>
      <c r="E135" s="271"/>
      <c r="F135" s="271"/>
      <c r="G135" s="271"/>
      <c r="H135" s="271"/>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U17:AA17"/>
    <mergeCell ref="AB17:AH17"/>
    <mergeCell ref="AI17:AO17"/>
    <mergeCell ref="AP17:AV17"/>
    <mergeCell ref="AW17:AY17"/>
    <mergeCell ref="B16:B20"/>
    <mergeCell ref="C16:E20"/>
    <mergeCell ref="H16:H20"/>
    <mergeCell ref="I16:L20"/>
    <mergeCell ref="M16:O20"/>
    <mergeCell ref="P16:T20"/>
    <mergeCell ref="AM14:AN14"/>
    <mergeCell ref="BB14:BD14"/>
    <mergeCell ref="BF14:BH14"/>
    <mergeCell ref="BC4:BF4"/>
    <mergeCell ref="AY6:AZ6"/>
    <mergeCell ref="BC6:BD6"/>
    <mergeCell ref="BC8:BD8"/>
    <mergeCell ref="BC10:BD10"/>
    <mergeCell ref="AZ16:BA20"/>
    <mergeCell ref="BB16:BC20"/>
    <mergeCell ref="BD16:BH20"/>
    <mergeCell ref="U12:V12"/>
    <mergeCell ref="AR1:BG1"/>
    <mergeCell ref="AA2:AB2"/>
    <mergeCell ref="AD2:AE2"/>
    <mergeCell ref="AH2:AI2"/>
    <mergeCell ref="AR2:BG2"/>
    <mergeCell ref="BC3:BF3"/>
    <mergeCell ref="AM13:AN13"/>
    <mergeCell ref="BB13:BD13"/>
    <mergeCell ref="BF13:BH13"/>
  </mergeCells>
  <phoneticPr fontId="8"/>
  <conditionalFormatting sqref="U23:AA23">
    <cfRule type="expression" dxfId="175" priority="176">
      <formula>OR(U$69=$B22,U$70=$B22)</formula>
    </cfRule>
  </conditionalFormatting>
  <conditionalFormatting sqref="U22:AA23 U69:BA73">
    <cfRule type="expression" dxfId="174" priority="17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174">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173">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172">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171">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170">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169">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168">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167">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166">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65">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64">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63">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62">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61">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0">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4" sqref="F4:L4"/>
    </sheetView>
  </sheetViews>
  <sheetFormatPr defaultRowHeight="18.75" x14ac:dyDescent="0.15"/>
  <cols>
    <col min="1" max="1" width="1.625" style="388" customWidth="1"/>
    <col min="2" max="2" width="5.625" style="387" customWidth="1"/>
    <col min="3" max="3" width="10.625" style="387" customWidth="1"/>
    <col min="4" max="4" width="10.625" style="387" hidden="1" customWidth="1"/>
    <col min="5" max="5" width="3.375" style="387" bestFit="1" customWidth="1"/>
    <col min="6" max="6" width="15.625" style="388" customWidth="1"/>
    <col min="7" max="7" width="3.375" style="388" bestFit="1" customWidth="1"/>
    <col min="8" max="8" width="15.625" style="388" customWidth="1"/>
    <col min="9" max="9" width="3.375" style="388" bestFit="1" customWidth="1"/>
    <col min="10" max="10" width="15.625" style="387" customWidth="1"/>
    <col min="11" max="11" width="3.375" style="388" bestFit="1" customWidth="1"/>
    <col min="12" max="12" width="15.625" style="388" customWidth="1"/>
    <col min="13" max="13" width="5" style="388" customWidth="1"/>
    <col min="14" max="14" width="15.625" style="388" customWidth="1"/>
    <col min="15" max="15" width="3.375" style="388" customWidth="1"/>
    <col min="16" max="16" width="15.625" style="388" customWidth="1"/>
    <col min="17" max="17" width="3.375" style="388" customWidth="1"/>
    <col min="18" max="18" width="15.625" style="388" customWidth="1"/>
    <col min="19" max="19" width="3.375" style="388" customWidth="1"/>
    <col min="20" max="20" width="15.625" style="388" customWidth="1"/>
    <col min="21" max="21" width="3.375" style="388" customWidth="1"/>
    <col min="22" max="22" width="15.625" style="388" customWidth="1"/>
    <col min="23" max="23" width="3.375" style="388" customWidth="1"/>
    <col min="24" max="24" width="15.625" style="388" customWidth="1"/>
    <col min="25" max="25" width="3.375" style="388" customWidth="1"/>
    <col min="26" max="26" width="15.625" style="388" customWidth="1"/>
    <col min="27" max="27" width="3.375" style="388" customWidth="1"/>
    <col min="28" max="28" width="50.625" style="388" customWidth="1"/>
    <col min="29" max="16384" width="9" style="388"/>
  </cols>
  <sheetData>
    <row r="1" spans="2:28" x14ac:dyDescent="0.15">
      <c r="B1" s="386" t="s">
        <v>740</v>
      </c>
    </row>
    <row r="2" spans="2:28" x14ac:dyDescent="0.15">
      <c r="B2" s="389" t="s">
        <v>741</v>
      </c>
      <c r="F2" s="390"/>
      <c r="G2" s="391"/>
      <c r="H2" s="391"/>
      <c r="I2" s="391"/>
      <c r="J2" s="392"/>
      <c r="K2" s="391"/>
      <c r="L2" s="391"/>
    </row>
    <row r="3" spans="2:28" x14ac:dyDescent="0.15">
      <c r="B3" s="390" t="s">
        <v>742</v>
      </c>
      <c r="F3" s="392" t="s">
        <v>743</v>
      </c>
      <c r="G3" s="391"/>
      <c r="H3" s="391"/>
      <c r="I3" s="391"/>
      <c r="J3" s="392"/>
      <c r="K3" s="391"/>
      <c r="L3" s="391"/>
    </row>
    <row r="4" spans="2:28" x14ac:dyDescent="0.15">
      <c r="B4" s="389"/>
      <c r="F4" s="973" t="s">
        <v>744</v>
      </c>
      <c r="G4" s="973"/>
      <c r="H4" s="973"/>
      <c r="I4" s="973"/>
      <c r="J4" s="973"/>
      <c r="K4" s="973"/>
      <c r="L4" s="973"/>
      <c r="N4" s="973" t="s">
        <v>745</v>
      </c>
      <c r="O4" s="973"/>
      <c r="P4" s="973"/>
      <c r="R4" s="973" t="s">
        <v>746</v>
      </c>
      <c r="S4" s="973"/>
      <c r="T4" s="973"/>
      <c r="U4" s="973"/>
      <c r="V4" s="973"/>
      <c r="W4" s="973"/>
      <c r="X4" s="973"/>
      <c r="Z4" s="393" t="s">
        <v>747</v>
      </c>
      <c r="AB4" s="973" t="s">
        <v>748</v>
      </c>
    </row>
    <row r="5" spans="2:28" x14ac:dyDescent="0.15">
      <c r="B5" s="387" t="s">
        <v>749</v>
      </c>
      <c r="C5" s="387" t="s">
        <v>750</v>
      </c>
      <c r="F5" s="387" t="s">
        <v>751</v>
      </c>
      <c r="G5" s="387"/>
      <c r="H5" s="387" t="s">
        <v>752</v>
      </c>
      <c r="J5" s="387" t="s">
        <v>753</v>
      </c>
      <c r="L5" s="387" t="s">
        <v>744</v>
      </c>
      <c r="N5" s="387" t="s">
        <v>754</v>
      </c>
      <c r="P5" s="387" t="s">
        <v>755</v>
      </c>
      <c r="R5" s="387" t="s">
        <v>754</v>
      </c>
      <c r="T5" s="387" t="s">
        <v>755</v>
      </c>
      <c r="V5" s="387" t="s">
        <v>753</v>
      </c>
      <c r="X5" s="387" t="s">
        <v>744</v>
      </c>
      <c r="Z5" s="394" t="s">
        <v>756</v>
      </c>
      <c r="AB5" s="973"/>
    </row>
    <row r="6" spans="2:28" x14ac:dyDescent="0.15">
      <c r="B6" s="395">
        <v>1</v>
      </c>
      <c r="C6" s="396" t="s">
        <v>699</v>
      </c>
      <c r="D6" s="397" t="str">
        <f>C6</f>
        <v>a</v>
      </c>
      <c r="E6" s="395" t="s">
        <v>770</v>
      </c>
      <c r="F6" s="398"/>
      <c r="G6" s="395" t="s">
        <v>836</v>
      </c>
      <c r="H6" s="398"/>
      <c r="I6" s="399" t="s">
        <v>760</v>
      </c>
      <c r="J6" s="398">
        <v>0</v>
      </c>
      <c r="K6" s="400" t="s">
        <v>765</v>
      </c>
      <c r="L6" s="401" t="str">
        <f>IF(OR(F6="",H6=""),"",(H6+IF(F6&gt;H6,1,0)-F6-J6)*24)</f>
        <v/>
      </c>
      <c r="N6" s="398">
        <v>0.29166666666666669</v>
      </c>
      <c r="O6" s="387" t="s">
        <v>625</v>
      </c>
      <c r="P6" s="398">
        <v>0.83333333333333337</v>
      </c>
      <c r="R6" s="403" t="str">
        <f t="shared" ref="R6:R22" si="0">IF(F6="","",IF(F6&lt;N6,N6,IF(F6&gt;=P6,"",F6)))</f>
        <v/>
      </c>
      <c r="S6" s="387" t="s">
        <v>836</v>
      </c>
      <c r="T6" s="403" t="str">
        <f t="shared" ref="T6:T22" si="1">IF(H6="","",IF(H6&gt;F6,IF(H6&lt;P6,H6,P6),P6))</f>
        <v/>
      </c>
      <c r="U6" s="404" t="s">
        <v>760</v>
      </c>
      <c r="V6" s="398">
        <v>0</v>
      </c>
      <c r="W6" s="388" t="s">
        <v>837</v>
      </c>
      <c r="X6" s="401" t="str">
        <f>IF(R6="","",IF((T6+IF(R6&gt;T6,1,0)-R6-V6)*24=0,"",(T6+IF(R6&gt;T6,1,0)-R6-V6)*24))</f>
        <v/>
      </c>
      <c r="Z6" s="401" t="str">
        <f>IF(X6="",L6,IF(OR(L6-X6=0,L6-X6&lt;0),"-",L6-X6))</f>
        <v/>
      </c>
      <c r="AB6" s="405"/>
    </row>
    <row r="7" spans="2:28" x14ac:dyDescent="0.15">
      <c r="B7" s="395">
        <v>2</v>
      </c>
      <c r="C7" s="396" t="s">
        <v>700</v>
      </c>
      <c r="D7" s="397" t="str">
        <f t="shared" ref="D7:D38" si="2">C7</f>
        <v>b</v>
      </c>
      <c r="E7" s="395" t="s">
        <v>766</v>
      </c>
      <c r="F7" s="398"/>
      <c r="G7" s="395" t="s">
        <v>625</v>
      </c>
      <c r="H7" s="398"/>
      <c r="I7" s="399" t="s">
        <v>838</v>
      </c>
      <c r="J7" s="398">
        <v>0</v>
      </c>
      <c r="K7" s="400" t="s">
        <v>765</v>
      </c>
      <c r="L7" s="401" t="str">
        <f>IF(OR(F7="",H7=""),"",(H7+IF(F7&gt;H7,1,0)-F7-J7)*24)</f>
        <v/>
      </c>
      <c r="N7" s="402">
        <f>$N$6</f>
        <v>0.29166666666666669</v>
      </c>
      <c r="O7" s="387" t="s">
        <v>625</v>
      </c>
      <c r="P7" s="402">
        <f>$P$6</f>
        <v>0.83333333333333337</v>
      </c>
      <c r="R7" s="403" t="str">
        <f t="shared" si="0"/>
        <v/>
      </c>
      <c r="S7" s="387" t="s">
        <v>836</v>
      </c>
      <c r="T7" s="403" t="str">
        <f t="shared" si="1"/>
        <v/>
      </c>
      <c r="U7" s="404" t="s">
        <v>763</v>
      </c>
      <c r="V7" s="398">
        <v>0</v>
      </c>
      <c r="W7" s="388" t="s">
        <v>765</v>
      </c>
      <c r="X7" s="401" t="str">
        <f>IF(R7="","",IF((T7+IF(R7&gt;T7,1,0)-R7-V7)*24=0,"",(T7+IF(R7&gt;T7,1,0)-R7-V7)*24))</f>
        <v/>
      </c>
      <c r="Z7" s="401" t="str">
        <f>IF(X7="",L7,IF(OR(L7-X7=0,L7-X7&lt;0),"-",L7-X7))</f>
        <v/>
      </c>
      <c r="AB7" s="405"/>
    </row>
    <row r="8" spans="2:28" x14ac:dyDescent="0.15">
      <c r="B8" s="395">
        <v>3</v>
      </c>
      <c r="C8" s="396" t="s">
        <v>655</v>
      </c>
      <c r="D8" s="397" t="str">
        <f t="shared" si="2"/>
        <v>c</v>
      </c>
      <c r="E8" s="395" t="s">
        <v>758</v>
      </c>
      <c r="F8" s="398"/>
      <c r="G8" s="395" t="s">
        <v>625</v>
      </c>
      <c r="H8" s="398"/>
      <c r="I8" s="399" t="s">
        <v>838</v>
      </c>
      <c r="J8" s="398">
        <v>0</v>
      </c>
      <c r="K8" s="400" t="s">
        <v>761</v>
      </c>
      <c r="L8" s="401" t="str">
        <f>IF(OR(F8="",H8=""),"",(H8+IF(F8&gt;H8,1,0)-F8-J8)*24)</f>
        <v/>
      </c>
      <c r="N8" s="402">
        <f t="shared" ref="N8:N22" si="3">$N$6</f>
        <v>0.29166666666666669</v>
      </c>
      <c r="O8" s="387" t="s">
        <v>625</v>
      </c>
      <c r="P8" s="402">
        <f t="shared" ref="P8:P22" si="4">$P$6</f>
        <v>0.83333333333333337</v>
      </c>
      <c r="R8" s="403" t="str">
        <f t="shared" si="0"/>
        <v/>
      </c>
      <c r="S8" s="387" t="s">
        <v>625</v>
      </c>
      <c r="T8" s="403" t="str">
        <f t="shared" si="1"/>
        <v/>
      </c>
      <c r="U8" s="404" t="s">
        <v>763</v>
      </c>
      <c r="V8" s="398">
        <v>0</v>
      </c>
      <c r="W8" s="388" t="s">
        <v>761</v>
      </c>
      <c r="X8" s="401" t="str">
        <f>IF(R8="","",IF((T8+IF(R8&gt;T8,1,0)-R8-V8)*24=0,"",(T8+IF(R8&gt;T8,1,0)-R8-V8)*24))</f>
        <v/>
      </c>
      <c r="Z8" s="401" t="str">
        <f>IF(X8="",L8,IF(OR(L8-X8=0,L8-X8&lt;0),"-",L8-X8))</f>
        <v/>
      </c>
      <c r="AB8" s="405"/>
    </row>
    <row r="9" spans="2:28" x14ac:dyDescent="0.15">
      <c r="B9" s="395">
        <v>4</v>
      </c>
      <c r="C9" s="396" t="s">
        <v>663</v>
      </c>
      <c r="D9" s="397" t="str">
        <f t="shared" si="2"/>
        <v>d</v>
      </c>
      <c r="E9" s="395" t="s">
        <v>766</v>
      </c>
      <c r="F9" s="398"/>
      <c r="G9" s="395" t="s">
        <v>762</v>
      </c>
      <c r="H9" s="398"/>
      <c r="I9" s="399" t="s">
        <v>760</v>
      </c>
      <c r="J9" s="398">
        <v>0</v>
      </c>
      <c r="K9" s="400" t="s">
        <v>761</v>
      </c>
      <c r="L9" s="401" t="str">
        <f>IF(OR(F9="",H9=""),"",(H9+IF(F9&gt;H9,1,0)-F9-J9)*24)</f>
        <v/>
      </c>
      <c r="N9" s="402">
        <f t="shared" si="3"/>
        <v>0.29166666666666669</v>
      </c>
      <c r="O9" s="387" t="s">
        <v>762</v>
      </c>
      <c r="P9" s="402">
        <f t="shared" si="4"/>
        <v>0.83333333333333337</v>
      </c>
      <c r="R9" s="403" t="str">
        <f t="shared" si="0"/>
        <v/>
      </c>
      <c r="S9" s="387" t="s">
        <v>625</v>
      </c>
      <c r="T9" s="403" t="str">
        <f t="shared" si="1"/>
        <v/>
      </c>
      <c r="U9" s="404" t="s">
        <v>838</v>
      </c>
      <c r="V9" s="398">
        <v>0</v>
      </c>
      <c r="W9" s="388" t="s">
        <v>765</v>
      </c>
      <c r="X9" s="401" t="str">
        <f>IF(R9="","",IF((T9+IF(R9&gt;T9,1,0)-R9-V9)*24=0,"",(T9+IF(R9&gt;T9,1,0)-R9-V9)*24))</f>
        <v/>
      </c>
      <c r="Z9" s="401" t="str">
        <f>IF(X9="",L9,IF(OR(L9-X9=0,L9-X9&lt;0),"-",L9-X9))</f>
        <v/>
      </c>
      <c r="AB9" s="405"/>
    </row>
    <row r="10" spans="2:28" x14ac:dyDescent="0.15">
      <c r="B10" s="395">
        <v>5</v>
      </c>
      <c r="C10" s="396" t="s">
        <v>839</v>
      </c>
      <c r="D10" s="397" t="str">
        <f t="shared" si="2"/>
        <v>e</v>
      </c>
      <c r="E10" s="395" t="s">
        <v>758</v>
      </c>
      <c r="F10" s="398"/>
      <c r="G10" s="395" t="s">
        <v>625</v>
      </c>
      <c r="H10" s="398"/>
      <c r="I10" s="399" t="s">
        <v>763</v>
      </c>
      <c r="J10" s="398">
        <v>0</v>
      </c>
      <c r="K10" s="400" t="s">
        <v>765</v>
      </c>
      <c r="L10" s="401" t="str">
        <f t="shared" ref="L10:L22" si="5">IF(OR(F10="",H10=""),"",(H10+IF(F10&gt;H10,1,0)-F10-J10)*24)</f>
        <v/>
      </c>
      <c r="N10" s="402">
        <f t="shared" si="3"/>
        <v>0.29166666666666669</v>
      </c>
      <c r="O10" s="387" t="s">
        <v>625</v>
      </c>
      <c r="P10" s="402">
        <f t="shared" si="4"/>
        <v>0.83333333333333337</v>
      </c>
      <c r="R10" s="403" t="str">
        <f t="shared" si="0"/>
        <v/>
      </c>
      <c r="S10" s="387" t="s">
        <v>762</v>
      </c>
      <c r="T10" s="403" t="str">
        <f t="shared" si="1"/>
        <v/>
      </c>
      <c r="U10" s="404" t="s">
        <v>760</v>
      </c>
      <c r="V10" s="398">
        <v>0</v>
      </c>
      <c r="W10" s="388" t="s">
        <v>761</v>
      </c>
      <c r="X10" s="401" t="str">
        <f t="shared" ref="X10:X22" si="6">IF(R10="","",IF((T10+IF(R10&gt;T10,1,0)-R10-V10)*24=0,"",(T10+IF(R10&gt;T10,1,0)-R10-V10)*24))</f>
        <v/>
      </c>
      <c r="Z10" s="401" t="str">
        <f t="shared" ref="Z10:Z22" si="7">IF(X10="",L10,IF(OR(L10-X10=0,L10-X10&lt;0),"-",L10-X10))</f>
        <v/>
      </c>
      <c r="AB10" s="405"/>
    </row>
    <row r="11" spans="2:28" x14ac:dyDescent="0.15">
      <c r="B11" s="395">
        <v>6</v>
      </c>
      <c r="C11" s="396" t="s">
        <v>706</v>
      </c>
      <c r="D11" s="397" t="str">
        <f t="shared" si="2"/>
        <v>f</v>
      </c>
      <c r="E11" s="395" t="s">
        <v>766</v>
      </c>
      <c r="F11" s="398"/>
      <c r="G11" s="395" t="s">
        <v>625</v>
      </c>
      <c r="H11" s="398"/>
      <c r="I11" s="399" t="s">
        <v>760</v>
      </c>
      <c r="J11" s="398">
        <v>0</v>
      </c>
      <c r="K11" s="400" t="s">
        <v>761</v>
      </c>
      <c r="L11" s="401" t="str">
        <f t="shared" si="5"/>
        <v/>
      </c>
      <c r="N11" s="402">
        <f t="shared" si="3"/>
        <v>0.29166666666666669</v>
      </c>
      <c r="O11" s="387" t="s">
        <v>625</v>
      </c>
      <c r="P11" s="402">
        <f t="shared" si="4"/>
        <v>0.83333333333333337</v>
      </c>
      <c r="R11" s="403" t="str">
        <f t="shared" si="0"/>
        <v/>
      </c>
      <c r="S11" s="387" t="s">
        <v>625</v>
      </c>
      <c r="T11" s="403" t="str">
        <f t="shared" si="1"/>
        <v/>
      </c>
      <c r="U11" s="404" t="s">
        <v>763</v>
      </c>
      <c r="V11" s="398">
        <v>0</v>
      </c>
      <c r="W11" s="388" t="s">
        <v>765</v>
      </c>
      <c r="X11" s="401" t="str">
        <f t="shared" si="6"/>
        <v/>
      </c>
      <c r="Z11" s="401" t="str">
        <f t="shared" si="7"/>
        <v/>
      </c>
      <c r="AB11" s="405"/>
    </row>
    <row r="12" spans="2:28" x14ac:dyDescent="0.15">
      <c r="B12" s="395">
        <v>7</v>
      </c>
      <c r="C12" s="396" t="s">
        <v>727</v>
      </c>
      <c r="D12" s="397" t="str">
        <f t="shared" si="2"/>
        <v>g</v>
      </c>
      <c r="E12" s="395" t="s">
        <v>758</v>
      </c>
      <c r="F12" s="398"/>
      <c r="G12" s="395" t="s">
        <v>625</v>
      </c>
      <c r="H12" s="398"/>
      <c r="I12" s="399" t="s">
        <v>763</v>
      </c>
      <c r="J12" s="398">
        <v>0</v>
      </c>
      <c r="K12" s="400" t="s">
        <v>761</v>
      </c>
      <c r="L12" s="401" t="str">
        <f t="shared" si="5"/>
        <v/>
      </c>
      <c r="N12" s="402">
        <f t="shared" si="3"/>
        <v>0.29166666666666669</v>
      </c>
      <c r="O12" s="387" t="s">
        <v>762</v>
      </c>
      <c r="P12" s="402">
        <f t="shared" si="4"/>
        <v>0.83333333333333337</v>
      </c>
      <c r="R12" s="403" t="str">
        <f t="shared" si="0"/>
        <v/>
      </c>
      <c r="S12" s="387" t="s">
        <v>762</v>
      </c>
      <c r="T12" s="403" t="str">
        <f t="shared" si="1"/>
        <v/>
      </c>
      <c r="U12" s="404" t="s">
        <v>763</v>
      </c>
      <c r="V12" s="398">
        <v>0</v>
      </c>
      <c r="W12" s="388" t="s">
        <v>761</v>
      </c>
      <c r="X12" s="401" t="str">
        <f t="shared" si="6"/>
        <v/>
      </c>
      <c r="Z12" s="401" t="str">
        <f t="shared" si="7"/>
        <v/>
      </c>
      <c r="AB12" s="405"/>
    </row>
    <row r="13" spans="2:28" x14ac:dyDescent="0.15">
      <c r="B13" s="395">
        <v>8</v>
      </c>
      <c r="C13" s="396" t="s">
        <v>769</v>
      </c>
      <c r="D13" s="397" t="str">
        <f t="shared" si="2"/>
        <v>h</v>
      </c>
      <c r="E13" s="395" t="s">
        <v>758</v>
      </c>
      <c r="F13" s="398"/>
      <c r="G13" s="395" t="s">
        <v>762</v>
      </c>
      <c r="H13" s="398"/>
      <c r="I13" s="399" t="s">
        <v>763</v>
      </c>
      <c r="J13" s="398">
        <v>0</v>
      </c>
      <c r="K13" s="400" t="s">
        <v>761</v>
      </c>
      <c r="L13" s="401" t="str">
        <f t="shared" si="5"/>
        <v/>
      </c>
      <c r="N13" s="402">
        <f t="shared" si="3"/>
        <v>0.29166666666666669</v>
      </c>
      <c r="O13" s="387" t="s">
        <v>762</v>
      </c>
      <c r="P13" s="402">
        <f t="shared" si="4"/>
        <v>0.83333333333333337</v>
      </c>
      <c r="R13" s="403" t="str">
        <f t="shared" si="0"/>
        <v/>
      </c>
      <c r="S13" s="387" t="s">
        <v>762</v>
      </c>
      <c r="T13" s="403" t="str">
        <f t="shared" si="1"/>
        <v/>
      </c>
      <c r="U13" s="404" t="s">
        <v>760</v>
      </c>
      <c r="V13" s="398">
        <v>0</v>
      </c>
      <c r="W13" s="388" t="s">
        <v>761</v>
      </c>
      <c r="X13" s="401" t="str">
        <f t="shared" si="6"/>
        <v/>
      </c>
      <c r="Z13" s="401" t="str">
        <f t="shared" si="7"/>
        <v/>
      </c>
      <c r="AB13" s="405"/>
    </row>
    <row r="14" spans="2:28" x14ac:dyDescent="0.15">
      <c r="B14" s="395">
        <v>9</v>
      </c>
      <c r="C14" s="396" t="s">
        <v>677</v>
      </c>
      <c r="D14" s="397" t="str">
        <f t="shared" si="2"/>
        <v>i</v>
      </c>
      <c r="E14" s="395" t="s">
        <v>770</v>
      </c>
      <c r="F14" s="398"/>
      <c r="G14" s="395" t="s">
        <v>762</v>
      </c>
      <c r="H14" s="398"/>
      <c r="I14" s="399" t="s">
        <v>763</v>
      </c>
      <c r="J14" s="398">
        <v>0</v>
      </c>
      <c r="K14" s="400" t="s">
        <v>761</v>
      </c>
      <c r="L14" s="401" t="str">
        <f t="shared" si="5"/>
        <v/>
      </c>
      <c r="N14" s="402">
        <f t="shared" si="3"/>
        <v>0.29166666666666669</v>
      </c>
      <c r="O14" s="387" t="s">
        <v>762</v>
      </c>
      <c r="P14" s="402">
        <f t="shared" si="4"/>
        <v>0.83333333333333337</v>
      </c>
      <c r="R14" s="403" t="str">
        <f t="shared" si="0"/>
        <v/>
      </c>
      <c r="S14" s="387" t="s">
        <v>762</v>
      </c>
      <c r="T14" s="403" t="str">
        <f t="shared" si="1"/>
        <v/>
      </c>
      <c r="U14" s="404" t="s">
        <v>763</v>
      </c>
      <c r="V14" s="398">
        <v>0</v>
      </c>
      <c r="W14" s="388" t="s">
        <v>761</v>
      </c>
      <c r="X14" s="401" t="str">
        <f t="shared" si="6"/>
        <v/>
      </c>
      <c r="Z14" s="401" t="str">
        <f t="shared" si="7"/>
        <v/>
      </c>
      <c r="AB14" s="405"/>
    </row>
    <row r="15" spans="2:28" x14ac:dyDescent="0.15">
      <c r="B15" s="395">
        <v>10</v>
      </c>
      <c r="C15" s="396" t="s">
        <v>674</v>
      </c>
      <c r="D15" s="397" t="str">
        <f t="shared" si="2"/>
        <v>j</v>
      </c>
      <c r="E15" s="395" t="s">
        <v>766</v>
      </c>
      <c r="F15" s="398"/>
      <c r="G15" s="395" t="s">
        <v>762</v>
      </c>
      <c r="H15" s="398"/>
      <c r="I15" s="399" t="s">
        <v>763</v>
      </c>
      <c r="J15" s="398">
        <v>0</v>
      </c>
      <c r="K15" s="400" t="s">
        <v>765</v>
      </c>
      <c r="L15" s="401" t="str">
        <f t="shared" si="5"/>
        <v/>
      </c>
      <c r="N15" s="402">
        <f t="shared" si="3"/>
        <v>0.29166666666666669</v>
      </c>
      <c r="O15" s="387" t="s">
        <v>762</v>
      </c>
      <c r="P15" s="402">
        <f t="shared" si="4"/>
        <v>0.83333333333333337</v>
      </c>
      <c r="R15" s="403" t="str">
        <f t="shared" si="0"/>
        <v/>
      </c>
      <c r="S15" s="387" t="s">
        <v>762</v>
      </c>
      <c r="T15" s="403" t="str">
        <f t="shared" si="1"/>
        <v/>
      </c>
      <c r="U15" s="404" t="s">
        <v>763</v>
      </c>
      <c r="V15" s="398">
        <v>0</v>
      </c>
      <c r="W15" s="388" t="s">
        <v>761</v>
      </c>
      <c r="X15" s="401" t="str">
        <f t="shared" si="6"/>
        <v/>
      </c>
      <c r="Z15" s="401" t="str">
        <f t="shared" si="7"/>
        <v/>
      </c>
      <c r="AB15" s="405"/>
    </row>
    <row r="16" spans="2:28" x14ac:dyDescent="0.15">
      <c r="B16" s="395">
        <v>11</v>
      </c>
      <c r="C16" s="396" t="s">
        <v>773</v>
      </c>
      <c r="D16" s="397" t="str">
        <f t="shared" si="2"/>
        <v>k</v>
      </c>
      <c r="E16" s="395" t="s">
        <v>766</v>
      </c>
      <c r="F16" s="398"/>
      <c r="G16" s="395" t="s">
        <v>762</v>
      </c>
      <c r="H16" s="398"/>
      <c r="I16" s="399" t="s">
        <v>763</v>
      </c>
      <c r="J16" s="398">
        <v>0</v>
      </c>
      <c r="K16" s="400" t="s">
        <v>765</v>
      </c>
      <c r="L16" s="401" t="str">
        <f t="shared" si="5"/>
        <v/>
      </c>
      <c r="N16" s="402">
        <f t="shared" si="3"/>
        <v>0.29166666666666669</v>
      </c>
      <c r="O16" s="387" t="s">
        <v>762</v>
      </c>
      <c r="P16" s="402">
        <f t="shared" si="4"/>
        <v>0.83333333333333337</v>
      </c>
      <c r="R16" s="403" t="str">
        <f t="shared" si="0"/>
        <v/>
      </c>
      <c r="S16" s="387" t="s">
        <v>762</v>
      </c>
      <c r="T16" s="403" t="str">
        <f t="shared" si="1"/>
        <v/>
      </c>
      <c r="U16" s="404" t="s">
        <v>763</v>
      </c>
      <c r="V16" s="398">
        <v>0</v>
      </c>
      <c r="W16" s="388" t="s">
        <v>761</v>
      </c>
      <c r="X16" s="401" t="str">
        <f t="shared" si="6"/>
        <v/>
      </c>
      <c r="Z16" s="401" t="str">
        <f t="shared" si="7"/>
        <v/>
      </c>
      <c r="AB16" s="405"/>
    </row>
    <row r="17" spans="2:28" x14ac:dyDescent="0.15">
      <c r="B17" s="395">
        <v>12</v>
      </c>
      <c r="C17" s="396" t="s">
        <v>840</v>
      </c>
      <c r="D17" s="397" t="str">
        <f t="shared" si="2"/>
        <v>l</v>
      </c>
      <c r="E17" s="395" t="s">
        <v>766</v>
      </c>
      <c r="F17" s="398"/>
      <c r="G17" s="395" t="s">
        <v>762</v>
      </c>
      <c r="H17" s="398"/>
      <c r="I17" s="399" t="s">
        <v>763</v>
      </c>
      <c r="J17" s="398">
        <v>0</v>
      </c>
      <c r="K17" s="400" t="s">
        <v>761</v>
      </c>
      <c r="L17" s="401" t="str">
        <f t="shared" si="5"/>
        <v/>
      </c>
      <c r="N17" s="402">
        <f t="shared" si="3"/>
        <v>0.29166666666666669</v>
      </c>
      <c r="O17" s="387" t="s">
        <v>762</v>
      </c>
      <c r="P17" s="402">
        <f t="shared" si="4"/>
        <v>0.83333333333333337</v>
      </c>
      <c r="R17" s="403" t="str">
        <f t="shared" si="0"/>
        <v/>
      </c>
      <c r="S17" s="387" t="s">
        <v>762</v>
      </c>
      <c r="T17" s="403" t="str">
        <f t="shared" si="1"/>
        <v/>
      </c>
      <c r="U17" s="404" t="s">
        <v>763</v>
      </c>
      <c r="V17" s="398">
        <v>0</v>
      </c>
      <c r="W17" s="388" t="s">
        <v>761</v>
      </c>
      <c r="X17" s="401" t="str">
        <f t="shared" si="6"/>
        <v/>
      </c>
      <c r="Z17" s="401" t="str">
        <f t="shared" si="7"/>
        <v/>
      </c>
      <c r="AB17" s="405"/>
    </row>
    <row r="18" spans="2:28" x14ac:dyDescent="0.15">
      <c r="B18" s="395">
        <v>13</v>
      </c>
      <c r="C18" s="396" t="s">
        <v>775</v>
      </c>
      <c r="D18" s="397" t="str">
        <f t="shared" si="2"/>
        <v>m</v>
      </c>
      <c r="E18" s="395" t="s">
        <v>766</v>
      </c>
      <c r="F18" s="398"/>
      <c r="G18" s="395" t="s">
        <v>762</v>
      </c>
      <c r="H18" s="398"/>
      <c r="I18" s="399" t="s">
        <v>763</v>
      </c>
      <c r="J18" s="398">
        <v>0</v>
      </c>
      <c r="K18" s="400" t="s">
        <v>761</v>
      </c>
      <c r="L18" s="401" t="str">
        <f t="shared" si="5"/>
        <v/>
      </c>
      <c r="N18" s="402">
        <f t="shared" si="3"/>
        <v>0.29166666666666669</v>
      </c>
      <c r="O18" s="387" t="s">
        <v>762</v>
      </c>
      <c r="P18" s="402">
        <f t="shared" si="4"/>
        <v>0.83333333333333337</v>
      </c>
      <c r="R18" s="403" t="str">
        <f t="shared" si="0"/>
        <v/>
      </c>
      <c r="S18" s="387" t="s">
        <v>762</v>
      </c>
      <c r="T18" s="403" t="str">
        <f t="shared" si="1"/>
        <v/>
      </c>
      <c r="U18" s="404" t="s">
        <v>763</v>
      </c>
      <c r="V18" s="398">
        <v>0</v>
      </c>
      <c r="W18" s="388" t="s">
        <v>761</v>
      </c>
      <c r="X18" s="401" t="str">
        <f t="shared" si="6"/>
        <v/>
      </c>
      <c r="Z18" s="401" t="str">
        <f t="shared" si="7"/>
        <v/>
      </c>
      <c r="AB18" s="405"/>
    </row>
    <row r="19" spans="2:28" x14ac:dyDescent="0.15">
      <c r="B19" s="395">
        <v>14</v>
      </c>
      <c r="C19" s="396" t="s">
        <v>776</v>
      </c>
      <c r="D19" s="397" t="str">
        <f t="shared" si="2"/>
        <v>n</v>
      </c>
      <c r="E19" s="395" t="s">
        <v>766</v>
      </c>
      <c r="F19" s="398"/>
      <c r="G19" s="395" t="s">
        <v>762</v>
      </c>
      <c r="H19" s="398"/>
      <c r="I19" s="399" t="s">
        <v>763</v>
      </c>
      <c r="J19" s="398">
        <v>0</v>
      </c>
      <c r="K19" s="400" t="s">
        <v>765</v>
      </c>
      <c r="L19" s="401" t="str">
        <f t="shared" si="5"/>
        <v/>
      </c>
      <c r="N19" s="402">
        <f t="shared" si="3"/>
        <v>0.29166666666666669</v>
      </c>
      <c r="O19" s="387" t="s">
        <v>762</v>
      </c>
      <c r="P19" s="402">
        <f t="shared" si="4"/>
        <v>0.83333333333333337</v>
      </c>
      <c r="R19" s="403" t="str">
        <f t="shared" si="0"/>
        <v/>
      </c>
      <c r="S19" s="387" t="s">
        <v>762</v>
      </c>
      <c r="T19" s="403" t="str">
        <f t="shared" si="1"/>
        <v/>
      </c>
      <c r="U19" s="404" t="s">
        <v>763</v>
      </c>
      <c r="V19" s="398">
        <v>0</v>
      </c>
      <c r="W19" s="388" t="s">
        <v>761</v>
      </c>
      <c r="X19" s="401" t="str">
        <f t="shared" si="6"/>
        <v/>
      </c>
      <c r="Z19" s="401" t="str">
        <f t="shared" si="7"/>
        <v/>
      </c>
      <c r="AB19" s="405"/>
    </row>
    <row r="20" spans="2:28" x14ac:dyDescent="0.15">
      <c r="B20" s="395">
        <v>15</v>
      </c>
      <c r="C20" s="396" t="s">
        <v>777</v>
      </c>
      <c r="D20" s="397" t="str">
        <f t="shared" si="2"/>
        <v>o</v>
      </c>
      <c r="E20" s="395" t="s">
        <v>766</v>
      </c>
      <c r="F20" s="398"/>
      <c r="G20" s="395" t="s">
        <v>762</v>
      </c>
      <c r="H20" s="398"/>
      <c r="I20" s="399" t="s">
        <v>763</v>
      </c>
      <c r="J20" s="398">
        <v>0</v>
      </c>
      <c r="K20" s="400" t="s">
        <v>761</v>
      </c>
      <c r="L20" s="401" t="str">
        <f t="shared" si="5"/>
        <v/>
      </c>
      <c r="N20" s="402">
        <f t="shared" si="3"/>
        <v>0.29166666666666669</v>
      </c>
      <c r="O20" s="387" t="s">
        <v>762</v>
      </c>
      <c r="P20" s="402">
        <f t="shared" si="4"/>
        <v>0.83333333333333337</v>
      </c>
      <c r="R20" s="403" t="str">
        <f t="shared" si="0"/>
        <v/>
      </c>
      <c r="S20" s="387" t="s">
        <v>762</v>
      </c>
      <c r="T20" s="403" t="str">
        <f t="shared" si="1"/>
        <v/>
      </c>
      <c r="U20" s="404" t="s">
        <v>763</v>
      </c>
      <c r="V20" s="398">
        <v>0</v>
      </c>
      <c r="W20" s="388" t="s">
        <v>761</v>
      </c>
      <c r="X20" s="401" t="str">
        <f t="shared" si="6"/>
        <v/>
      </c>
      <c r="Z20" s="401" t="str">
        <f t="shared" si="7"/>
        <v/>
      </c>
      <c r="AB20" s="405"/>
    </row>
    <row r="21" spans="2:28" x14ac:dyDescent="0.15">
      <c r="B21" s="395">
        <v>16</v>
      </c>
      <c r="C21" s="396" t="s">
        <v>778</v>
      </c>
      <c r="D21" s="397" t="str">
        <f t="shared" si="2"/>
        <v>p</v>
      </c>
      <c r="E21" s="395" t="s">
        <v>766</v>
      </c>
      <c r="F21" s="398"/>
      <c r="G21" s="395" t="s">
        <v>762</v>
      </c>
      <c r="H21" s="398"/>
      <c r="I21" s="399" t="s">
        <v>763</v>
      </c>
      <c r="J21" s="398">
        <v>0</v>
      </c>
      <c r="K21" s="400" t="s">
        <v>761</v>
      </c>
      <c r="L21" s="401" t="str">
        <f t="shared" si="5"/>
        <v/>
      </c>
      <c r="N21" s="402">
        <f t="shared" si="3"/>
        <v>0.29166666666666669</v>
      </c>
      <c r="O21" s="387" t="s">
        <v>762</v>
      </c>
      <c r="P21" s="402">
        <f t="shared" si="4"/>
        <v>0.83333333333333337</v>
      </c>
      <c r="R21" s="403" t="str">
        <f t="shared" si="0"/>
        <v/>
      </c>
      <c r="S21" s="387" t="s">
        <v>762</v>
      </c>
      <c r="T21" s="403" t="str">
        <f t="shared" si="1"/>
        <v/>
      </c>
      <c r="U21" s="404" t="s">
        <v>763</v>
      </c>
      <c r="V21" s="398">
        <v>0</v>
      </c>
      <c r="W21" s="388" t="s">
        <v>761</v>
      </c>
      <c r="X21" s="401" t="str">
        <f t="shared" si="6"/>
        <v/>
      </c>
      <c r="Z21" s="401" t="str">
        <f t="shared" si="7"/>
        <v/>
      </c>
      <c r="AB21" s="405"/>
    </row>
    <row r="22" spans="2:28" x14ac:dyDescent="0.15">
      <c r="B22" s="395">
        <v>17</v>
      </c>
      <c r="C22" s="396" t="s">
        <v>779</v>
      </c>
      <c r="D22" s="397" t="str">
        <f t="shared" si="2"/>
        <v>q</v>
      </c>
      <c r="E22" s="395" t="s">
        <v>766</v>
      </c>
      <c r="F22" s="398"/>
      <c r="G22" s="395" t="s">
        <v>625</v>
      </c>
      <c r="H22" s="398"/>
      <c r="I22" s="399" t="s">
        <v>763</v>
      </c>
      <c r="J22" s="398">
        <v>0</v>
      </c>
      <c r="K22" s="400" t="s">
        <v>761</v>
      </c>
      <c r="L22" s="401" t="str">
        <f t="shared" si="5"/>
        <v/>
      </c>
      <c r="N22" s="402">
        <f t="shared" si="3"/>
        <v>0.29166666666666669</v>
      </c>
      <c r="O22" s="387" t="s">
        <v>762</v>
      </c>
      <c r="P22" s="402">
        <f t="shared" si="4"/>
        <v>0.83333333333333337</v>
      </c>
      <c r="R22" s="403" t="str">
        <f t="shared" si="0"/>
        <v/>
      </c>
      <c r="S22" s="387" t="s">
        <v>762</v>
      </c>
      <c r="T22" s="403" t="str">
        <f t="shared" si="1"/>
        <v/>
      </c>
      <c r="U22" s="404" t="s">
        <v>763</v>
      </c>
      <c r="V22" s="398">
        <v>0</v>
      </c>
      <c r="W22" s="388" t="s">
        <v>761</v>
      </c>
      <c r="X22" s="401" t="str">
        <f t="shared" si="6"/>
        <v/>
      </c>
      <c r="Z22" s="401" t="str">
        <f t="shared" si="7"/>
        <v/>
      </c>
      <c r="AB22" s="405"/>
    </row>
    <row r="23" spans="2:28" x14ac:dyDescent="0.15">
      <c r="B23" s="395">
        <v>18</v>
      </c>
      <c r="C23" s="396" t="s">
        <v>780</v>
      </c>
      <c r="D23" s="397" t="str">
        <f t="shared" si="2"/>
        <v>r</v>
      </c>
      <c r="E23" s="395" t="s">
        <v>766</v>
      </c>
      <c r="F23" s="406"/>
      <c r="G23" s="395" t="s">
        <v>762</v>
      </c>
      <c r="H23" s="406"/>
      <c r="I23" s="399" t="s">
        <v>763</v>
      </c>
      <c r="J23" s="406"/>
      <c r="K23" s="400" t="s">
        <v>761</v>
      </c>
      <c r="L23" s="396">
        <v>1</v>
      </c>
      <c r="N23" s="407"/>
      <c r="O23" s="395" t="s">
        <v>762</v>
      </c>
      <c r="P23" s="407"/>
      <c r="Q23" s="400"/>
      <c r="R23" s="407"/>
      <c r="S23" s="395" t="s">
        <v>762</v>
      </c>
      <c r="T23" s="407"/>
      <c r="U23" s="399" t="s">
        <v>763</v>
      </c>
      <c r="V23" s="406"/>
      <c r="W23" s="400" t="s">
        <v>761</v>
      </c>
      <c r="X23" s="408">
        <v>1</v>
      </c>
      <c r="Y23" s="400"/>
      <c r="Z23" s="408" t="s">
        <v>781</v>
      </c>
      <c r="AB23" s="405"/>
    </row>
    <row r="24" spans="2:28" x14ac:dyDescent="0.15">
      <c r="B24" s="395">
        <v>19</v>
      </c>
      <c r="C24" s="396" t="s">
        <v>782</v>
      </c>
      <c r="D24" s="397" t="str">
        <f t="shared" si="2"/>
        <v>s</v>
      </c>
      <c r="E24" s="395" t="s">
        <v>766</v>
      </c>
      <c r="F24" s="406"/>
      <c r="G24" s="395" t="s">
        <v>762</v>
      </c>
      <c r="H24" s="406"/>
      <c r="I24" s="399" t="s">
        <v>763</v>
      </c>
      <c r="J24" s="406"/>
      <c r="K24" s="400" t="s">
        <v>761</v>
      </c>
      <c r="L24" s="396">
        <v>2</v>
      </c>
      <c r="N24" s="407"/>
      <c r="O24" s="395" t="s">
        <v>762</v>
      </c>
      <c r="P24" s="407"/>
      <c r="Q24" s="400"/>
      <c r="R24" s="407"/>
      <c r="S24" s="395" t="s">
        <v>625</v>
      </c>
      <c r="T24" s="407"/>
      <c r="U24" s="399" t="s">
        <v>763</v>
      </c>
      <c r="V24" s="406"/>
      <c r="W24" s="400" t="s">
        <v>761</v>
      </c>
      <c r="X24" s="408">
        <v>2</v>
      </c>
      <c r="Y24" s="400"/>
      <c r="Z24" s="408" t="s">
        <v>781</v>
      </c>
      <c r="AB24" s="405"/>
    </row>
    <row r="25" spans="2:28" x14ac:dyDescent="0.15">
      <c r="B25" s="395">
        <v>20</v>
      </c>
      <c r="C25" s="396" t="s">
        <v>783</v>
      </c>
      <c r="D25" s="397" t="str">
        <f t="shared" si="2"/>
        <v>t</v>
      </c>
      <c r="E25" s="395" t="s">
        <v>766</v>
      </c>
      <c r="F25" s="406"/>
      <c r="G25" s="395" t="s">
        <v>762</v>
      </c>
      <c r="H25" s="406"/>
      <c r="I25" s="399" t="s">
        <v>763</v>
      </c>
      <c r="J25" s="406"/>
      <c r="K25" s="400" t="s">
        <v>761</v>
      </c>
      <c r="L25" s="396">
        <v>3</v>
      </c>
      <c r="N25" s="407"/>
      <c r="O25" s="395" t="s">
        <v>762</v>
      </c>
      <c r="P25" s="407"/>
      <c r="Q25" s="400"/>
      <c r="R25" s="407"/>
      <c r="S25" s="395" t="s">
        <v>762</v>
      </c>
      <c r="T25" s="407"/>
      <c r="U25" s="399" t="s">
        <v>763</v>
      </c>
      <c r="V25" s="406"/>
      <c r="W25" s="400" t="s">
        <v>761</v>
      </c>
      <c r="X25" s="408">
        <v>3</v>
      </c>
      <c r="Y25" s="400"/>
      <c r="Z25" s="408" t="s">
        <v>781</v>
      </c>
      <c r="AB25" s="405"/>
    </row>
    <row r="26" spans="2:28" x14ac:dyDescent="0.15">
      <c r="B26" s="395">
        <v>21</v>
      </c>
      <c r="C26" s="396" t="s">
        <v>784</v>
      </c>
      <c r="D26" s="397" t="str">
        <f t="shared" si="2"/>
        <v>u</v>
      </c>
      <c r="E26" s="395" t="s">
        <v>766</v>
      </c>
      <c r="F26" s="406"/>
      <c r="G26" s="395" t="s">
        <v>762</v>
      </c>
      <c r="H26" s="406"/>
      <c r="I26" s="399" t="s">
        <v>763</v>
      </c>
      <c r="J26" s="406"/>
      <c r="K26" s="400" t="s">
        <v>761</v>
      </c>
      <c r="L26" s="396">
        <v>4</v>
      </c>
      <c r="N26" s="407"/>
      <c r="O26" s="395" t="s">
        <v>762</v>
      </c>
      <c r="P26" s="407"/>
      <c r="Q26" s="400"/>
      <c r="R26" s="407"/>
      <c r="S26" s="395" t="s">
        <v>762</v>
      </c>
      <c r="T26" s="407"/>
      <c r="U26" s="399" t="s">
        <v>763</v>
      </c>
      <c r="V26" s="406"/>
      <c r="W26" s="400" t="s">
        <v>761</v>
      </c>
      <c r="X26" s="408">
        <v>4</v>
      </c>
      <c r="Y26" s="400"/>
      <c r="Z26" s="408" t="s">
        <v>781</v>
      </c>
      <c r="AB26" s="405"/>
    </row>
    <row r="27" spans="2:28" x14ac:dyDescent="0.15">
      <c r="B27" s="395">
        <v>22</v>
      </c>
      <c r="C27" s="396" t="s">
        <v>785</v>
      </c>
      <c r="D27" s="397" t="str">
        <f t="shared" si="2"/>
        <v>v</v>
      </c>
      <c r="E27" s="395" t="s">
        <v>758</v>
      </c>
      <c r="F27" s="406"/>
      <c r="G27" s="395" t="s">
        <v>762</v>
      </c>
      <c r="H27" s="406"/>
      <c r="I27" s="399" t="s">
        <v>763</v>
      </c>
      <c r="J27" s="406"/>
      <c r="K27" s="400" t="s">
        <v>761</v>
      </c>
      <c r="L27" s="396">
        <v>5</v>
      </c>
      <c r="N27" s="407"/>
      <c r="O27" s="395" t="s">
        <v>762</v>
      </c>
      <c r="P27" s="407"/>
      <c r="Q27" s="400"/>
      <c r="R27" s="407"/>
      <c r="S27" s="395" t="s">
        <v>762</v>
      </c>
      <c r="T27" s="407"/>
      <c r="U27" s="399" t="s">
        <v>760</v>
      </c>
      <c r="V27" s="406"/>
      <c r="W27" s="400" t="s">
        <v>761</v>
      </c>
      <c r="X27" s="408">
        <v>5</v>
      </c>
      <c r="Y27" s="400"/>
      <c r="Z27" s="408" t="s">
        <v>812</v>
      </c>
      <c r="AB27" s="405"/>
    </row>
    <row r="28" spans="2:28" x14ac:dyDescent="0.15">
      <c r="B28" s="395">
        <v>23</v>
      </c>
      <c r="C28" s="396" t="s">
        <v>786</v>
      </c>
      <c r="D28" s="397" t="str">
        <f t="shared" si="2"/>
        <v>w</v>
      </c>
      <c r="E28" s="395" t="s">
        <v>766</v>
      </c>
      <c r="F28" s="406"/>
      <c r="G28" s="395" t="s">
        <v>762</v>
      </c>
      <c r="H28" s="406"/>
      <c r="I28" s="399" t="s">
        <v>763</v>
      </c>
      <c r="J28" s="406"/>
      <c r="K28" s="400" t="s">
        <v>761</v>
      </c>
      <c r="L28" s="396">
        <v>6</v>
      </c>
      <c r="N28" s="407"/>
      <c r="O28" s="395" t="s">
        <v>762</v>
      </c>
      <c r="P28" s="407"/>
      <c r="Q28" s="400"/>
      <c r="R28" s="407"/>
      <c r="S28" s="395" t="s">
        <v>762</v>
      </c>
      <c r="T28" s="407"/>
      <c r="U28" s="399" t="s">
        <v>763</v>
      </c>
      <c r="V28" s="406"/>
      <c r="W28" s="400" t="s">
        <v>761</v>
      </c>
      <c r="X28" s="408">
        <v>6</v>
      </c>
      <c r="Y28" s="400"/>
      <c r="Z28" s="408" t="s">
        <v>781</v>
      </c>
      <c r="AB28" s="405"/>
    </row>
    <row r="29" spans="2:28" x14ac:dyDescent="0.15">
      <c r="B29" s="395">
        <v>24</v>
      </c>
      <c r="C29" s="396" t="s">
        <v>787</v>
      </c>
      <c r="D29" s="397" t="str">
        <f t="shared" si="2"/>
        <v>x</v>
      </c>
      <c r="E29" s="395" t="s">
        <v>766</v>
      </c>
      <c r="F29" s="406"/>
      <c r="G29" s="395" t="s">
        <v>762</v>
      </c>
      <c r="H29" s="406"/>
      <c r="I29" s="399" t="s">
        <v>763</v>
      </c>
      <c r="J29" s="406"/>
      <c r="K29" s="400" t="s">
        <v>761</v>
      </c>
      <c r="L29" s="396">
        <v>7</v>
      </c>
      <c r="N29" s="407"/>
      <c r="O29" s="395" t="s">
        <v>762</v>
      </c>
      <c r="P29" s="407"/>
      <c r="Q29" s="400"/>
      <c r="R29" s="407"/>
      <c r="S29" s="395" t="s">
        <v>762</v>
      </c>
      <c r="T29" s="407"/>
      <c r="U29" s="399" t="s">
        <v>763</v>
      </c>
      <c r="V29" s="406"/>
      <c r="W29" s="400" t="s">
        <v>761</v>
      </c>
      <c r="X29" s="408">
        <v>7</v>
      </c>
      <c r="Y29" s="400"/>
      <c r="Z29" s="408" t="s">
        <v>781</v>
      </c>
      <c r="AB29" s="405"/>
    </row>
    <row r="30" spans="2:28" x14ac:dyDescent="0.15">
      <c r="B30" s="395">
        <v>25</v>
      </c>
      <c r="C30" s="396" t="s">
        <v>788</v>
      </c>
      <c r="D30" s="397" t="str">
        <f t="shared" si="2"/>
        <v>y</v>
      </c>
      <c r="E30" s="395" t="s">
        <v>766</v>
      </c>
      <c r="F30" s="406"/>
      <c r="G30" s="395" t="s">
        <v>762</v>
      </c>
      <c r="H30" s="406"/>
      <c r="I30" s="399" t="s">
        <v>763</v>
      </c>
      <c r="J30" s="406"/>
      <c r="K30" s="400" t="s">
        <v>761</v>
      </c>
      <c r="L30" s="396">
        <v>8</v>
      </c>
      <c r="N30" s="407"/>
      <c r="O30" s="395" t="s">
        <v>762</v>
      </c>
      <c r="P30" s="407"/>
      <c r="Q30" s="400"/>
      <c r="R30" s="407"/>
      <c r="S30" s="395" t="s">
        <v>762</v>
      </c>
      <c r="T30" s="407"/>
      <c r="U30" s="399" t="s">
        <v>763</v>
      </c>
      <c r="V30" s="406"/>
      <c r="W30" s="400" t="s">
        <v>761</v>
      </c>
      <c r="X30" s="408">
        <v>8</v>
      </c>
      <c r="Y30" s="400"/>
      <c r="Z30" s="408" t="s">
        <v>781</v>
      </c>
      <c r="AB30" s="405"/>
    </row>
    <row r="31" spans="2:28" x14ac:dyDescent="0.15">
      <c r="B31" s="395">
        <v>26</v>
      </c>
      <c r="C31" s="396" t="s">
        <v>789</v>
      </c>
      <c r="D31" s="397" t="str">
        <f t="shared" si="2"/>
        <v>z</v>
      </c>
      <c r="E31" s="395" t="s">
        <v>766</v>
      </c>
      <c r="F31" s="406"/>
      <c r="G31" s="395" t="s">
        <v>762</v>
      </c>
      <c r="H31" s="406"/>
      <c r="I31" s="399" t="s">
        <v>763</v>
      </c>
      <c r="J31" s="406"/>
      <c r="K31" s="400" t="s">
        <v>761</v>
      </c>
      <c r="L31" s="396">
        <v>1</v>
      </c>
      <c r="N31" s="407"/>
      <c r="O31" s="395" t="s">
        <v>762</v>
      </c>
      <c r="P31" s="407"/>
      <c r="Q31" s="400"/>
      <c r="R31" s="407"/>
      <c r="S31" s="395" t="s">
        <v>762</v>
      </c>
      <c r="T31" s="407"/>
      <c r="U31" s="399" t="s">
        <v>763</v>
      </c>
      <c r="V31" s="406"/>
      <c r="W31" s="400" t="s">
        <v>761</v>
      </c>
      <c r="X31" s="408" t="s">
        <v>781</v>
      </c>
      <c r="Y31" s="400"/>
      <c r="Z31" s="408">
        <v>1</v>
      </c>
      <c r="AB31" s="405"/>
    </row>
    <row r="32" spans="2:28" x14ac:dyDescent="0.15">
      <c r="B32" s="395">
        <v>27</v>
      </c>
      <c r="C32" s="396" t="s">
        <v>787</v>
      </c>
      <c r="D32" s="397" t="str">
        <f t="shared" si="2"/>
        <v>x</v>
      </c>
      <c r="E32" s="395" t="s">
        <v>766</v>
      </c>
      <c r="F32" s="406"/>
      <c r="G32" s="395" t="s">
        <v>762</v>
      </c>
      <c r="H32" s="406"/>
      <c r="I32" s="399" t="s">
        <v>763</v>
      </c>
      <c r="J32" s="406"/>
      <c r="K32" s="400" t="s">
        <v>761</v>
      </c>
      <c r="L32" s="396">
        <v>2</v>
      </c>
      <c r="N32" s="407"/>
      <c r="O32" s="395" t="s">
        <v>762</v>
      </c>
      <c r="P32" s="407"/>
      <c r="Q32" s="400"/>
      <c r="R32" s="407"/>
      <c r="S32" s="395" t="s">
        <v>762</v>
      </c>
      <c r="T32" s="407"/>
      <c r="U32" s="399" t="s">
        <v>763</v>
      </c>
      <c r="V32" s="406"/>
      <c r="W32" s="400" t="s">
        <v>761</v>
      </c>
      <c r="X32" s="408" t="s">
        <v>781</v>
      </c>
      <c r="Y32" s="400"/>
      <c r="Z32" s="408">
        <v>2</v>
      </c>
      <c r="AB32" s="405"/>
    </row>
    <row r="33" spans="2:28" x14ac:dyDescent="0.15">
      <c r="B33" s="395">
        <v>28</v>
      </c>
      <c r="C33" s="396" t="s">
        <v>790</v>
      </c>
      <c r="D33" s="397" t="str">
        <f t="shared" si="2"/>
        <v>aa</v>
      </c>
      <c r="E33" s="395" t="s">
        <v>766</v>
      </c>
      <c r="F33" s="406"/>
      <c r="G33" s="395" t="s">
        <v>762</v>
      </c>
      <c r="H33" s="406"/>
      <c r="I33" s="399" t="s">
        <v>763</v>
      </c>
      <c r="J33" s="406"/>
      <c r="K33" s="400" t="s">
        <v>761</v>
      </c>
      <c r="L33" s="396">
        <v>3</v>
      </c>
      <c r="N33" s="407"/>
      <c r="O33" s="395" t="s">
        <v>762</v>
      </c>
      <c r="P33" s="407"/>
      <c r="Q33" s="400"/>
      <c r="R33" s="407"/>
      <c r="S33" s="395" t="s">
        <v>762</v>
      </c>
      <c r="T33" s="407"/>
      <c r="U33" s="399" t="s">
        <v>763</v>
      </c>
      <c r="V33" s="406"/>
      <c r="W33" s="400" t="s">
        <v>761</v>
      </c>
      <c r="X33" s="408" t="s">
        <v>781</v>
      </c>
      <c r="Y33" s="400"/>
      <c r="Z33" s="408">
        <v>3</v>
      </c>
      <c r="AB33" s="405"/>
    </row>
    <row r="34" spans="2:28" x14ac:dyDescent="0.15">
      <c r="B34" s="395">
        <v>29</v>
      </c>
      <c r="C34" s="396" t="s">
        <v>791</v>
      </c>
      <c r="D34" s="397" t="str">
        <f t="shared" si="2"/>
        <v>ab</v>
      </c>
      <c r="E34" s="395" t="s">
        <v>766</v>
      </c>
      <c r="F34" s="406"/>
      <c r="G34" s="395" t="s">
        <v>762</v>
      </c>
      <c r="H34" s="406"/>
      <c r="I34" s="399" t="s">
        <v>763</v>
      </c>
      <c r="J34" s="406"/>
      <c r="K34" s="400" t="s">
        <v>761</v>
      </c>
      <c r="L34" s="396">
        <v>4</v>
      </c>
      <c r="N34" s="407"/>
      <c r="O34" s="395" t="s">
        <v>762</v>
      </c>
      <c r="P34" s="407"/>
      <c r="Q34" s="400"/>
      <c r="R34" s="407"/>
      <c r="S34" s="395" t="s">
        <v>762</v>
      </c>
      <c r="T34" s="407"/>
      <c r="U34" s="399" t="s">
        <v>763</v>
      </c>
      <c r="V34" s="406"/>
      <c r="W34" s="400" t="s">
        <v>761</v>
      </c>
      <c r="X34" s="408" t="s">
        <v>781</v>
      </c>
      <c r="Y34" s="400"/>
      <c r="Z34" s="408">
        <v>4</v>
      </c>
      <c r="AB34" s="405"/>
    </row>
    <row r="35" spans="2:28" x14ac:dyDescent="0.15">
      <c r="B35" s="395">
        <v>30</v>
      </c>
      <c r="C35" s="396" t="s">
        <v>792</v>
      </c>
      <c r="D35" s="397" t="str">
        <f t="shared" si="2"/>
        <v>ac</v>
      </c>
      <c r="E35" s="395" t="s">
        <v>766</v>
      </c>
      <c r="F35" s="406"/>
      <c r="G35" s="395" t="s">
        <v>762</v>
      </c>
      <c r="H35" s="406"/>
      <c r="I35" s="399" t="s">
        <v>763</v>
      </c>
      <c r="J35" s="406"/>
      <c r="K35" s="400" t="s">
        <v>761</v>
      </c>
      <c r="L35" s="396">
        <v>5</v>
      </c>
      <c r="N35" s="407"/>
      <c r="O35" s="395" t="s">
        <v>762</v>
      </c>
      <c r="P35" s="407"/>
      <c r="Q35" s="400"/>
      <c r="R35" s="407"/>
      <c r="S35" s="395" t="s">
        <v>762</v>
      </c>
      <c r="T35" s="407"/>
      <c r="U35" s="399" t="s">
        <v>763</v>
      </c>
      <c r="V35" s="406"/>
      <c r="W35" s="400" t="s">
        <v>761</v>
      </c>
      <c r="X35" s="408" t="s">
        <v>781</v>
      </c>
      <c r="Y35" s="400"/>
      <c r="Z35" s="408">
        <v>5</v>
      </c>
      <c r="AB35" s="405"/>
    </row>
    <row r="36" spans="2:28" x14ac:dyDescent="0.15">
      <c r="B36" s="395">
        <v>31</v>
      </c>
      <c r="C36" s="396" t="s">
        <v>793</v>
      </c>
      <c r="D36" s="397" t="str">
        <f t="shared" si="2"/>
        <v>ad</v>
      </c>
      <c r="E36" s="395" t="s">
        <v>766</v>
      </c>
      <c r="F36" s="406"/>
      <c r="G36" s="395" t="s">
        <v>762</v>
      </c>
      <c r="H36" s="406"/>
      <c r="I36" s="399" t="s">
        <v>763</v>
      </c>
      <c r="J36" s="406"/>
      <c r="K36" s="400" t="s">
        <v>761</v>
      </c>
      <c r="L36" s="396">
        <v>6</v>
      </c>
      <c r="N36" s="407"/>
      <c r="O36" s="395" t="s">
        <v>762</v>
      </c>
      <c r="P36" s="407"/>
      <c r="Q36" s="400"/>
      <c r="R36" s="407"/>
      <c r="S36" s="395" t="s">
        <v>762</v>
      </c>
      <c r="T36" s="407"/>
      <c r="U36" s="399" t="s">
        <v>763</v>
      </c>
      <c r="V36" s="406"/>
      <c r="W36" s="400" t="s">
        <v>761</v>
      </c>
      <c r="X36" s="408" t="s">
        <v>781</v>
      </c>
      <c r="Y36" s="400"/>
      <c r="Z36" s="408">
        <v>6</v>
      </c>
      <c r="AB36" s="405"/>
    </row>
    <row r="37" spans="2:28" x14ac:dyDescent="0.15">
      <c r="B37" s="395">
        <v>32</v>
      </c>
      <c r="C37" s="396" t="s">
        <v>794</v>
      </c>
      <c r="D37" s="397" t="str">
        <f t="shared" si="2"/>
        <v>ae</v>
      </c>
      <c r="E37" s="395" t="s">
        <v>766</v>
      </c>
      <c r="F37" s="406"/>
      <c r="G37" s="395" t="s">
        <v>762</v>
      </c>
      <c r="H37" s="406"/>
      <c r="I37" s="399" t="s">
        <v>763</v>
      </c>
      <c r="J37" s="406"/>
      <c r="K37" s="400" t="s">
        <v>761</v>
      </c>
      <c r="L37" s="396">
        <v>7</v>
      </c>
      <c r="N37" s="407"/>
      <c r="O37" s="395" t="s">
        <v>625</v>
      </c>
      <c r="P37" s="407"/>
      <c r="Q37" s="400"/>
      <c r="R37" s="407"/>
      <c r="S37" s="395" t="s">
        <v>762</v>
      </c>
      <c r="T37" s="407"/>
      <c r="U37" s="399" t="s">
        <v>763</v>
      </c>
      <c r="V37" s="406"/>
      <c r="W37" s="400" t="s">
        <v>761</v>
      </c>
      <c r="X37" s="408" t="s">
        <v>781</v>
      </c>
      <c r="Y37" s="400"/>
      <c r="Z37" s="408">
        <v>7</v>
      </c>
      <c r="AB37" s="405"/>
    </row>
    <row r="38" spans="2:28" x14ac:dyDescent="0.15">
      <c r="B38" s="395">
        <v>33</v>
      </c>
      <c r="C38" s="396" t="s">
        <v>795</v>
      </c>
      <c r="D38" s="397" t="str">
        <f t="shared" si="2"/>
        <v>af</v>
      </c>
      <c r="E38" s="395" t="s">
        <v>766</v>
      </c>
      <c r="F38" s="406"/>
      <c r="G38" s="395" t="s">
        <v>762</v>
      </c>
      <c r="H38" s="406"/>
      <c r="I38" s="399" t="s">
        <v>763</v>
      </c>
      <c r="J38" s="406"/>
      <c r="K38" s="400" t="s">
        <v>761</v>
      </c>
      <c r="L38" s="396">
        <v>8</v>
      </c>
      <c r="N38" s="407"/>
      <c r="O38" s="395" t="s">
        <v>762</v>
      </c>
      <c r="P38" s="407"/>
      <c r="Q38" s="400"/>
      <c r="R38" s="407"/>
      <c r="S38" s="395" t="s">
        <v>762</v>
      </c>
      <c r="T38" s="407"/>
      <c r="U38" s="399" t="s">
        <v>763</v>
      </c>
      <c r="V38" s="406"/>
      <c r="W38" s="400" t="s">
        <v>761</v>
      </c>
      <c r="X38" s="408" t="s">
        <v>781</v>
      </c>
      <c r="Y38" s="400"/>
      <c r="Z38" s="408">
        <v>8</v>
      </c>
      <c r="AB38" s="405"/>
    </row>
    <row r="39" spans="2:28" x14ac:dyDescent="0.15">
      <c r="B39" s="395">
        <v>34</v>
      </c>
      <c r="C39" s="409" t="s">
        <v>796</v>
      </c>
      <c r="D39" s="397"/>
      <c r="E39" s="395" t="s">
        <v>766</v>
      </c>
      <c r="F39" s="398"/>
      <c r="G39" s="395" t="s">
        <v>762</v>
      </c>
      <c r="H39" s="398"/>
      <c r="I39" s="399" t="s">
        <v>763</v>
      </c>
      <c r="J39" s="398">
        <v>0</v>
      </c>
      <c r="K39" s="400" t="s">
        <v>761</v>
      </c>
      <c r="L39" s="401" t="str">
        <f t="shared" ref="L39:L40" si="8">IF(OR(F39="",H39=""),"",(H39+IF(F39&gt;H39,1,0)-F39-J39)*24)</f>
        <v/>
      </c>
      <c r="N39" s="402">
        <f t="shared" ref="N39:N46" si="9">$N$6</f>
        <v>0.29166666666666669</v>
      </c>
      <c r="O39" s="387" t="s">
        <v>762</v>
      </c>
      <c r="P39" s="402">
        <f t="shared" ref="P39:P46" si="10">$P$6</f>
        <v>0.83333333333333337</v>
      </c>
      <c r="R39" s="403" t="str">
        <f t="shared" ref="R39:R47" si="11">IF(F39="","",IF(F39&lt;N39,N39,IF(F39&gt;=P39,"",F39)))</f>
        <v/>
      </c>
      <c r="S39" s="387" t="s">
        <v>762</v>
      </c>
      <c r="T39" s="403" t="str">
        <f t="shared" ref="T39:T47" si="12">IF(H39="","",IF(H39&gt;F39,IF(H39&lt;P39,H39,P39),P39))</f>
        <v/>
      </c>
      <c r="U39" s="404" t="s">
        <v>763</v>
      </c>
      <c r="V39" s="398">
        <v>0</v>
      </c>
      <c r="W39" s="388" t="s">
        <v>761</v>
      </c>
      <c r="X39" s="401" t="str">
        <f t="shared" ref="X39:X40" si="13">IF(R39="","",IF((T39+IF(R39&gt;T39,1,0)-R39-V39)*24=0,"",(T39+IF(R39&gt;T39,1,0)-R39-V39)*24))</f>
        <v/>
      </c>
      <c r="Z39" s="401" t="str">
        <f t="shared" ref="Z39:Z40" si="14">IF(X39="",L39,IF(OR(L39-X39=0,L39-X39&lt;0),"-",L39-X39))</f>
        <v/>
      </c>
      <c r="AB39" s="405"/>
    </row>
    <row r="40" spans="2:28" x14ac:dyDescent="0.15">
      <c r="B40" s="395"/>
      <c r="C40" s="410" t="s">
        <v>781</v>
      </c>
      <c r="D40" s="397"/>
      <c r="E40" s="395" t="s">
        <v>766</v>
      </c>
      <c r="F40" s="398"/>
      <c r="G40" s="395" t="s">
        <v>762</v>
      </c>
      <c r="H40" s="398"/>
      <c r="I40" s="399" t="s">
        <v>763</v>
      </c>
      <c r="J40" s="398">
        <v>0</v>
      </c>
      <c r="K40" s="400" t="s">
        <v>761</v>
      </c>
      <c r="L40" s="401" t="str">
        <f t="shared" si="8"/>
        <v/>
      </c>
      <c r="N40" s="402">
        <f t="shared" si="9"/>
        <v>0.29166666666666669</v>
      </c>
      <c r="O40" s="387" t="s">
        <v>762</v>
      </c>
      <c r="P40" s="402">
        <f t="shared" si="10"/>
        <v>0.83333333333333337</v>
      </c>
      <c r="R40" s="403" t="str">
        <f t="shared" si="11"/>
        <v/>
      </c>
      <c r="S40" s="387" t="s">
        <v>762</v>
      </c>
      <c r="T40" s="403" t="str">
        <f t="shared" si="12"/>
        <v/>
      </c>
      <c r="U40" s="404" t="s">
        <v>763</v>
      </c>
      <c r="V40" s="398">
        <v>0</v>
      </c>
      <c r="W40" s="388" t="s">
        <v>761</v>
      </c>
      <c r="X40" s="401" t="str">
        <f t="shared" si="13"/>
        <v/>
      </c>
      <c r="Z40" s="401" t="str">
        <f t="shared" si="14"/>
        <v/>
      </c>
      <c r="AB40" s="405"/>
    </row>
    <row r="41" spans="2:28" x14ac:dyDescent="0.15">
      <c r="B41" s="395"/>
      <c r="C41" s="411" t="s">
        <v>781</v>
      </c>
      <c r="D41" s="397" t="str">
        <f>C39</f>
        <v>ag</v>
      </c>
      <c r="E41" s="395" t="s">
        <v>766</v>
      </c>
      <c r="F41" s="398" t="s">
        <v>781</v>
      </c>
      <c r="G41" s="395" t="s">
        <v>762</v>
      </c>
      <c r="H41" s="398" t="s">
        <v>781</v>
      </c>
      <c r="I41" s="399" t="s">
        <v>763</v>
      </c>
      <c r="J41" s="398" t="s">
        <v>781</v>
      </c>
      <c r="K41" s="400" t="s">
        <v>761</v>
      </c>
      <c r="L41" s="401" t="str">
        <f>IF(OR(L39="",L40=""),"",L39+L40)</f>
        <v/>
      </c>
      <c r="N41" s="402" t="s">
        <v>781</v>
      </c>
      <c r="O41" s="387" t="s">
        <v>762</v>
      </c>
      <c r="P41" s="402" t="s">
        <v>781</v>
      </c>
      <c r="R41" s="403" t="str">
        <f t="shared" si="11"/>
        <v/>
      </c>
      <c r="S41" s="387" t="s">
        <v>762</v>
      </c>
      <c r="T41" s="403" t="str">
        <f t="shared" si="12"/>
        <v>-</v>
      </c>
      <c r="U41" s="404" t="s">
        <v>763</v>
      </c>
      <c r="V41" s="398" t="s">
        <v>804</v>
      </c>
      <c r="W41" s="388" t="s">
        <v>761</v>
      </c>
      <c r="X41" s="401" t="str">
        <f>IF(OR(X39="",X40=""),"",X39+X40)</f>
        <v/>
      </c>
      <c r="Z41" s="401" t="str">
        <f>IF(X41="",L41,IF(OR(L41-X41=0,L41-X41&lt;0),"-",L41-X41))</f>
        <v/>
      </c>
      <c r="AB41" s="405" t="s">
        <v>806</v>
      </c>
    </row>
    <row r="42" spans="2:28" x14ac:dyDescent="0.15">
      <c r="B42" s="395"/>
      <c r="C42" s="409" t="s">
        <v>841</v>
      </c>
      <c r="D42" s="397"/>
      <c r="E42" s="395" t="s">
        <v>766</v>
      </c>
      <c r="F42" s="398"/>
      <c r="G42" s="395" t="s">
        <v>762</v>
      </c>
      <c r="H42" s="398"/>
      <c r="I42" s="399" t="s">
        <v>763</v>
      </c>
      <c r="J42" s="398">
        <v>0</v>
      </c>
      <c r="K42" s="400" t="s">
        <v>761</v>
      </c>
      <c r="L42" s="401" t="str">
        <f t="shared" ref="L42:L43" si="15">IF(OR(F42="",H42=""),"",(H42+IF(F42&gt;H42,1,0)-F42-J42)*24)</f>
        <v/>
      </c>
      <c r="N42" s="402">
        <f t="shared" si="9"/>
        <v>0.29166666666666669</v>
      </c>
      <c r="O42" s="387" t="s">
        <v>762</v>
      </c>
      <c r="P42" s="402">
        <f t="shared" si="10"/>
        <v>0.83333333333333337</v>
      </c>
      <c r="R42" s="403" t="str">
        <f t="shared" si="11"/>
        <v/>
      </c>
      <c r="S42" s="387" t="s">
        <v>762</v>
      </c>
      <c r="T42" s="403" t="str">
        <f t="shared" si="12"/>
        <v/>
      </c>
      <c r="U42" s="404" t="s">
        <v>763</v>
      </c>
      <c r="V42" s="398">
        <v>0</v>
      </c>
      <c r="W42" s="388" t="s">
        <v>761</v>
      </c>
      <c r="X42" s="401" t="str">
        <f t="shared" ref="X42:X43" si="16">IF(R42="","",IF((T42+IF(R42&gt;T42,1,0)-R42-V42)*24=0,"",(T42+IF(R42&gt;T42,1,0)-R42-V42)*24))</f>
        <v/>
      </c>
      <c r="Z42" s="401" t="str">
        <f t="shared" ref="Z42:Z43" si="17">IF(X42="",L42,IF(OR(L42-X42=0,L42-X42&lt;0),"-",L42-X42))</f>
        <v/>
      </c>
      <c r="AB42" s="405"/>
    </row>
    <row r="43" spans="2:28" x14ac:dyDescent="0.15">
      <c r="B43" s="395">
        <v>35</v>
      </c>
      <c r="C43" s="410" t="s">
        <v>781</v>
      </c>
      <c r="D43" s="397"/>
      <c r="E43" s="395" t="s">
        <v>766</v>
      </c>
      <c r="F43" s="398"/>
      <c r="G43" s="395" t="s">
        <v>762</v>
      </c>
      <c r="H43" s="398"/>
      <c r="I43" s="399" t="s">
        <v>763</v>
      </c>
      <c r="J43" s="398">
        <v>0</v>
      </c>
      <c r="K43" s="400" t="s">
        <v>761</v>
      </c>
      <c r="L43" s="401" t="str">
        <f t="shared" si="15"/>
        <v/>
      </c>
      <c r="N43" s="402">
        <f t="shared" si="9"/>
        <v>0.29166666666666669</v>
      </c>
      <c r="O43" s="387" t="s">
        <v>762</v>
      </c>
      <c r="P43" s="402">
        <f t="shared" si="10"/>
        <v>0.83333333333333337</v>
      </c>
      <c r="R43" s="403" t="str">
        <f t="shared" si="11"/>
        <v/>
      </c>
      <c r="S43" s="387" t="s">
        <v>762</v>
      </c>
      <c r="T43" s="403" t="str">
        <f t="shared" si="12"/>
        <v/>
      </c>
      <c r="U43" s="404" t="s">
        <v>763</v>
      </c>
      <c r="V43" s="398">
        <v>0</v>
      </c>
      <c r="W43" s="388" t="s">
        <v>761</v>
      </c>
      <c r="X43" s="401" t="str">
        <f t="shared" si="16"/>
        <v/>
      </c>
      <c r="Z43" s="401" t="str">
        <f t="shared" si="17"/>
        <v/>
      </c>
      <c r="AB43" s="405"/>
    </row>
    <row r="44" spans="2:28" x14ac:dyDescent="0.15">
      <c r="B44" s="395"/>
      <c r="C44" s="411" t="s">
        <v>781</v>
      </c>
      <c r="D44" s="397" t="str">
        <f>C42</f>
        <v>ah</v>
      </c>
      <c r="E44" s="395" t="s">
        <v>766</v>
      </c>
      <c r="F44" s="398" t="s">
        <v>781</v>
      </c>
      <c r="G44" s="395" t="s">
        <v>762</v>
      </c>
      <c r="H44" s="398" t="s">
        <v>781</v>
      </c>
      <c r="I44" s="399" t="s">
        <v>763</v>
      </c>
      <c r="J44" s="398" t="s">
        <v>781</v>
      </c>
      <c r="K44" s="400" t="s">
        <v>761</v>
      </c>
      <c r="L44" s="401" t="str">
        <f>IF(OR(L42="",L43=""),"",L42+L43)</f>
        <v/>
      </c>
      <c r="N44" s="402" t="s">
        <v>781</v>
      </c>
      <c r="O44" s="387" t="s">
        <v>762</v>
      </c>
      <c r="P44" s="402" t="s">
        <v>781</v>
      </c>
      <c r="R44" s="403" t="str">
        <f t="shared" si="11"/>
        <v/>
      </c>
      <c r="S44" s="387" t="s">
        <v>762</v>
      </c>
      <c r="T44" s="403" t="str">
        <f t="shared" si="12"/>
        <v>-</v>
      </c>
      <c r="U44" s="404" t="s">
        <v>763</v>
      </c>
      <c r="V44" s="398" t="s">
        <v>804</v>
      </c>
      <c r="W44" s="388" t="s">
        <v>761</v>
      </c>
      <c r="X44" s="401" t="str">
        <f>IF(OR(X42="",X43=""),"",X42+X43)</f>
        <v/>
      </c>
      <c r="Z44" s="401" t="str">
        <f>IF(X44="",L44,IF(OR(L44-X44=0,L44-X44&lt;0),"-",L44-X44))</f>
        <v/>
      </c>
      <c r="AB44" s="405" t="s">
        <v>809</v>
      </c>
    </row>
    <row r="45" spans="2:28" x14ac:dyDescent="0.15">
      <c r="B45" s="395"/>
      <c r="C45" s="409" t="s">
        <v>842</v>
      </c>
      <c r="D45" s="397"/>
      <c r="E45" s="395" t="s">
        <v>766</v>
      </c>
      <c r="F45" s="398"/>
      <c r="G45" s="395" t="s">
        <v>762</v>
      </c>
      <c r="H45" s="398"/>
      <c r="I45" s="399" t="s">
        <v>763</v>
      </c>
      <c r="J45" s="398">
        <v>0</v>
      </c>
      <c r="K45" s="400" t="s">
        <v>761</v>
      </c>
      <c r="L45" s="401" t="str">
        <f t="shared" ref="L45:L46" si="18">IF(OR(F45="",H45=""),"",(H45+IF(F45&gt;H45,1,0)-F45-J45)*24)</f>
        <v/>
      </c>
      <c r="N45" s="402">
        <f t="shared" si="9"/>
        <v>0.29166666666666669</v>
      </c>
      <c r="O45" s="387" t="s">
        <v>762</v>
      </c>
      <c r="P45" s="402">
        <f t="shared" si="10"/>
        <v>0.83333333333333337</v>
      </c>
      <c r="R45" s="403" t="str">
        <f t="shared" si="11"/>
        <v/>
      </c>
      <c r="S45" s="387" t="s">
        <v>762</v>
      </c>
      <c r="T45" s="403" t="str">
        <f t="shared" si="12"/>
        <v/>
      </c>
      <c r="U45" s="404" t="s">
        <v>763</v>
      </c>
      <c r="V45" s="398">
        <v>0</v>
      </c>
      <c r="W45" s="388" t="s">
        <v>761</v>
      </c>
      <c r="X45" s="401" t="str">
        <f t="shared" ref="X45:X46" si="19">IF(R45="","",IF((T45+IF(R45&gt;T45,1,0)-R45-V45)*24=0,"",(T45+IF(R45&gt;T45,1,0)-R45-V45)*24))</f>
        <v/>
      </c>
      <c r="Z45" s="401" t="str">
        <f t="shared" ref="Z45:Z46" si="20">IF(X45="",L45,IF(OR(L45-X45=0,L45-X45&lt;0),"-",L45-X45))</f>
        <v/>
      </c>
      <c r="AB45" s="405"/>
    </row>
    <row r="46" spans="2:28" x14ac:dyDescent="0.15">
      <c r="B46" s="395">
        <v>36</v>
      </c>
      <c r="C46" s="410" t="s">
        <v>812</v>
      </c>
      <c r="D46" s="397"/>
      <c r="E46" s="395" t="s">
        <v>766</v>
      </c>
      <c r="F46" s="398"/>
      <c r="G46" s="395" t="s">
        <v>762</v>
      </c>
      <c r="H46" s="398"/>
      <c r="I46" s="399" t="s">
        <v>763</v>
      </c>
      <c r="J46" s="398">
        <v>0</v>
      </c>
      <c r="K46" s="400" t="s">
        <v>761</v>
      </c>
      <c r="L46" s="401" t="str">
        <f t="shared" si="18"/>
        <v/>
      </c>
      <c r="N46" s="402">
        <f t="shared" si="9"/>
        <v>0.29166666666666669</v>
      </c>
      <c r="O46" s="387" t="s">
        <v>762</v>
      </c>
      <c r="P46" s="402">
        <f t="shared" si="10"/>
        <v>0.83333333333333337</v>
      </c>
      <c r="R46" s="403" t="str">
        <f t="shared" si="11"/>
        <v/>
      </c>
      <c r="S46" s="387" t="s">
        <v>762</v>
      </c>
      <c r="T46" s="403" t="str">
        <f t="shared" si="12"/>
        <v/>
      </c>
      <c r="U46" s="404" t="s">
        <v>763</v>
      </c>
      <c r="V46" s="398">
        <v>0</v>
      </c>
      <c r="W46" s="388" t="s">
        <v>761</v>
      </c>
      <c r="X46" s="401" t="str">
        <f t="shared" si="19"/>
        <v/>
      </c>
      <c r="Z46" s="401" t="str">
        <f t="shared" si="20"/>
        <v/>
      </c>
      <c r="AB46" s="405"/>
    </row>
    <row r="47" spans="2:28" x14ac:dyDescent="0.15">
      <c r="B47" s="395"/>
      <c r="C47" s="411" t="s">
        <v>781</v>
      </c>
      <c r="D47" s="397" t="str">
        <f>C45</f>
        <v>ai</v>
      </c>
      <c r="E47" s="395" t="s">
        <v>766</v>
      </c>
      <c r="F47" s="398" t="s">
        <v>781</v>
      </c>
      <c r="G47" s="395" t="s">
        <v>762</v>
      </c>
      <c r="H47" s="398" t="s">
        <v>781</v>
      </c>
      <c r="I47" s="399" t="s">
        <v>763</v>
      </c>
      <c r="J47" s="398" t="s">
        <v>781</v>
      </c>
      <c r="K47" s="400" t="s">
        <v>761</v>
      </c>
      <c r="L47" s="401" t="str">
        <f>IF(OR(L45="",L46=""),"",L45+L46)</f>
        <v/>
      </c>
      <c r="N47" s="402" t="s">
        <v>781</v>
      </c>
      <c r="O47" s="387" t="s">
        <v>762</v>
      </c>
      <c r="P47" s="402" t="s">
        <v>781</v>
      </c>
      <c r="R47" s="403" t="str">
        <f t="shared" si="11"/>
        <v/>
      </c>
      <c r="S47" s="387" t="s">
        <v>762</v>
      </c>
      <c r="T47" s="403" t="str">
        <f t="shared" si="12"/>
        <v>-</v>
      </c>
      <c r="U47" s="404" t="s">
        <v>763</v>
      </c>
      <c r="V47" s="398" t="s">
        <v>804</v>
      </c>
      <c r="W47" s="388" t="s">
        <v>761</v>
      </c>
      <c r="X47" s="401" t="str">
        <f>IF(OR(X45="",X46=""),"",X45+X46)</f>
        <v/>
      </c>
      <c r="Z47" s="401" t="str">
        <f>IF(X47="",L47,IF(OR(L47-X47=0,L47-X47&lt;0),"-",L47-X47))</f>
        <v/>
      </c>
      <c r="AB47" s="405" t="s">
        <v>809</v>
      </c>
    </row>
    <row r="49" spans="3:4" x14ac:dyDescent="0.15">
      <c r="C49" s="389" t="s">
        <v>814</v>
      </c>
      <c r="D49" s="389"/>
    </row>
    <row r="50" spans="3:4" x14ac:dyDescent="0.15">
      <c r="C50" s="389" t="s">
        <v>815</v>
      </c>
      <c r="D50" s="389"/>
    </row>
    <row r="51" spans="3:4" x14ac:dyDescent="0.15">
      <c r="C51" s="389" t="s">
        <v>816</v>
      </c>
      <c r="D51" s="389"/>
    </row>
    <row r="52" spans="3:4" x14ac:dyDescent="0.15">
      <c r="C52" s="389" t="s">
        <v>817</v>
      </c>
      <c r="D52" s="389"/>
    </row>
  </sheetData>
  <sheetProtection sheet="1" insertRows="0" deleteRows="0"/>
  <mergeCells count="4">
    <mergeCell ref="F4:L4"/>
    <mergeCell ref="N4:P4"/>
    <mergeCell ref="R4:X4"/>
    <mergeCell ref="AB4:AB5"/>
  </mergeCells>
  <phoneticPr fontId="8"/>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6"/>
  <sheetViews>
    <sheetView workbookViewId="0">
      <selection activeCell="B1" sqref="B1"/>
    </sheetView>
  </sheetViews>
  <sheetFormatPr defaultRowHeight="13.5" x14ac:dyDescent="0.15"/>
  <cols>
    <col min="1" max="1" width="1.375" style="413" customWidth="1"/>
    <col min="2" max="3" width="9" style="413"/>
    <col min="4" max="4" width="40.625" style="413" customWidth="1"/>
    <col min="5" max="16384" width="9" style="413"/>
  </cols>
  <sheetData>
    <row r="1" spans="2:11" ht="14.25" x14ac:dyDescent="0.15">
      <c r="B1" s="455" t="s">
        <v>843</v>
      </c>
      <c r="D1" s="414"/>
      <c r="E1" s="414"/>
      <c r="F1" s="414"/>
    </row>
    <row r="2" spans="2:11" s="416" customFormat="1" ht="20.25" customHeight="1" x14ac:dyDescent="0.15">
      <c r="B2" s="415" t="s">
        <v>844</v>
      </c>
      <c r="C2" s="415"/>
      <c r="D2" s="414"/>
      <c r="E2" s="414"/>
      <c r="F2" s="414"/>
    </row>
    <row r="3" spans="2:11" s="416" customFormat="1" ht="20.25" customHeight="1" x14ac:dyDescent="0.15">
      <c r="B3" s="415"/>
      <c r="C3" s="415"/>
      <c r="D3" s="414"/>
      <c r="E3" s="414"/>
      <c r="F3" s="414"/>
    </row>
    <row r="4" spans="2:11" s="418" customFormat="1" ht="20.25" customHeight="1" x14ac:dyDescent="0.15">
      <c r="B4" s="417"/>
      <c r="C4" s="414" t="s">
        <v>845</v>
      </c>
      <c r="D4" s="414"/>
      <c r="F4" s="976" t="s">
        <v>846</v>
      </c>
      <c r="G4" s="976"/>
      <c r="H4" s="976"/>
      <c r="I4" s="976"/>
      <c r="J4" s="976"/>
      <c r="K4" s="976"/>
    </row>
    <row r="5" spans="2:11" s="418" customFormat="1" ht="20.25" customHeight="1" x14ac:dyDescent="0.15">
      <c r="B5" s="419"/>
      <c r="C5" s="414" t="s">
        <v>847</v>
      </c>
      <c r="D5" s="414"/>
      <c r="F5" s="976"/>
      <c r="G5" s="976"/>
      <c r="H5" s="976"/>
      <c r="I5" s="976"/>
      <c r="J5" s="976"/>
      <c r="K5" s="976"/>
    </row>
    <row r="6" spans="2:11" s="416" customFormat="1" ht="20.25" customHeight="1" x14ac:dyDescent="0.15">
      <c r="B6" s="420" t="s">
        <v>848</v>
      </c>
      <c r="C6" s="414"/>
      <c r="D6" s="414"/>
      <c r="E6" s="421"/>
      <c r="F6" s="422"/>
    </row>
    <row r="7" spans="2:11" s="416" customFormat="1" ht="20.25" customHeight="1" x14ac:dyDescent="0.15">
      <c r="B7" s="415"/>
      <c r="C7" s="415"/>
      <c r="D7" s="414"/>
      <c r="E7" s="421"/>
      <c r="F7" s="422"/>
    </row>
    <row r="8" spans="2:11" s="416" customFormat="1" ht="20.25" customHeight="1" x14ac:dyDescent="0.15">
      <c r="B8" s="414" t="s">
        <v>849</v>
      </c>
      <c r="C8" s="415"/>
      <c r="D8" s="414"/>
      <c r="E8" s="421"/>
      <c r="F8" s="422"/>
    </row>
    <row r="9" spans="2:11" s="416" customFormat="1" ht="20.25" customHeight="1" x14ac:dyDescent="0.15">
      <c r="B9" s="415"/>
      <c r="C9" s="415"/>
      <c r="D9" s="414"/>
      <c r="E9" s="414"/>
      <c r="F9" s="414"/>
    </row>
    <row r="10" spans="2:11" s="416" customFormat="1" ht="20.25" customHeight="1" x14ac:dyDescent="0.15">
      <c r="B10" s="414" t="s">
        <v>850</v>
      </c>
      <c r="C10" s="415"/>
      <c r="D10" s="414"/>
      <c r="E10" s="414"/>
      <c r="F10" s="414"/>
    </row>
    <row r="11" spans="2:11" s="416" customFormat="1" ht="20.25" customHeight="1" x14ac:dyDescent="0.15">
      <c r="B11" s="414"/>
      <c r="C11" s="415"/>
      <c r="D11" s="414"/>
      <c r="E11" s="414"/>
      <c r="F11" s="414"/>
    </row>
    <row r="12" spans="2:11" s="416" customFormat="1" ht="20.25" customHeight="1" x14ac:dyDescent="0.15">
      <c r="B12" s="414" t="s">
        <v>851</v>
      </c>
      <c r="C12" s="415"/>
      <c r="D12" s="414"/>
    </row>
    <row r="13" spans="2:11" s="416" customFormat="1" ht="20.25" customHeight="1" x14ac:dyDescent="0.15">
      <c r="B13" s="414"/>
      <c r="C13" s="415"/>
      <c r="D13" s="414"/>
    </row>
    <row r="14" spans="2:11" s="416" customFormat="1" ht="20.25" customHeight="1" x14ac:dyDescent="0.15">
      <c r="B14" s="414" t="s">
        <v>852</v>
      </c>
      <c r="C14" s="415"/>
      <c r="D14" s="414"/>
    </row>
    <row r="15" spans="2:11" s="416" customFormat="1" ht="20.25" customHeight="1" x14ac:dyDescent="0.15">
      <c r="B15" s="414"/>
      <c r="C15" s="415"/>
      <c r="D15" s="414"/>
    </row>
    <row r="16" spans="2:11" s="416" customFormat="1" ht="20.25" customHeight="1" x14ac:dyDescent="0.15">
      <c r="B16" s="414" t="s">
        <v>853</v>
      </c>
      <c r="C16" s="415"/>
      <c r="D16" s="414"/>
    </row>
    <row r="17" spans="2:4" s="416" customFormat="1" ht="20.25" customHeight="1" x14ac:dyDescent="0.15">
      <c r="B17" s="414" t="s">
        <v>854</v>
      </c>
      <c r="C17" s="415"/>
      <c r="D17" s="414"/>
    </row>
    <row r="18" spans="2:4" s="416" customFormat="1" ht="20.25" customHeight="1" x14ac:dyDescent="0.15">
      <c r="B18" s="414" t="s">
        <v>855</v>
      </c>
      <c r="C18" s="415"/>
      <c r="D18" s="414"/>
    </row>
    <row r="19" spans="2:4" s="416" customFormat="1" ht="20.25" customHeight="1" x14ac:dyDescent="0.15">
      <c r="B19" s="414"/>
      <c r="C19" s="415"/>
      <c r="D19" s="414"/>
    </row>
    <row r="20" spans="2:4" s="416" customFormat="1" ht="20.25" customHeight="1" x14ac:dyDescent="0.15">
      <c r="B20" s="414" t="s">
        <v>856</v>
      </c>
      <c r="C20" s="415"/>
      <c r="D20" s="414"/>
    </row>
    <row r="21" spans="2:4" s="416" customFormat="1" ht="20.25" customHeight="1" x14ac:dyDescent="0.15">
      <c r="B21" s="414" t="s">
        <v>857</v>
      </c>
      <c r="C21" s="415"/>
      <c r="D21" s="414"/>
    </row>
    <row r="22" spans="2:4" s="416" customFormat="1" ht="20.25" customHeight="1" x14ac:dyDescent="0.15">
      <c r="B22" s="414"/>
      <c r="C22" s="415"/>
      <c r="D22" s="414"/>
    </row>
    <row r="23" spans="2:4" s="416" customFormat="1" ht="20.25" customHeight="1" x14ac:dyDescent="0.15">
      <c r="B23" s="414" t="s">
        <v>858</v>
      </c>
      <c r="C23" s="415"/>
      <c r="D23" s="414"/>
    </row>
    <row r="24" spans="2:4" s="416" customFormat="1" ht="20.25" customHeight="1" x14ac:dyDescent="0.15">
      <c r="B24" s="414"/>
      <c r="C24" s="415"/>
      <c r="D24" s="414"/>
    </row>
    <row r="25" spans="2:4" s="416" customFormat="1" ht="17.25" customHeight="1" x14ac:dyDescent="0.15">
      <c r="B25" s="414" t="s">
        <v>859</v>
      </c>
      <c r="C25" s="414"/>
      <c r="D25" s="414"/>
    </row>
    <row r="26" spans="2:4" s="416" customFormat="1" ht="17.25" customHeight="1" x14ac:dyDescent="0.15">
      <c r="B26" s="414" t="s">
        <v>860</v>
      </c>
      <c r="C26" s="414"/>
      <c r="D26" s="414"/>
    </row>
    <row r="27" spans="2:4" s="416" customFormat="1" ht="17.25" customHeight="1" x14ac:dyDescent="0.15">
      <c r="B27" s="414"/>
      <c r="C27" s="414"/>
      <c r="D27" s="414"/>
    </row>
    <row r="28" spans="2:4" s="416" customFormat="1" ht="17.25" customHeight="1" x14ac:dyDescent="0.15">
      <c r="B28" s="414"/>
      <c r="C28" s="423" t="s">
        <v>861</v>
      </c>
      <c r="D28" s="423" t="s">
        <v>862</v>
      </c>
    </row>
    <row r="29" spans="2:4" s="416" customFormat="1" ht="17.25" customHeight="1" x14ac:dyDescent="0.15">
      <c r="B29" s="414"/>
      <c r="C29" s="423">
        <v>1</v>
      </c>
      <c r="D29" s="424" t="s">
        <v>645</v>
      </c>
    </row>
    <row r="30" spans="2:4" s="416" customFormat="1" ht="17.25" customHeight="1" x14ac:dyDescent="0.15">
      <c r="B30" s="414"/>
      <c r="C30" s="423">
        <v>2</v>
      </c>
      <c r="D30" s="424" t="s">
        <v>670</v>
      </c>
    </row>
    <row r="31" spans="2:4" s="416" customFormat="1" ht="17.25" customHeight="1" x14ac:dyDescent="0.15">
      <c r="B31" s="414"/>
      <c r="C31" s="423">
        <v>3</v>
      </c>
      <c r="D31" s="424" t="s">
        <v>660</v>
      </c>
    </row>
    <row r="32" spans="2:4" s="416" customFormat="1" ht="17.25" customHeight="1" x14ac:dyDescent="0.15">
      <c r="B32" s="414"/>
      <c r="C32" s="421"/>
      <c r="D32" s="422"/>
    </row>
    <row r="33" spans="2:51" s="416" customFormat="1" ht="17.25" customHeight="1" x14ac:dyDescent="0.15">
      <c r="B33" s="414" t="s">
        <v>863</v>
      </c>
      <c r="C33" s="414"/>
      <c r="D33" s="414"/>
      <c r="E33" s="418"/>
      <c r="F33" s="418"/>
    </row>
    <row r="34" spans="2:51" s="416" customFormat="1" ht="17.25" customHeight="1" x14ac:dyDescent="0.15">
      <c r="B34" s="414" t="s">
        <v>864</v>
      </c>
      <c r="C34" s="414"/>
      <c r="D34" s="414"/>
      <c r="E34" s="418"/>
      <c r="F34" s="418"/>
    </row>
    <row r="35" spans="2:51" s="416" customFormat="1" ht="17.25" customHeight="1" x14ac:dyDescent="0.15">
      <c r="B35" s="414"/>
      <c r="C35" s="414"/>
      <c r="D35" s="414"/>
      <c r="E35" s="418"/>
      <c r="F35" s="418"/>
      <c r="G35" s="425"/>
      <c r="H35" s="425"/>
      <c r="J35" s="425"/>
      <c r="K35" s="425"/>
      <c r="L35" s="425"/>
      <c r="M35" s="425"/>
      <c r="N35" s="425"/>
      <c r="O35" s="425"/>
      <c r="R35" s="425"/>
      <c r="S35" s="425"/>
      <c r="T35" s="425"/>
      <c r="W35" s="425"/>
      <c r="X35" s="425"/>
      <c r="Y35" s="425"/>
    </row>
    <row r="36" spans="2:51" s="416" customFormat="1" ht="17.25" customHeight="1" x14ac:dyDescent="0.15">
      <c r="B36" s="414"/>
      <c r="C36" s="423" t="s">
        <v>750</v>
      </c>
      <c r="D36" s="423" t="s">
        <v>865</v>
      </c>
      <c r="E36" s="418"/>
      <c r="F36" s="418"/>
      <c r="G36" s="425"/>
      <c r="H36" s="425"/>
      <c r="J36" s="425"/>
      <c r="K36" s="425"/>
      <c r="L36" s="425"/>
      <c r="M36" s="425"/>
      <c r="N36" s="425"/>
      <c r="O36" s="425"/>
      <c r="R36" s="425"/>
      <c r="S36" s="425"/>
      <c r="T36" s="425"/>
      <c r="W36" s="425"/>
      <c r="X36" s="425"/>
      <c r="Y36" s="425"/>
    </row>
    <row r="37" spans="2:51" s="416" customFormat="1" ht="17.25" customHeight="1" x14ac:dyDescent="0.15">
      <c r="B37" s="414"/>
      <c r="C37" s="423" t="s">
        <v>866</v>
      </c>
      <c r="D37" s="424" t="s">
        <v>867</v>
      </c>
      <c r="E37" s="418"/>
      <c r="F37" s="418"/>
      <c r="G37" s="425"/>
      <c r="H37" s="425"/>
      <c r="J37" s="425"/>
      <c r="K37" s="425"/>
      <c r="L37" s="425"/>
      <c r="M37" s="425"/>
      <c r="N37" s="425"/>
      <c r="O37" s="425"/>
      <c r="R37" s="425"/>
      <c r="S37" s="425"/>
      <c r="T37" s="425"/>
      <c r="W37" s="425"/>
      <c r="X37" s="425"/>
      <c r="Y37" s="425"/>
    </row>
    <row r="38" spans="2:51" s="416" customFormat="1" ht="17.25" customHeight="1" x14ac:dyDescent="0.15">
      <c r="B38" s="414"/>
      <c r="C38" s="423" t="s">
        <v>868</v>
      </c>
      <c r="D38" s="424" t="s">
        <v>869</v>
      </c>
      <c r="E38" s="418"/>
      <c r="F38" s="418"/>
      <c r="G38" s="425"/>
      <c r="H38" s="425"/>
      <c r="J38" s="425"/>
      <c r="K38" s="425"/>
      <c r="L38" s="425"/>
      <c r="M38" s="425"/>
      <c r="N38" s="425"/>
      <c r="O38" s="425"/>
      <c r="R38" s="425"/>
      <c r="S38" s="425"/>
      <c r="T38" s="425"/>
      <c r="W38" s="425"/>
      <c r="X38" s="425"/>
      <c r="Y38" s="425"/>
    </row>
    <row r="39" spans="2:51" s="416" customFormat="1" ht="17.25" customHeight="1" x14ac:dyDescent="0.15">
      <c r="B39" s="414"/>
      <c r="C39" s="423" t="s">
        <v>870</v>
      </c>
      <c r="D39" s="424" t="s">
        <v>871</v>
      </c>
      <c r="E39" s="418"/>
      <c r="F39" s="418"/>
      <c r="G39" s="425"/>
      <c r="H39" s="425"/>
      <c r="J39" s="425"/>
      <c r="K39" s="425"/>
      <c r="L39" s="425"/>
      <c r="M39" s="425"/>
      <c r="N39" s="425"/>
      <c r="O39" s="425"/>
      <c r="R39" s="425"/>
      <c r="S39" s="425"/>
      <c r="T39" s="425"/>
      <c r="W39" s="425"/>
      <c r="X39" s="425"/>
      <c r="Y39" s="425"/>
    </row>
    <row r="40" spans="2:51" s="416" customFormat="1" ht="17.25" customHeight="1" x14ac:dyDescent="0.15">
      <c r="B40" s="414"/>
      <c r="C40" s="423" t="s">
        <v>872</v>
      </c>
      <c r="D40" s="424" t="s">
        <v>873</v>
      </c>
      <c r="E40" s="418"/>
      <c r="F40" s="418"/>
      <c r="G40" s="425"/>
      <c r="H40" s="425"/>
      <c r="J40" s="425"/>
      <c r="K40" s="425"/>
      <c r="L40" s="425"/>
      <c r="M40" s="425"/>
      <c r="N40" s="425"/>
      <c r="O40" s="425"/>
      <c r="R40" s="425"/>
      <c r="S40" s="425"/>
      <c r="T40" s="425"/>
      <c r="W40" s="425"/>
      <c r="X40" s="425"/>
      <c r="Y40" s="425"/>
    </row>
    <row r="41" spans="2:51" s="416" customFormat="1" ht="17.25" customHeight="1" x14ac:dyDescent="0.15">
      <c r="B41" s="414"/>
      <c r="C41" s="414"/>
      <c r="D41" s="414"/>
      <c r="E41" s="418"/>
      <c r="F41" s="418"/>
      <c r="G41" s="425"/>
      <c r="H41" s="425"/>
      <c r="J41" s="425"/>
      <c r="K41" s="425"/>
      <c r="L41" s="425"/>
      <c r="M41" s="425"/>
      <c r="N41" s="425"/>
      <c r="O41" s="425"/>
      <c r="R41" s="425"/>
      <c r="S41" s="425"/>
      <c r="T41" s="425"/>
      <c r="W41" s="425"/>
      <c r="X41" s="425"/>
      <c r="Y41" s="425"/>
    </row>
    <row r="42" spans="2:51" s="416" customFormat="1" ht="17.25" customHeight="1" x14ac:dyDescent="0.15">
      <c r="B42" s="414"/>
      <c r="C42" s="426" t="s">
        <v>874</v>
      </c>
      <c r="D42" s="414"/>
      <c r="E42" s="418"/>
      <c r="F42" s="418"/>
      <c r="G42" s="425"/>
      <c r="H42" s="425"/>
      <c r="J42" s="425"/>
      <c r="K42" s="425"/>
      <c r="L42" s="425"/>
      <c r="M42" s="425"/>
      <c r="N42" s="425"/>
      <c r="O42" s="425"/>
      <c r="R42" s="425"/>
      <c r="S42" s="425"/>
      <c r="T42" s="425"/>
      <c r="W42" s="425"/>
      <c r="X42" s="425"/>
      <c r="Y42" s="425"/>
    </row>
    <row r="43" spans="2:51" s="416" customFormat="1" ht="17.25" customHeight="1" x14ac:dyDescent="0.15">
      <c r="B43" s="418"/>
      <c r="C43" s="414" t="s">
        <v>875</v>
      </c>
      <c r="D43" s="418"/>
      <c r="E43" s="418"/>
      <c r="F43" s="426"/>
      <c r="G43" s="425"/>
      <c r="H43" s="425"/>
      <c r="J43" s="425"/>
      <c r="K43" s="425"/>
      <c r="L43" s="425"/>
      <c r="M43" s="425"/>
      <c r="N43" s="425"/>
      <c r="O43" s="425"/>
      <c r="R43" s="425"/>
      <c r="S43" s="425"/>
      <c r="T43" s="425"/>
      <c r="W43" s="425"/>
      <c r="X43" s="425"/>
      <c r="Y43" s="425"/>
    </row>
    <row r="44" spans="2:51" s="416" customFormat="1" ht="17.25" customHeight="1" x14ac:dyDescent="0.15">
      <c r="B44" s="418"/>
      <c r="C44" s="414" t="s">
        <v>876</v>
      </c>
      <c r="D44" s="418"/>
      <c r="E44" s="418"/>
      <c r="F44" s="414"/>
      <c r="G44" s="425"/>
      <c r="H44" s="425"/>
      <c r="J44" s="425"/>
      <c r="K44" s="425"/>
      <c r="L44" s="425"/>
      <c r="M44" s="425"/>
      <c r="N44" s="425"/>
      <c r="O44" s="425"/>
      <c r="R44" s="425"/>
      <c r="S44" s="425"/>
      <c r="T44" s="425"/>
      <c r="W44" s="425"/>
      <c r="X44" s="425"/>
      <c r="Y44" s="425"/>
    </row>
    <row r="45" spans="2:51" s="416" customFormat="1" ht="17.25" customHeight="1" x14ac:dyDescent="0.15">
      <c r="B45" s="414"/>
      <c r="C45" s="414"/>
      <c r="D45" s="414"/>
      <c r="E45" s="426"/>
      <c r="F45" s="425"/>
      <c r="G45" s="425"/>
      <c r="H45" s="425"/>
      <c r="J45" s="425"/>
      <c r="K45" s="425"/>
      <c r="L45" s="425"/>
      <c r="M45" s="425"/>
      <c r="N45" s="425"/>
      <c r="O45" s="425"/>
      <c r="R45" s="425"/>
      <c r="S45" s="425"/>
      <c r="T45" s="425"/>
      <c r="W45" s="425"/>
      <c r="X45" s="425"/>
      <c r="Y45" s="425"/>
    </row>
    <row r="46" spans="2:51" s="416" customFormat="1" ht="17.25" customHeight="1" x14ac:dyDescent="0.15">
      <c r="B46" s="414" t="s">
        <v>877</v>
      </c>
      <c r="C46" s="414"/>
      <c r="D46" s="414"/>
    </row>
    <row r="47" spans="2:51" s="416" customFormat="1" ht="17.25" customHeight="1" x14ac:dyDescent="0.15">
      <c r="B47" s="414" t="s">
        <v>878</v>
      </c>
      <c r="C47" s="414"/>
      <c r="D47" s="414"/>
      <c r="AH47" s="427"/>
      <c r="AI47" s="427"/>
      <c r="AJ47" s="427"/>
      <c r="AK47" s="427"/>
      <c r="AL47" s="427"/>
      <c r="AM47" s="427"/>
      <c r="AN47" s="427"/>
      <c r="AO47" s="427"/>
      <c r="AP47" s="427"/>
      <c r="AQ47" s="427"/>
      <c r="AR47" s="427"/>
      <c r="AS47" s="427"/>
    </row>
    <row r="48" spans="2:51" s="416" customFormat="1" ht="17.25" customHeight="1" x14ac:dyDescent="0.15">
      <c r="B48" s="428" t="s">
        <v>879</v>
      </c>
      <c r="C48" s="418"/>
      <c r="D48" s="418"/>
      <c r="E48" s="429"/>
      <c r="F48" s="429"/>
      <c r="G48" s="429"/>
      <c r="H48" s="429"/>
      <c r="I48" s="429"/>
      <c r="J48" s="429"/>
      <c r="K48" s="429"/>
      <c r="L48" s="429"/>
      <c r="M48" s="429"/>
      <c r="N48" s="429"/>
      <c r="O48" s="430"/>
      <c r="P48" s="430"/>
      <c r="Q48" s="429"/>
      <c r="R48" s="430"/>
      <c r="S48" s="429"/>
      <c r="T48" s="429"/>
      <c r="U48" s="430"/>
      <c r="V48" s="427"/>
      <c r="W48" s="427"/>
      <c r="X48" s="427"/>
      <c r="Y48" s="429"/>
      <c r="Z48" s="429"/>
      <c r="AA48" s="429"/>
      <c r="AB48" s="429"/>
      <c r="AC48" s="427"/>
      <c r="AD48" s="429"/>
      <c r="AE48" s="430"/>
      <c r="AF48" s="430"/>
      <c r="AG48" s="430"/>
      <c r="AH48" s="430"/>
      <c r="AI48" s="431"/>
      <c r="AJ48" s="430"/>
      <c r="AK48" s="430"/>
      <c r="AL48" s="430"/>
      <c r="AM48" s="430"/>
      <c r="AN48" s="430"/>
      <c r="AO48" s="430"/>
      <c r="AP48" s="430"/>
      <c r="AQ48" s="430"/>
      <c r="AR48" s="430"/>
      <c r="AS48" s="430"/>
      <c r="AT48" s="430"/>
      <c r="AU48" s="430"/>
      <c r="AV48" s="430"/>
      <c r="AW48" s="430"/>
      <c r="AX48" s="430"/>
      <c r="AY48" s="431"/>
    </row>
    <row r="49" spans="2:50" s="416" customFormat="1" ht="17.25" customHeight="1" x14ac:dyDescent="0.15">
      <c r="F49" s="427"/>
    </row>
    <row r="50" spans="2:50" s="416" customFormat="1" ht="17.25" customHeight="1" x14ac:dyDescent="0.15">
      <c r="B50" s="414" t="s">
        <v>880</v>
      </c>
      <c r="C50" s="414"/>
    </row>
    <row r="51" spans="2:50" s="416" customFormat="1" ht="17.25" customHeight="1" x14ac:dyDescent="0.15">
      <c r="B51" s="414"/>
      <c r="C51" s="414"/>
    </row>
    <row r="52" spans="2:50" s="416" customFormat="1" ht="17.25" customHeight="1" x14ac:dyDescent="0.15">
      <c r="B52" s="414" t="s">
        <v>881</v>
      </c>
      <c r="C52" s="414"/>
    </row>
    <row r="53" spans="2:50" s="416" customFormat="1" ht="17.25" customHeight="1" x14ac:dyDescent="0.15">
      <c r="B53" s="414" t="s">
        <v>882</v>
      </c>
      <c r="C53" s="414"/>
    </row>
    <row r="54" spans="2:50" s="416" customFormat="1" ht="17.25" customHeight="1" x14ac:dyDescent="0.15">
      <c r="B54" s="414"/>
      <c r="C54" s="414"/>
    </row>
    <row r="55" spans="2:50" s="416" customFormat="1" ht="17.25" customHeight="1" x14ac:dyDescent="0.15">
      <c r="B55" s="414" t="s">
        <v>883</v>
      </c>
      <c r="C55" s="414"/>
    </row>
    <row r="56" spans="2:50" s="416" customFormat="1" ht="17.25" customHeight="1" x14ac:dyDescent="0.15">
      <c r="B56" s="414" t="s">
        <v>884</v>
      </c>
      <c r="C56" s="414"/>
    </row>
    <row r="57" spans="2:50" s="416" customFormat="1" ht="17.25" customHeight="1" x14ac:dyDescent="0.15">
      <c r="B57" s="414"/>
      <c r="C57" s="414"/>
    </row>
    <row r="58" spans="2:50" s="416" customFormat="1" ht="17.25" customHeight="1" x14ac:dyDescent="0.15">
      <c r="B58" s="414" t="s">
        <v>885</v>
      </c>
      <c r="C58" s="414"/>
      <c r="D58" s="414"/>
    </row>
    <row r="59" spans="2:50" s="416" customFormat="1" ht="17.25" customHeight="1" x14ac:dyDescent="0.15">
      <c r="B59" s="414"/>
      <c r="C59" s="414"/>
      <c r="D59" s="414"/>
    </row>
    <row r="60" spans="2:50" s="416" customFormat="1" ht="17.25" customHeight="1" x14ac:dyDescent="0.15">
      <c r="B60" s="418" t="s">
        <v>886</v>
      </c>
      <c r="C60" s="418"/>
      <c r="D60" s="414"/>
    </row>
    <row r="61" spans="2:50" s="416" customFormat="1" ht="17.25" customHeight="1" x14ac:dyDescent="0.15">
      <c r="B61" s="418" t="s">
        <v>887</v>
      </c>
      <c r="C61" s="418"/>
      <c r="D61" s="414"/>
    </row>
    <row r="62" spans="2:50" s="416" customFormat="1" ht="17.25" customHeight="1" x14ac:dyDescent="0.15">
      <c r="B62" s="418" t="s">
        <v>888</v>
      </c>
    </row>
    <row r="63" spans="2:50" s="416" customFormat="1" ht="17.25" customHeight="1" x14ac:dyDescent="0.15">
      <c r="B63" s="418"/>
    </row>
    <row r="64" spans="2:50" s="416" customFormat="1" ht="17.25" customHeight="1" x14ac:dyDescent="0.15">
      <c r="B64" s="416" t="s">
        <v>889</v>
      </c>
      <c r="E64" s="432"/>
      <c r="F64" s="432"/>
      <c r="G64" s="432"/>
      <c r="H64" s="432"/>
      <c r="I64" s="432"/>
      <c r="J64" s="432"/>
      <c r="K64" s="432"/>
      <c r="L64" s="433"/>
      <c r="M64" s="418" t="s">
        <v>890</v>
      </c>
      <c r="N64" s="432"/>
      <c r="O64" s="432"/>
      <c r="P64" s="432"/>
      <c r="Q64" s="432"/>
      <c r="R64" s="432"/>
      <c r="S64" s="432"/>
      <c r="T64" s="432"/>
      <c r="U64" s="432"/>
      <c r="V64" s="432"/>
      <c r="W64" s="432"/>
      <c r="X64" s="432"/>
      <c r="Y64" s="432"/>
      <c r="Z64" s="432"/>
      <c r="AA64" s="432"/>
      <c r="AB64" s="432"/>
      <c r="AC64" s="432"/>
      <c r="AD64" s="432"/>
      <c r="AE64" s="432"/>
      <c r="AF64" s="432"/>
      <c r="AG64" s="432"/>
      <c r="AH64" s="432"/>
      <c r="AI64" s="432"/>
      <c r="AJ64" s="432"/>
      <c r="AK64" s="432"/>
      <c r="AL64" s="432"/>
      <c r="AM64" s="432"/>
      <c r="AN64" s="432"/>
      <c r="AO64" s="432"/>
      <c r="AP64" s="432"/>
      <c r="AQ64" s="432"/>
      <c r="AR64" s="432"/>
      <c r="AS64" s="432"/>
      <c r="AT64" s="432"/>
      <c r="AU64" s="432"/>
      <c r="AV64" s="432"/>
      <c r="AW64" s="432"/>
      <c r="AX64" s="432"/>
    </row>
    <row r="65" spans="2:71" s="416" customFormat="1" ht="17.25" customHeight="1" x14ac:dyDescent="0.15">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c r="AE65" s="432"/>
      <c r="AF65" s="432"/>
      <c r="AG65" s="432"/>
      <c r="AH65" s="432"/>
      <c r="AI65" s="432"/>
      <c r="AJ65" s="432"/>
      <c r="AK65" s="432"/>
      <c r="AL65" s="432"/>
      <c r="AM65" s="432"/>
      <c r="AN65" s="432"/>
      <c r="AO65" s="432"/>
      <c r="AP65" s="432"/>
      <c r="AQ65" s="432"/>
      <c r="AR65" s="432"/>
      <c r="AS65" s="432"/>
      <c r="AT65" s="432"/>
      <c r="AU65" s="432"/>
      <c r="AV65" s="432"/>
      <c r="AW65" s="432"/>
      <c r="AX65" s="432"/>
    </row>
    <row r="66" spans="2:71" s="416" customFormat="1" ht="17.25" customHeight="1" x14ac:dyDescent="0.15">
      <c r="B66" s="416" t="s">
        <v>891</v>
      </c>
      <c r="E66" s="432"/>
      <c r="F66" s="432"/>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2"/>
      <c r="AI66" s="432"/>
      <c r="AJ66" s="432"/>
      <c r="AK66" s="432"/>
      <c r="AL66" s="432"/>
      <c r="AM66" s="432"/>
      <c r="AN66" s="432"/>
      <c r="AO66" s="432"/>
      <c r="AP66" s="432"/>
      <c r="AQ66" s="432"/>
      <c r="AR66" s="432"/>
      <c r="AS66" s="432"/>
      <c r="AT66" s="432"/>
      <c r="AU66" s="432"/>
      <c r="AV66" s="432"/>
      <c r="AW66" s="432"/>
      <c r="AX66" s="432"/>
    </row>
    <row r="67" spans="2:71" s="416" customFormat="1" ht="17.25" customHeight="1" x14ac:dyDescent="0.15">
      <c r="E67" s="432"/>
      <c r="F67" s="432"/>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c r="AH67" s="432"/>
      <c r="AI67" s="432"/>
      <c r="AJ67" s="432"/>
      <c r="AK67" s="432"/>
      <c r="AL67" s="432"/>
      <c r="AM67" s="432"/>
      <c r="AN67" s="432"/>
      <c r="AO67" s="432"/>
      <c r="AP67" s="432"/>
      <c r="AQ67" s="432"/>
      <c r="AR67" s="432"/>
      <c r="AS67" s="432"/>
      <c r="AT67" s="432"/>
      <c r="AU67" s="432"/>
      <c r="AV67" s="432"/>
      <c r="AW67" s="432"/>
      <c r="AX67" s="432"/>
      <c r="AY67" s="432"/>
      <c r="AZ67" s="432"/>
      <c r="BA67" s="432"/>
      <c r="BB67" s="432"/>
    </row>
    <row r="68" spans="2:71" s="416" customFormat="1" ht="17.25" customHeight="1" x14ac:dyDescent="0.15">
      <c r="B68" s="416" t="s">
        <v>892</v>
      </c>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2"/>
      <c r="AE68" s="432"/>
      <c r="AF68" s="432"/>
      <c r="AG68" s="432"/>
      <c r="AH68" s="432"/>
      <c r="AI68" s="432"/>
      <c r="AJ68" s="432"/>
      <c r="AK68" s="432"/>
      <c r="AL68" s="432"/>
      <c r="AM68" s="432"/>
      <c r="AN68" s="432"/>
      <c r="AO68" s="432"/>
      <c r="AP68" s="432"/>
      <c r="AQ68" s="432"/>
      <c r="AR68" s="432"/>
      <c r="AS68" s="432"/>
      <c r="AT68" s="432"/>
      <c r="AU68" s="432"/>
      <c r="AV68" s="432"/>
      <c r="AW68" s="432"/>
      <c r="AX68" s="432"/>
      <c r="AY68" s="432"/>
      <c r="AZ68" s="432"/>
      <c r="BA68" s="432"/>
      <c r="BB68" s="432"/>
    </row>
    <row r="69" spans="2:71" s="416" customFormat="1" ht="17.25" customHeight="1" x14ac:dyDescent="0.15">
      <c r="E69" s="432"/>
      <c r="F69" s="432"/>
      <c r="G69" s="432"/>
      <c r="H69" s="432"/>
      <c r="I69" s="432"/>
      <c r="J69" s="432"/>
      <c r="K69" s="432"/>
      <c r="L69" s="432"/>
      <c r="M69" s="432"/>
      <c r="N69" s="432"/>
      <c r="O69" s="432"/>
      <c r="P69" s="432"/>
      <c r="Q69" s="432"/>
      <c r="R69" s="432"/>
      <c r="S69" s="432"/>
      <c r="T69" s="432"/>
      <c r="U69" s="432"/>
      <c r="V69" s="432"/>
      <c r="W69" s="432"/>
      <c r="X69" s="432"/>
      <c r="Y69" s="432"/>
      <c r="Z69" s="432"/>
      <c r="AA69" s="432"/>
      <c r="AB69" s="432"/>
      <c r="AC69" s="432"/>
      <c r="AD69" s="432"/>
      <c r="AE69" s="432"/>
      <c r="AF69" s="432"/>
      <c r="AG69" s="432"/>
      <c r="AH69" s="432"/>
      <c r="AI69" s="432"/>
      <c r="AJ69" s="432"/>
      <c r="AK69" s="432"/>
      <c r="AL69" s="432"/>
      <c r="AM69" s="432"/>
      <c r="AN69" s="432"/>
      <c r="AO69" s="432"/>
      <c r="AP69" s="432"/>
      <c r="AQ69" s="432"/>
      <c r="AR69" s="432"/>
      <c r="AS69" s="432"/>
      <c r="AT69" s="432"/>
      <c r="AU69" s="432"/>
      <c r="AV69" s="432"/>
      <c r="AW69" s="432"/>
      <c r="AX69" s="432"/>
      <c r="AY69" s="432"/>
      <c r="AZ69" s="432"/>
      <c r="BA69" s="432"/>
      <c r="BB69" s="432"/>
    </row>
    <row r="70" spans="2:71" s="416" customFormat="1" ht="17.25" customHeight="1" x14ac:dyDescent="0.2">
      <c r="B70" s="416" t="s">
        <v>893</v>
      </c>
      <c r="BL70" s="434"/>
      <c r="BM70" s="435"/>
      <c r="BN70" s="434"/>
      <c r="BO70" s="434"/>
      <c r="BP70" s="434"/>
      <c r="BQ70" s="436"/>
      <c r="BR70" s="437"/>
      <c r="BS70" s="437"/>
    </row>
    <row r="71" spans="2:71" s="416" customFormat="1" ht="17.25" customHeight="1" x14ac:dyDescent="0.15">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2"/>
    </row>
    <row r="72" spans="2:71" ht="17.25" customHeight="1" x14ac:dyDescent="0.15">
      <c r="B72" s="416" t="s">
        <v>894</v>
      </c>
    </row>
    <row r="73" spans="2:71" ht="18.75" customHeight="1" x14ac:dyDescent="0.15"/>
    <row r="74" spans="2:71" ht="18.75" customHeight="1" x14ac:dyDescent="0.15"/>
    <row r="75" spans="2:71" ht="18.75" customHeight="1" x14ac:dyDescent="0.15"/>
    <row r="76" spans="2:71" ht="18.75" customHeight="1" x14ac:dyDescent="0.15"/>
    <row r="77" spans="2:71" ht="18.75" customHeight="1" x14ac:dyDescent="0.15"/>
    <row r="78" spans="2:71" ht="18.75" customHeight="1" x14ac:dyDescent="0.15"/>
    <row r="79" spans="2:71" ht="18.75" customHeight="1" x14ac:dyDescent="0.15"/>
    <row r="80" spans="2:71"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sheetData>
  <mergeCells count="1">
    <mergeCell ref="F4:K5"/>
  </mergeCells>
  <phoneticPr fontId="8"/>
  <pageMargins left="0.70866141732283472" right="0.70866141732283472" top="0.74803149606299213" bottom="0.35433070866141736"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0"/>
  <sheetViews>
    <sheetView workbookViewId="0">
      <selection activeCell="L4" sqref="L4"/>
    </sheetView>
  </sheetViews>
  <sheetFormatPr defaultRowHeight="18.75" x14ac:dyDescent="0.15"/>
  <cols>
    <col min="1" max="1" width="1.875" style="439" customWidth="1"/>
    <col min="2" max="2" width="11.5" style="439" customWidth="1"/>
    <col min="3" max="12" width="40.625" style="439" customWidth="1"/>
    <col min="13" max="16384" width="9" style="439"/>
  </cols>
  <sheetData>
    <row r="1" spans="2:12" x14ac:dyDescent="0.15">
      <c r="B1" s="438" t="s">
        <v>895</v>
      </c>
      <c r="C1" s="438"/>
      <c r="D1" s="438"/>
    </row>
    <row r="2" spans="2:12" x14ac:dyDescent="0.15">
      <c r="B2" s="438"/>
      <c r="C2" s="438"/>
      <c r="D2" s="438"/>
    </row>
    <row r="3" spans="2:12" x14ac:dyDescent="0.15">
      <c r="B3" s="440" t="s">
        <v>896</v>
      </c>
      <c r="C3" s="440" t="s">
        <v>897</v>
      </c>
      <c r="D3" s="438"/>
    </row>
    <row r="4" spans="2:12" x14ac:dyDescent="0.15">
      <c r="B4" s="441">
        <v>1</v>
      </c>
      <c r="C4" s="442" t="s">
        <v>599</v>
      </c>
      <c r="D4" s="438"/>
    </row>
    <row r="5" spans="2:12" x14ac:dyDescent="0.15">
      <c r="B5" s="441">
        <v>2</v>
      </c>
      <c r="C5" s="442" t="s">
        <v>898</v>
      </c>
    </row>
    <row r="6" spans="2:12" x14ac:dyDescent="0.15">
      <c r="B6" s="441">
        <v>3</v>
      </c>
      <c r="C6" s="442" t="s">
        <v>899</v>
      </c>
      <c r="D6" s="438"/>
    </row>
    <row r="7" spans="2:12" x14ac:dyDescent="0.15">
      <c r="B7" s="441">
        <v>4</v>
      </c>
      <c r="C7" s="442" t="s">
        <v>900</v>
      </c>
      <c r="D7" s="438"/>
    </row>
    <row r="8" spans="2:12" x14ac:dyDescent="0.15">
      <c r="B8" s="441">
        <v>5</v>
      </c>
      <c r="C8" s="442" t="s">
        <v>901</v>
      </c>
      <c r="D8" s="438"/>
    </row>
    <row r="9" spans="2:12" x14ac:dyDescent="0.15">
      <c r="B9" s="441">
        <v>6</v>
      </c>
      <c r="C9" s="442" t="s">
        <v>902</v>
      </c>
      <c r="D9" s="438"/>
    </row>
    <row r="10" spans="2:12" x14ac:dyDescent="0.15">
      <c r="B10" s="441">
        <v>7</v>
      </c>
      <c r="C10" s="442" t="s">
        <v>902</v>
      </c>
      <c r="D10" s="438"/>
    </row>
    <row r="12" spans="2:12" x14ac:dyDescent="0.15">
      <c r="B12" s="438" t="s">
        <v>903</v>
      </c>
    </row>
    <row r="13" spans="2:12" ht="19.5" thickBot="1" x14ac:dyDescent="0.2"/>
    <row r="14" spans="2:12" ht="19.5" thickBot="1" x14ac:dyDescent="0.2">
      <c r="B14" s="443" t="s">
        <v>862</v>
      </c>
      <c r="C14" s="444" t="s">
        <v>645</v>
      </c>
      <c r="D14" s="445" t="s">
        <v>670</v>
      </c>
      <c r="E14" s="445" t="s">
        <v>660</v>
      </c>
      <c r="F14" s="445" t="s">
        <v>904</v>
      </c>
      <c r="G14" s="445" t="s">
        <v>902</v>
      </c>
      <c r="H14" s="445" t="s">
        <v>905</v>
      </c>
      <c r="I14" s="445" t="s">
        <v>906</v>
      </c>
      <c r="J14" s="445" t="s">
        <v>905</v>
      </c>
      <c r="K14" s="445" t="s">
        <v>902</v>
      </c>
      <c r="L14" s="446" t="s">
        <v>904</v>
      </c>
    </row>
    <row r="15" spans="2:12" x14ac:dyDescent="0.15">
      <c r="B15" s="977" t="s">
        <v>907</v>
      </c>
      <c r="C15" s="447" t="s">
        <v>647</v>
      </c>
      <c r="D15" s="448" t="s">
        <v>671</v>
      </c>
      <c r="E15" s="448" t="s">
        <v>661</v>
      </c>
      <c r="F15" s="449" t="s">
        <v>906</v>
      </c>
      <c r="G15" s="449" t="s">
        <v>905</v>
      </c>
      <c r="H15" s="449" t="s">
        <v>905</v>
      </c>
      <c r="I15" s="449" t="s">
        <v>906</v>
      </c>
      <c r="J15" s="449" t="s">
        <v>902</v>
      </c>
      <c r="K15" s="449" t="s">
        <v>905</v>
      </c>
      <c r="L15" s="450" t="s">
        <v>906</v>
      </c>
    </row>
    <row r="16" spans="2:12" x14ac:dyDescent="0.15">
      <c r="B16" s="978"/>
      <c r="C16" s="451" t="s">
        <v>905</v>
      </c>
      <c r="D16" s="449" t="s">
        <v>697</v>
      </c>
      <c r="E16" s="449" t="s">
        <v>908</v>
      </c>
      <c r="F16" s="449" t="s">
        <v>909</v>
      </c>
      <c r="G16" s="449" t="s">
        <v>909</v>
      </c>
      <c r="H16" s="449" t="s">
        <v>909</v>
      </c>
      <c r="I16" s="449" t="s">
        <v>909</v>
      </c>
      <c r="J16" s="449" t="s">
        <v>909</v>
      </c>
      <c r="K16" s="449" t="s">
        <v>905</v>
      </c>
      <c r="L16" s="450" t="s">
        <v>905</v>
      </c>
    </row>
    <row r="17" spans="2:12" x14ac:dyDescent="0.15">
      <c r="B17" s="978"/>
      <c r="C17" s="451" t="s">
        <v>905</v>
      </c>
      <c r="D17" s="449" t="s">
        <v>681</v>
      </c>
      <c r="E17" s="449" t="s">
        <v>910</v>
      </c>
      <c r="F17" s="449" t="s">
        <v>905</v>
      </c>
      <c r="G17" s="449" t="s">
        <v>906</v>
      </c>
      <c r="H17" s="449" t="s">
        <v>905</v>
      </c>
      <c r="I17" s="449" t="s">
        <v>906</v>
      </c>
      <c r="J17" s="449" t="s">
        <v>909</v>
      </c>
      <c r="K17" s="449" t="s">
        <v>905</v>
      </c>
      <c r="L17" s="450" t="s">
        <v>905</v>
      </c>
    </row>
    <row r="18" spans="2:12" x14ac:dyDescent="0.15">
      <c r="B18" s="978"/>
      <c r="C18" s="451" t="s">
        <v>909</v>
      </c>
      <c r="D18" s="449" t="s">
        <v>693</v>
      </c>
      <c r="E18" s="449" t="s">
        <v>693</v>
      </c>
      <c r="F18" s="449" t="s">
        <v>905</v>
      </c>
      <c r="G18" s="449" t="s">
        <v>905</v>
      </c>
      <c r="H18" s="449" t="s">
        <v>905</v>
      </c>
      <c r="I18" s="449" t="s">
        <v>904</v>
      </c>
      <c r="J18" s="449" t="s">
        <v>905</v>
      </c>
      <c r="K18" s="449" t="s">
        <v>905</v>
      </c>
      <c r="L18" s="450" t="s">
        <v>905</v>
      </c>
    </row>
    <row r="19" spans="2:12" x14ac:dyDescent="0.15">
      <c r="B19" s="978"/>
      <c r="C19" s="451" t="s">
        <v>905</v>
      </c>
      <c r="D19" s="449" t="s">
        <v>905</v>
      </c>
      <c r="E19" s="449" t="s">
        <v>905</v>
      </c>
      <c r="F19" s="449" t="s">
        <v>905</v>
      </c>
      <c r="G19" s="449" t="s">
        <v>905</v>
      </c>
      <c r="H19" s="449" t="s">
        <v>905</v>
      </c>
      <c r="I19" s="449" t="s">
        <v>905</v>
      </c>
      <c r="J19" s="449" t="s">
        <v>905</v>
      </c>
      <c r="K19" s="449" t="s">
        <v>905</v>
      </c>
      <c r="L19" s="450" t="s">
        <v>905</v>
      </c>
    </row>
    <row r="20" spans="2:12" x14ac:dyDescent="0.15">
      <c r="B20" s="978"/>
      <c r="C20" s="451" t="s">
        <v>905</v>
      </c>
      <c r="D20" s="449" t="s">
        <v>904</v>
      </c>
      <c r="E20" s="449" t="s">
        <v>905</v>
      </c>
      <c r="F20" s="449" t="s">
        <v>905</v>
      </c>
      <c r="G20" s="449" t="s">
        <v>905</v>
      </c>
      <c r="H20" s="449" t="s">
        <v>905</v>
      </c>
      <c r="I20" s="449" t="s">
        <v>905</v>
      </c>
      <c r="J20" s="449" t="s">
        <v>905</v>
      </c>
      <c r="K20" s="449" t="s">
        <v>905</v>
      </c>
      <c r="L20" s="450" t="s">
        <v>905</v>
      </c>
    </row>
    <row r="21" spans="2:12" x14ac:dyDescent="0.15">
      <c r="B21" s="978"/>
      <c r="C21" s="451" t="s">
        <v>905</v>
      </c>
      <c r="D21" s="449" t="s">
        <v>905</v>
      </c>
      <c r="E21" s="449" t="s">
        <v>905</v>
      </c>
      <c r="F21" s="449" t="s">
        <v>905</v>
      </c>
      <c r="G21" s="449" t="s">
        <v>905</v>
      </c>
      <c r="H21" s="449" t="s">
        <v>905</v>
      </c>
      <c r="I21" s="449" t="s">
        <v>905</v>
      </c>
      <c r="J21" s="449" t="s">
        <v>905</v>
      </c>
      <c r="K21" s="449" t="s">
        <v>905</v>
      </c>
      <c r="L21" s="450" t="s">
        <v>905</v>
      </c>
    </row>
    <row r="22" spans="2:12" x14ac:dyDescent="0.15">
      <c r="B22" s="978"/>
      <c r="C22" s="451" t="s">
        <v>905</v>
      </c>
      <c r="D22" s="449" t="s">
        <v>905</v>
      </c>
      <c r="E22" s="449" t="s">
        <v>905</v>
      </c>
      <c r="F22" s="449" t="s">
        <v>906</v>
      </c>
      <c r="G22" s="449" t="s">
        <v>905</v>
      </c>
      <c r="H22" s="449" t="s">
        <v>905</v>
      </c>
      <c r="I22" s="449" t="s">
        <v>905</v>
      </c>
      <c r="J22" s="449" t="s">
        <v>906</v>
      </c>
      <c r="K22" s="449" t="s">
        <v>905</v>
      </c>
      <c r="L22" s="450" t="s">
        <v>905</v>
      </c>
    </row>
    <row r="23" spans="2:12" ht="19.5" thickBot="1" x14ac:dyDescent="0.2">
      <c r="B23" s="979"/>
      <c r="C23" s="452" t="s">
        <v>905</v>
      </c>
      <c r="D23" s="453" t="s">
        <v>905</v>
      </c>
      <c r="E23" s="453" t="s">
        <v>905</v>
      </c>
      <c r="F23" s="453" t="s">
        <v>905</v>
      </c>
      <c r="G23" s="453" t="s">
        <v>905</v>
      </c>
      <c r="H23" s="453" t="s">
        <v>905</v>
      </c>
      <c r="I23" s="453" t="s">
        <v>905</v>
      </c>
      <c r="J23" s="453" t="s">
        <v>905</v>
      </c>
      <c r="K23" s="453" t="s">
        <v>905</v>
      </c>
      <c r="L23" s="454" t="s">
        <v>905</v>
      </c>
    </row>
    <row r="25" spans="2:12" x14ac:dyDescent="0.15">
      <c r="C25" s="439" t="s">
        <v>911</v>
      </c>
    </row>
    <row r="26" spans="2:12" x14ac:dyDescent="0.15">
      <c r="C26" s="439" t="s">
        <v>912</v>
      </c>
    </row>
    <row r="27" spans="2:12" x14ac:dyDescent="0.15">
      <c r="C27" s="439" t="s">
        <v>913</v>
      </c>
    </row>
    <row r="28" spans="2:12" x14ac:dyDescent="0.15">
      <c r="C28" s="439" t="s">
        <v>914</v>
      </c>
    </row>
    <row r="29" spans="2:12" x14ac:dyDescent="0.15">
      <c r="C29" s="439" t="s">
        <v>915</v>
      </c>
    </row>
    <row r="30" spans="2:12" x14ac:dyDescent="0.15">
      <c r="C30" s="439" t="s">
        <v>916</v>
      </c>
    </row>
    <row r="32" spans="2:12" x14ac:dyDescent="0.15">
      <c r="C32" s="439" t="s">
        <v>917</v>
      </c>
    </row>
    <row r="33" spans="3:3" x14ac:dyDescent="0.15">
      <c r="C33" s="439" t="s">
        <v>918</v>
      </c>
    </row>
    <row r="35" spans="3:3" x14ac:dyDescent="0.15">
      <c r="C35" s="439" t="s">
        <v>919</v>
      </c>
    </row>
    <row r="36" spans="3:3" x14ac:dyDescent="0.15">
      <c r="C36" s="439" t="s">
        <v>920</v>
      </c>
    </row>
    <row r="37" spans="3:3" x14ac:dyDescent="0.15">
      <c r="C37" s="439" t="s">
        <v>921</v>
      </c>
    </row>
    <row r="38" spans="3:3" x14ac:dyDescent="0.15">
      <c r="C38" s="439" t="s">
        <v>922</v>
      </c>
    </row>
    <row r="39" spans="3:3" x14ac:dyDescent="0.15">
      <c r="C39" s="439" t="s">
        <v>923</v>
      </c>
    </row>
    <row r="40" spans="3:3" x14ac:dyDescent="0.15">
      <c r="C40" s="439" t="s">
        <v>924</v>
      </c>
    </row>
  </sheetData>
  <mergeCells count="1">
    <mergeCell ref="B15:B23"/>
  </mergeCells>
  <phoneticPr fontId="8"/>
  <pageMargins left="0.70866141732283472" right="0.70866141732283472" top="0.74803149606299213" bottom="0.74803149606299213" header="0.31496062992125984" footer="0.31496062992125984"/>
  <pageSetup paperSize="9" scale="2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4"/>
  <sheetViews>
    <sheetView view="pageBreakPreview" topLeftCell="A144" zoomScaleNormal="100" zoomScaleSheetLayoutView="100" workbookViewId="0">
      <selection activeCell="A91" sqref="A1:XFD1048576"/>
    </sheetView>
  </sheetViews>
  <sheetFormatPr defaultColWidth="9" defaultRowHeight="20.100000000000001" customHeight="1" x14ac:dyDescent="0.15"/>
  <cols>
    <col min="1" max="1" width="23.625" style="588" customWidth="1"/>
    <col min="2" max="2" width="55.625" style="588" customWidth="1"/>
    <col min="3" max="3" width="4.125" style="589" customWidth="1"/>
    <col min="4" max="4" width="15.625" style="590" customWidth="1"/>
    <col min="5" max="5" width="30.625" style="229" customWidth="1"/>
    <col min="6" max="16384" width="9" style="1"/>
  </cols>
  <sheetData>
    <row r="1" spans="1:5" ht="30" customHeight="1" x14ac:dyDescent="0.15">
      <c r="A1" s="1001" t="s">
        <v>929</v>
      </c>
      <c r="B1" s="1001"/>
      <c r="C1" s="1001"/>
      <c r="D1" s="1001"/>
      <c r="E1" s="1001"/>
    </row>
    <row r="2" spans="1:5" ht="9.9499999999999993" customHeight="1" x14ac:dyDescent="0.15">
      <c r="A2" s="456"/>
      <c r="B2" s="456"/>
      <c r="C2" s="457"/>
      <c r="D2" s="458"/>
    </row>
    <row r="3" spans="1:5" ht="20.100000000000001" customHeight="1" x14ac:dyDescent="0.15">
      <c r="A3" s="221" t="s">
        <v>202</v>
      </c>
      <c r="B3" s="221" t="s">
        <v>334</v>
      </c>
      <c r="C3" s="1002" t="s">
        <v>203</v>
      </c>
      <c r="D3" s="1003"/>
      <c r="E3" s="222"/>
    </row>
    <row r="4" spans="1:5" ht="27" x14ac:dyDescent="0.15">
      <c r="A4" s="459" t="s">
        <v>930</v>
      </c>
      <c r="B4" s="460" t="s">
        <v>931</v>
      </c>
      <c r="C4" s="461" t="s">
        <v>932</v>
      </c>
      <c r="D4" s="462" t="s">
        <v>933</v>
      </c>
      <c r="E4" s="463"/>
    </row>
    <row r="5" spans="1:5" s="229" customFormat="1" ht="26.25" customHeight="1" x14ac:dyDescent="0.15">
      <c r="A5" s="1000" t="s">
        <v>578</v>
      </c>
      <c r="B5" s="464" t="s">
        <v>579</v>
      </c>
      <c r="C5" s="461" t="s">
        <v>934</v>
      </c>
      <c r="D5" s="465" t="s">
        <v>580</v>
      </c>
      <c r="E5" s="466"/>
    </row>
    <row r="6" spans="1:5" s="229" customFormat="1" ht="26.25" customHeight="1" x14ac:dyDescent="0.15">
      <c r="A6" s="999"/>
      <c r="B6" s="467" t="s">
        <v>581</v>
      </c>
      <c r="C6" s="468" t="s">
        <v>333</v>
      </c>
      <c r="D6" s="469" t="s">
        <v>582</v>
      </c>
      <c r="E6" s="470"/>
    </row>
    <row r="7" spans="1:5" s="229" customFormat="1" ht="31.5" customHeight="1" x14ac:dyDescent="0.15">
      <c r="A7" s="1004"/>
      <c r="B7" s="471" t="s">
        <v>583</v>
      </c>
      <c r="C7" s="472" t="s">
        <v>333</v>
      </c>
      <c r="D7" s="473" t="s">
        <v>582</v>
      </c>
      <c r="E7" s="474"/>
    </row>
    <row r="8" spans="1:5" s="229" customFormat="1" ht="43.15" customHeight="1" x14ac:dyDescent="0.15">
      <c r="A8" s="1000" t="s">
        <v>935</v>
      </c>
      <c r="B8" s="475" t="s">
        <v>936</v>
      </c>
      <c r="C8" s="461" t="s">
        <v>934</v>
      </c>
      <c r="D8" s="465" t="s">
        <v>337</v>
      </c>
      <c r="E8" s="466"/>
    </row>
    <row r="9" spans="1:5" s="229" customFormat="1" ht="45" customHeight="1" x14ac:dyDescent="0.15">
      <c r="A9" s="1004"/>
      <c r="B9" s="476" t="s">
        <v>937</v>
      </c>
      <c r="C9" s="477" t="s">
        <v>934</v>
      </c>
      <c r="D9" s="478" t="s">
        <v>337</v>
      </c>
      <c r="E9" s="479"/>
    </row>
    <row r="10" spans="1:5" ht="36.75" customHeight="1" x14ac:dyDescent="0.15">
      <c r="A10" s="1005" t="s">
        <v>550</v>
      </c>
      <c r="B10" s="459" t="s">
        <v>553</v>
      </c>
      <c r="C10" s="461" t="s">
        <v>934</v>
      </c>
      <c r="D10" s="462" t="s">
        <v>335</v>
      </c>
      <c r="E10" s="463"/>
    </row>
    <row r="11" spans="1:5" ht="33" customHeight="1" x14ac:dyDescent="0.15">
      <c r="A11" s="1006"/>
      <c r="B11" s="480" t="s">
        <v>938</v>
      </c>
      <c r="C11" s="472" t="s">
        <v>934</v>
      </c>
      <c r="D11" s="481" t="s">
        <v>335</v>
      </c>
      <c r="E11" s="482"/>
    </row>
    <row r="12" spans="1:5" ht="24.75" customHeight="1" x14ac:dyDescent="0.15">
      <c r="A12" s="988"/>
      <c r="B12" s="476" t="s">
        <v>939</v>
      </c>
      <c r="C12" s="483" t="s">
        <v>934</v>
      </c>
      <c r="D12" s="484" t="s">
        <v>337</v>
      </c>
      <c r="E12" s="485"/>
    </row>
    <row r="13" spans="1:5" ht="36.75" customHeight="1" x14ac:dyDescent="0.15">
      <c r="A13" s="1005" t="s">
        <v>551</v>
      </c>
      <c r="B13" s="460" t="s">
        <v>554</v>
      </c>
      <c r="C13" s="461" t="s">
        <v>333</v>
      </c>
      <c r="D13" s="462" t="s">
        <v>335</v>
      </c>
      <c r="E13" s="463"/>
    </row>
    <row r="14" spans="1:5" ht="35.25" customHeight="1" x14ac:dyDescent="0.15">
      <c r="A14" s="1006"/>
      <c r="B14" s="480" t="s">
        <v>940</v>
      </c>
      <c r="C14" s="468" t="s">
        <v>333</v>
      </c>
      <c r="D14" s="486" t="s">
        <v>335</v>
      </c>
      <c r="E14" s="487"/>
    </row>
    <row r="15" spans="1:5" ht="24.75" customHeight="1" x14ac:dyDescent="0.15">
      <c r="A15" s="988"/>
      <c r="B15" s="476" t="s">
        <v>939</v>
      </c>
      <c r="C15" s="483" t="s">
        <v>934</v>
      </c>
      <c r="D15" s="484" t="s">
        <v>337</v>
      </c>
      <c r="E15" s="485"/>
    </row>
    <row r="16" spans="1:5" ht="131.25" customHeight="1" x14ac:dyDescent="0.15">
      <c r="A16" s="1005" t="s">
        <v>336</v>
      </c>
      <c r="B16" s="460" t="s">
        <v>941</v>
      </c>
      <c r="C16" s="461" t="s">
        <v>934</v>
      </c>
      <c r="D16" s="462" t="s">
        <v>337</v>
      </c>
      <c r="E16" s="463"/>
    </row>
    <row r="17" spans="1:5" ht="58.9" customHeight="1" x14ac:dyDescent="0.15">
      <c r="A17" s="1006"/>
      <c r="B17" s="480" t="s">
        <v>942</v>
      </c>
      <c r="C17" s="468" t="s">
        <v>934</v>
      </c>
      <c r="D17" s="486" t="s">
        <v>337</v>
      </c>
      <c r="E17" s="487"/>
    </row>
    <row r="18" spans="1:5" ht="46.5" customHeight="1" x14ac:dyDescent="0.15">
      <c r="A18" s="1006"/>
      <c r="B18" s="488" t="s">
        <v>943</v>
      </c>
      <c r="C18" s="468" t="s">
        <v>944</v>
      </c>
      <c r="D18" s="486" t="s">
        <v>337</v>
      </c>
      <c r="E18" s="489"/>
    </row>
    <row r="19" spans="1:5" ht="48" customHeight="1" x14ac:dyDescent="0.15">
      <c r="A19" s="1006"/>
      <c r="B19" s="488" t="s">
        <v>945</v>
      </c>
      <c r="C19" s="468" t="s">
        <v>934</v>
      </c>
      <c r="D19" s="486" t="s">
        <v>337</v>
      </c>
      <c r="E19" s="489"/>
    </row>
    <row r="20" spans="1:5" ht="20.100000000000001" customHeight="1" x14ac:dyDescent="0.15">
      <c r="A20" s="1007"/>
      <c r="B20" s="476" t="s">
        <v>339</v>
      </c>
      <c r="C20" s="483" t="s">
        <v>944</v>
      </c>
      <c r="D20" s="484" t="s">
        <v>337</v>
      </c>
      <c r="E20" s="485"/>
    </row>
    <row r="21" spans="1:5" ht="14.25" x14ac:dyDescent="0.15">
      <c r="A21" s="1005" t="s">
        <v>331</v>
      </c>
      <c r="B21" s="459" t="s">
        <v>340</v>
      </c>
      <c r="C21" s="490" t="s">
        <v>934</v>
      </c>
      <c r="D21" s="491" t="s">
        <v>337</v>
      </c>
      <c r="E21" s="492"/>
    </row>
    <row r="22" spans="1:5" ht="35.25" customHeight="1" x14ac:dyDescent="0.15">
      <c r="A22" s="1007"/>
      <c r="B22" s="476" t="s">
        <v>946</v>
      </c>
      <c r="C22" s="493" t="s">
        <v>934</v>
      </c>
      <c r="D22" s="494" t="s">
        <v>341</v>
      </c>
      <c r="E22" s="495"/>
    </row>
    <row r="23" spans="1:5" ht="21" customHeight="1" x14ac:dyDescent="0.15">
      <c r="A23" s="1005" t="s">
        <v>947</v>
      </c>
      <c r="B23" s="496" t="s">
        <v>948</v>
      </c>
      <c r="C23" s="497" t="s">
        <v>934</v>
      </c>
      <c r="D23" s="498" t="s">
        <v>337</v>
      </c>
      <c r="E23" s="499"/>
    </row>
    <row r="24" spans="1:5" ht="67.5" x14ac:dyDescent="0.15">
      <c r="A24" s="1006"/>
      <c r="B24" s="480" t="s">
        <v>949</v>
      </c>
      <c r="C24" s="468" t="s">
        <v>944</v>
      </c>
      <c r="D24" s="486" t="s">
        <v>337</v>
      </c>
      <c r="E24" s="487"/>
    </row>
    <row r="25" spans="1:5" ht="21" customHeight="1" x14ac:dyDescent="0.15">
      <c r="A25" s="1007"/>
      <c r="B25" s="480" t="s">
        <v>950</v>
      </c>
      <c r="C25" s="468" t="s">
        <v>934</v>
      </c>
      <c r="D25" s="486" t="s">
        <v>337</v>
      </c>
      <c r="E25" s="470"/>
    </row>
    <row r="26" spans="1:5" ht="33" customHeight="1" x14ac:dyDescent="0.15">
      <c r="A26" s="1005" t="s">
        <v>332</v>
      </c>
      <c r="B26" s="500" t="s">
        <v>951</v>
      </c>
      <c r="C26" s="501" t="s">
        <v>934</v>
      </c>
      <c r="D26" s="502" t="s">
        <v>337</v>
      </c>
      <c r="E26" s="503" t="s">
        <v>952</v>
      </c>
    </row>
    <row r="27" spans="1:5" ht="72.75" customHeight="1" x14ac:dyDescent="0.15">
      <c r="A27" s="1006"/>
      <c r="B27" s="504" t="s">
        <v>953</v>
      </c>
      <c r="C27" s="505" t="s">
        <v>934</v>
      </c>
      <c r="D27" s="506" t="s">
        <v>337</v>
      </c>
      <c r="E27" s="507"/>
    </row>
    <row r="28" spans="1:5" ht="20.25" customHeight="1" x14ac:dyDescent="0.15">
      <c r="A28" s="1006"/>
      <c r="B28" s="508" t="s">
        <v>552</v>
      </c>
      <c r="C28" s="505" t="s">
        <v>944</v>
      </c>
      <c r="D28" s="506" t="s">
        <v>337</v>
      </c>
      <c r="E28" s="507"/>
    </row>
    <row r="29" spans="1:5" ht="26.25" customHeight="1" x14ac:dyDescent="0.15">
      <c r="A29" s="1006"/>
      <c r="B29" s="480" t="s">
        <v>342</v>
      </c>
      <c r="C29" s="509" t="s">
        <v>934</v>
      </c>
      <c r="D29" s="510" t="s">
        <v>337</v>
      </c>
      <c r="E29" s="511"/>
    </row>
    <row r="30" spans="1:5" ht="94.5" x14ac:dyDescent="0.15">
      <c r="A30" s="1006"/>
      <c r="B30" s="480" t="s">
        <v>954</v>
      </c>
      <c r="C30" s="505" t="s">
        <v>944</v>
      </c>
      <c r="D30" s="506" t="s">
        <v>337</v>
      </c>
      <c r="E30" s="511"/>
    </row>
    <row r="31" spans="1:5" ht="60" customHeight="1" x14ac:dyDescent="0.15">
      <c r="A31" s="1006"/>
      <c r="B31" s="512" t="s">
        <v>955</v>
      </c>
      <c r="C31" s="505" t="s">
        <v>934</v>
      </c>
      <c r="D31" s="506" t="s">
        <v>337</v>
      </c>
      <c r="E31" s="511"/>
    </row>
    <row r="32" spans="1:5" ht="40.5" x14ac:dyDescent="0.15">
      <c r="A32" s="1006"/>
      <c r="B32" s="488" t="s">
        <v>956</v>
      </c>
      <c r="C32" s="505" t="s">
        <v>934</v>
      </c>
      <c r="D32" s="506" t="s">
        <v>337</v>
      </c>
      <c r="E32" s="511"/>
    </row>
    <row r="33" spans="1:5" ht="54" x14ac:dyDescent="0.15">
      <c r="A33" s="1006"/>
      <c r="B33" s="488" t="s">
        <v>957</v>
      </c>
      <c r="C33" s="505" t="s">
        <v>934</v>
      </c>
      <c r="D33" s="506" t="s">
        <v>337</v>
      </c>
      <c r="E33" s="511"/>
    </row>
    <row r="34" spans="1:5" ht="40.5" x14ac:dyDescent="0.15">
      <c r="A34" s="1006"/>
      <c r="B34" s="488" t="s">
        <v>958</v>
      </c>
      <c r="C34" s="505" t="s">
        <v>944</v>
      </c>
      <c r="D34" s="506" t="s">
        <v>337</v>
      </c>
      <c r="E34" s="511"/>
    </row>
    <row r="35" spans="1:5" ht="54" x14ac:dyDescent="0.15">
      <c r="A35" s="1006"/>
      <c r="B35" s="488" t="s">
        <v>959</v>
      </c>
      <c r="C35" s="505" t="s">
        <v>934</v>
      </c>
      <c r="D35" s="506" t="s">
        <v>337</v>
      </c>
      <c r="E35" s="511"/>
    </row>
    <row r="36" spans="1:5" ht="19.899999999999999" customHeight="1" x14ac:dyDescent="0.15">
      <c r="A36" s="1006"/>
      <c r="B36" s="488" t="s">
        <v>960</v>
      </c>
      <c r="C36" s="513" t="s">
        <v>934</v>
      </c>
      <c r="D36" s="514" t="s">
        <v>337</v>
      </c>
      <c r="E36" s="511"/>
    </row>
    <row r="37" spans="1:5" ht="21.75" customHeight="1" x14ac:dyDescent="0.15">
      <c r="A37" s="1006"/>
      <c r="B37" s="515" t="s">
        <v>961</v>
      </c>
      <c r="C37" s="468" t="s">
        <v>934</v>
      </c>
      <c r="D37" s="486" t="s">
        <v>337</v>
      </c>
      <c r="E37" s="516"/>
    </row>
    <row r="38" spans="1:5" ht="21.75" customHeight="1" x14ac:dyDescent="0.15">
      <c r="A38" s="1006"/>
      <c r="B38" s="515" t="s">
        <v>343</v>
      </c>
      <c r="C38" s="468" t="s">
        <v>944</v>
      </c>
      <c r="D38" s="486" t="s">
        <v>337</v>
      </c>
      <c r="E38" s="516"/>
    </row>
    <row r="39" spans="1:5" ht="21.75" customHeight="1" x14ac:dyDescent="0.15">
      <c r="A39" s="1006"/>
      <c r="B39" s="517" t="s">
        <v>344</v>
      </c>
      <c r="C39" s="468" t="s">
        <v>934</v>
      </c>
      <c r="D39" s="486" t="s">
        <v>337</v>
      </c>
      <c r="E39" s="518"/>
    </row>
    <row r="40" spans="1:5" ht="21.75" customHeight="1" x14ac:dyDescent="0.15">
      <c r="A40" s="1006"/>
      <c r="B40" s="480" t="s">
        <v>345</v>
      </c>
      <c r="C40" s="468" t="s">
        <v>934</v>
      </c>
      <c r="D40" s="486" t="s">
        <v>337</v>
      </c>
      <c r="E40" s="487"/>
    </row>
    <row r="41" spans="1:5" ht="21.75" customHeight="1" x14ac:dyDescent="0.15">
      <c r="A41" s="1007"/>
      <c r="B41" s="476" t="s">
        <v>346</v>
      </c>
      <c r="C41" s="483" t="s">
        <v>934</v>
      </c>
      <c r="D41" s="484" t="s">
        <v>337</v>
      </c>
      <c r="E41" s="519"/>
    </row>
    <row r="42" spans="1:5" ht="40.5" x14ac:dyDescent="0.15">
      <c r="A42" s="1005" t="s">
        <v>354</v>
      </c>
      <c r="B42" s="460" t="s">
        <v>962</v>
      </c>
      <c r="C42" s="497" t="s">
        <v>934</v>
      </c>
      <c r="D42" s="498" t="s">
        <v>337</v>
      </c>
      <c r="E42" s="466"/>
    </row>
    <row r="43" spans="1:5" ht="45.75" customHeight="1" x14ac:dyDescent="0.15">
      <c r="A43" s="1007"/>
      <c r="B43" s="520" t="s">
        <v>963</v>
      </c>
      <c r="C43" s="483" t="s">
        <v>934</v>
      </c>
      <c r="D43" s="521" t="s">
        <v>337</v>
      </c>
      <c r="E43" s="522"/>
    </row>
    <row r="44" spans="1:5" ht="19.5" customHeight="1" x14ac:dyDescent="0.15">
      <c r="A44" s="1005" t="s">
        <v>584</v>
      </c>
      <c r="B44" s="1000" t="s">
        <v>964</v>
      </c>
      <c r="C44" s="993" t="s">
        <v>944</v>
      </c>
      <c r="D44" s="1009" t="s">
        <v>337</v>
      </c>
      <c r="E44" s="1011"/>
    </row>
    <row r="45" spans="1:5" ht="21.6" customHeight="1" x14ac:dyDescent="0.15">
      <c r="A45" s="1006"/>
      <c r="B45" s="1008"/>
      <c r="C45" s="994"/>
      <c r="D45" s="1010"/>
      <c r="E45" s="1012"/>
    </row>
    <row r="46" spans="1:5" ht="20.100000000000001" customHeight="1" x14ac:dyDescent="0.15">
      <c r="A46" s="1006"/>
      <c r="B46" s="480" t="s">
        <v>965</v>
      </c>
      <c r="C46" s="468" t="s">
        <v>934</v>
      </c>
      <c r="D46" s="486" t="s">
        <v>337</v>
      </c>
      <c r="E46" s="487"/>
    </row>
    <row r="47" spans="1:5" ht="106.5" customHeight="1" x14ac:dyDescent="0.15">
      <c r="A47" s="1007"/>
      <c r="B47" s="476" t="s">
        <v>966</v>
      </c>
      <c r="C47" s="483" t="s">
        <v>934</v>
      </c>
      <c r="D47" s="486" t="s">
        <v>337</v>
      </c>
      <c r="E47" s="519" t="s">
        <v>967</v>
      </c>
    </row>
    <row r="48" spans="1:5" ht="19.5" customHeight="1" x14ac:dyDescent="0.15">
      <c r="A48" s="1005" t="s">
        <v>585</v>
      </c>
      <c r="B48" s="1000" t="s">
        <v>968</v>
      </c>
      <c r="C48" s="993" t="s">
        <v>934</v>
      </c>
      <c r="D48" s="1009" t="s">
        <v>337</v>
      </c>
      <c r="E48" s="1011"/>
    </row>
    <row r="49" spans="1:5" ht="15" customHeight="1" x14ac:dyDescent="0.15">
      <c r="A49" s="1006"/>
      <c r="B49" s="1008"/>
      <c r="C49" s="994"/>
      <c r="D49" s="1010"/>
      <c r="E49" s="1012"/>
    </row>
    <row r="50" spans="1:5" ht="89.25" customHeight="1" x14ac:dyDescent="0.15">
      <c r="A50" s="1006"/>
      <c r="B50" s="480" t="s">
        <v>969</v>
      </c>
      <c r="C50" s="468" t="s">
        <v>934</v>
      </c>
      <c r="D50" s="486" t="s">
        <v>337</v>
      </c>
      <c r="E50" s="487"/>
    </row>
    <row r="51" spans="1:5" ht="174" customHeight="1" x14ac:dyDescent="0.15">
      <c r="A51" s="1006"/>
      <c r="B51" s="480" t="s">
        <v>970</v>
      </c>
      <c r="C51" s="468" t="s">
        <v>944</v>
      </c>
      <c r="D51" s="486" t="s">
        <v>337</v>
      </c>
      <c r="E51" s="487"/>
    </row>
    <row r="52" spans="1:5" ht="102.75" customHeight="1" x14ac:dyDescent="0.15">
      <c r="A52" s="1007"/>
      <c r="B52" s="476" t="s">
        <v>966</v>
      </c>
      <c r="C52" s="483" t="s">
        <v>934</v>
      </c>
      <c r="D52" s="486" t="s">
        <v>337</v>
      </c>
      <c r="E52" s="519" t="s">
        <v>967</v>
      </c>
    </row>
    <row r="53" spans="1:5" ht="19.5" customHeight="1" x14ac:dyDescent="0.15">
      <c r="A53" s="1005" t="s">
        <v>586</v>
      </c>
      <c r="B53" s="1000" t="s">
        <v>971</v>
      </c>
      <c r="C53" s="993" t="s">
        <v>934</v>
      </c>
      <c r="D53" s="1009" t="s">
        <v>337</v>
      </c>
      <c r="E53" s="1011"/>
    </row>
    <row r="54" spans="1:5" ht="15" customHeight="1" x14ac:dyDescent="0.15">
      <c r="A54" s="1006"/>
      <c r="B54" s="1008"/>
      <c r="C54" s="994"/>
      <c r="D54" s="1010"/>
      <c r="E54" s="1012"/>
    </row>
    <row r="55" spans="1:5" ht="40.5" x14ac:dyDescent="0.15">
      <c r="A55" s="1006"/>
      <c r="B55" s="480" t="s">
        <v>972</v>
      </c>
      <c r="C55" s="468" t="s">
        <v>944</v>
      </c>
      <c r="D55" s="486" t="s">
        <v>337</v>
      </c>
      <c r="E55" s="487"/>
    </row>
    <row r="56" spans="1:5" ht="176.25" customHeight="1" x14ac:dyDescent="0.15">
      <c r="A56" s="1006"/>
      <c r="B56" s="480" t="s">
        <v>970</v>
      </c>
      <c r="C56" s="468" t="s">
        <v>934</v>
      </c>
      <c r="D56" s="486" t="s">
        <v>337</v>
      </c>
      <c r="E56" s="487"/>
    </row>
    <row r="57" spans="1:5" ht="105.75" customHeight="1" x14ac:dyDescent="0.15">
      <c r="A57" s="1007"/>
      <c r="B57" s="476" t="s">
        <v>966</v>
      </c>
      <c r="C57" s="483" t="s">
        <v>944</v>
      </c>
      <c r="D57" s="486" t="s">
        <v>337</v>
      </c>
      <c r="E57" s="519" t="s">
        <v>967</v>
      </c>
    </row>
    <row r="58" spans="1:5" ht="23.25" customHeight="1" x14ac:dyDescent="0.15">
      <c r="A58" s="1005" t="s">
        <v>355</v>
      </c>
      <c r="B58" s="496" t="s">
        <v>973</v>
      </c>
      <c r="C58" s="497" t="s">
        <v>974</v>
      </c>
      <c r="D58" s="498" t="s">
        <v>337</v>
      </c>
      <c r="E58" s="499"/>
    </row>
    <row r="59" spans="1:5" ht="40.5" x14ac:dyDescent="0.15">
      <c r="A59" s="1006"/>
      <c r="B59" s="480" t="s">
        <v>975</v>
      </c>
      <c r="C59" s="468" t="s">
        <v>976</v>
      </c>
      <c r="D59" s="486" t="s">
        <v>337</v>
      </c>
      <c r="E59" s="487"/>
    </row>
    <row r="60" spans="1:5" ht="67.5" x14ac:dyDescent="0.15">
      <c r="A60" s="1006"/>
      <c r="B60" s="480" t="s">
        <v>977</v>
      </c>
      <c r="C60" s="468" t="s">
        <v>974</v>
      </c>
      <c r="D60" s="486" t="s">
        <v>337</v>
      </c>
      <c r="E60" s="470"/>
    </row>
    <row r="61" spans="1:5" ht="48.75" customHeight="1" x14ac:dyDescent="0.15">
      <c r="A61" s="1006"/>
      <c r="B61" s="480" t="s">
        <v>978</v>
      </c>
      <c r="C61" s="468" t="s">
        <v>976</v>
      </c>
      <c r="D61" s="486" t="s">
        <v>337</v>
      </c>
      <c r="E61" s="470"/>
    </row>
    <row r="62" spans="1:5" ht="21" customHeight="1" x14ac:dyDescent="0.15">
      <c r="A62" s="1007"/>
      <c r="B62" s="476" t="s">
        <v>979</v>
      </c>
      <c r="C62" s="483" t="s">
        <v>974</v>
      </c>
      <c r="D62" s="484" t="s">
        <v>337</v>
      </c>
      <c r="E62" s="519"/>
    </row>
    <row r="63" spans="1:5" ht="35.25" customHeight="1" x14ac:dyDescent="0.15">
      <c r="A63" s="986" t="s">
        <v>555</v>
      </c>
      <c r="B63" s="460" t="s">
        <v>980</v>
      </c>
      <c r="C63" s="461" t="s">
        <v>333</v>
      </c>
      <c r="D63" s="523" t="s">
        <v>337</v>
      </c>
      <c r="E63" s="466"/>
    </row>
    <row r="64" spans="1:5" ht="75.75" customHeight="1" x14ac:dyDescent="0.15">
      <c r="A64" s="987"/>
      <c r="B64" s="480" t="s">
        <v>981</v>
      </c>
      <c r="C64" s="468" t="s">
        <v>333</v>
      </c>
      <c r="D64" s="524" t="s">
        <v>337</v>
      </c>
      <c r="E64" s="470"/>
    </row>
    <row r="65" spans="1:5" ht="27" x14ac:dyDescent="0.15">
      <c r="A65" s="988"/>
      <c r="B65" s="476" t="s">
        <v>982</v>
      </c>
      <c r="C65" s="483" t="s">
        <v>333</v>
      </c>
      <c r="D65" s="525" t="s">
        <v>341</v>
      </c>
      <c r="E65" s="519"/>
    </row>
    <row r="66" spans="1:5" ht="36.75" customHeight="1" x14ac:dyDescent="0.15">
      <c r="A66" s="986" t="s">
        <v>556</v>
      </c>
      <c r="B66" s="460" t="s">
        <v>980</v>
      </c>
      <c r="C66" s="461" t="s">
        <v>974</v>
      </c>
      <c r="D66" s="523" t="s">
        <v>337</v>
      </c>
      <c r="E66" s="466"/>
    </row>
    <row r="67" spans="1:5" ht="76.5" customHeight="1" x14ac:dyDescent="0.15">
      <c r="A67" s="987"/>
      <c r="B67" s="480" t="s">
        <v>983</v>
      </c>
      <c r="C67" s="468" t="s">
        <v>974</v>
      </c>
      <c r="D67" s="524" t="s">
        <v>337</v>
      </c>
      <c r="E67" s="470"/>
    </row>
    <row r="68" spans="1:5" ht="27" x14ac:dyDescent="0.15">
      <c r="A68" s="987"/>
      <c r="B68" s="480" t="s">
        <v>982</v>
      </c>
      <c r="C68" s="468" t="s">
        <v>974</v>
      </c>
      <c r="D68" s="524" t="s">
        <v>341</v>
      </c>
      <c r="E68" s="470"/>
    </row>
    <row r="69" spans="1:5" ht="36.75" customHeight="1" x14ac:dyDescent="0.15">
      <c r="A69" s="987"/>
      <c r="B69" s="480" t="s">
        <v>984</v>
      </c>
      <c r="C69" s="468" t="s">
        <v>974</v>
      </c>
      <c r="D69" s="524" t="s">
        <v>337</v>
      </c>
      <c r="E69" s="470"/>
    </row>
    <row r="70" spans="1:5" ht="36" customHeight="1" x14ac:dyDescent="0.15">
      <c r="A70" s="988"/>
      <c r="B70" s="476" t="s">
        <v>985</v>
      </c>
      <c r="C70" s="483" t="s">
        <v>974</v>
      </c>
      <c r="D70" s="525" t="s">
        <v>341</v>
      </c>
      <c r="E70" s="519"/>
    </row>
    <row r="71" spans="1:5" s="229" customFormat="1" ht="80.25" customHeight="1" x14ac:dyDescent="0.15">
      <c r="A71" s="1005" t="s">
        <v>986</v>
      </c>
      <c r="B71" s="460" t="s">
        <v>987</v>
      </c>
      <c r="C71" s="526" t="s">
        <v>974</v>
      </c>
      <c r="D71" s="527" t="s">
        <v>341</v>
      </c>
      <c r="E71" s="466"/>
    </row>
    <row r="72" spans="1:5" s="229" customFormat="1" ht="27" x14ac:dyDescent="0.15">
      <c r="A72" s="1006"/>
      <c r="B72" s="520" t="s">
        <v>988</v>
      </c>
      <c r="C72" s="528" t="s">
        <v>974</v>
      </c>
      <c r="D72" s="529" t="s">
        <v>341</v>
      </c>
      <c r="E72" s="530"/>
    </row>
    <row r="73" spans="1:5" s="229" customFormat="1" ht="36" customHeight="1" x14ac:dyDescent="0.15">
      <c r="A73" s="1006"/>
      <c r="B73" s="520" t="s">
        <v>989</v>
      </c>
      <c r="C73" s="528" t="s">
        <v>974</v>
      </c>
      <c r="D73" s="529" t="s">
        <v>341</v>
      </c>
      <c r="E73" s="530"/>
    </row>
    <row r="74" spans="1:5" s="229" customFormat="1" ht="86.25" customHeight="1" x14ac:dyDescent="0.15">
      <c r="A74" s="1005" t="s">
        <v>990</v>
      </c>
      <c r="B74" s="460" t="s">
        <v>991</v>
      </c>
      <c r="C74" s="528" t="s">
        <v>974</v>
      </c>
      <c r="D74" s="529" t="s">
        <v>341</v>
      </c>
      <c r="E74" s="470"/>
    </row>
    <row r="75" spans="1:5" s="229" customFormat="1" ht="31.5" customHeight="1" x14ac:dyDescent="0.15">
      <c r="A75" s="1006"/>
      <c r="B75" s="520" t="s">
        <v>988</v>
      </c>
      <c r="C75" s="528" t="s">
        <v>976</v>
      </c>
      <c r="D75" s="529" t="s">
        <v>341</v>
      </c>
      <c r="E75" s="470"/>
    </row>
    <row r="76" spans="1:5" s="229" customFormat="1" ht="32.25" customHeight="1" x14ac:dyDescent="0.15">
      <c r="A76" s="1007"/>
      <c r="B76" s="531" t="s">
        <v>992</v>
      </c>
      <c r="C76" s="532" t="s">
        <v>976</v>
      </c>
      <c r="D76" s="533" t="s">
        <v>341</v>
      </c>
      <c r="E76" s="474"/>
    </row>
    <row r="77" spans="1:5" s="229" customFormat="1" ht="45" customHeight="1" x14ac:dyDescent="0.15">
      <c r="A77" s="534" t="s">
        <v>591</v>
      </c>
      <c r="B77" s="534" t="s">
        <v>993</v>
      </c>
      <c r="C77" s="535" t="s">
        <v>974</v>
      </c>
      <c r="D77" s="536" t="s">
        <v>341</v>
      </c>
      <c r="E77" s="537"/>
    </row>
    <row r="78" spans="1:5" ht="19.5" customHeight="1" x14ac:dyDescent="0.15">
      <c r="A78" s="1005" t="s">
        <v>587</v>
      </c>
      <c r="B78" s="1000" t="s">
        <v>588</v>
      </c>
      <c r="C78" s="993" t="s">
        <v>974</v>
      </c>
      <c r="D78" s="1009" t="s">
        <v>337</v>
      </c>
      <c r="E78" s="1011" t="s">
        <v>994</v>
      </c>
    </row>
    <row r="79" spans="1:5" ht="15" customHeight="1" x14ac:dyDescent="0.15">
      <c r="A79" s="1006"/>
      <c r="B79" s="1008"/>
      <c r="C79" s="994"/>
      <c r="D79" s="1010"/>
      <c r="E79" s="1012"/>
    </row>
    <row r="80" spans="1:5" ht="27" x14ac:dyDescent="0.15">
      <c r="A80" s="1006"/>
      <c r="B80" s="480" t="s">
        <v>589</v>
      </c>
      <c r="C80" s="468" t="s">
        <v>974</v>
      </c>
      <c r="D80" s="486" t="s">
        <v>590</v>
      </c>
      <c r="E80" s="487"/>
    </row>
    <row r="81" spans="1:5" ht="18" customHeight="1" x14ac:dyDescent="0.15">
      <c r="A81" s="1007"/>
      <c r="B81" s="488" t="s">
        <v>338</v>
      </c>
      <c r="C81" s="513" t="s">
        <v>974</v>
      </c>
      <c r="D81" s="514" t="s">
        <v>337</v>
      </c>
      <c r="E81" s="489"/>
    </row>
    <row r="82" spans="1:5" ht="30" customHeight="1" x14ac:dyDescent="0.15">
      <c r="A82" s="1005" t="s">
        <v>995</v>
      </c>
      <c r="B82" s="459" t="s">
        <v>996</v>
      </c>
      <c r="C82" s="501" t="s">
        <v>974</v>
      </c>
      <c r="D82" s="491" t="s">
        <v>337</v>
      </c>
      <c r="E82" s="463"/>
    </row>
    <row r="83" spans="1:5" ht="30" customHeight="1" x14ac:dyDescent="0.15">
      <c r="A83" s="1007"/>
      <c r="B83" s="476" t="s">
        <v>997</v>
      </c>
      <c r="C83" s="538" t="s">
        <v>974</v>
      </c>
      <c r="D83" s="539" t="s">
        <v>998</v>
      </c>
      <c r="E83" s="540"/>
    </row>
    <row r="84" spans="1:5" s="229" customFormat="1" ht="42.75" customHeight="1" x14ac:dyDescent="0.15">
      <c r="A84" s="1005" t="s">
        <v>592</v>
      </c>
      <c r="B84" s="460" t="s">
        <v>999</v>
      </c>
      <c r="C84" s="526" t="s">
        <v>976</v>
      </c>
      <c r="D84" s="527" t="s">
        <v>1000</v>
      </c>
      <c r="E84" s="466"/>
    </row>
    <row r="85" spans="1:5" s="229" customFormat="1" ht="32.25" customHeight="1" x14ac:dyDescent="0.15">
      <c r="A85" s="1006"/>
      <c r="B85" s="520" t="s">
        <v>1001</v>
      </c>
      <c r="C85" s="528" t="s">
        <v>333</v>
      </c>
      <c r="D85" s="529" t="s">
        <v>1002</v>
      </c>
      <c r="E85" s="530"/>
    </row>
    <row r="86" spans="1:5" s="229" customFormat="1" ht="18.75" customHeight="1" x14ac:dyDescent="0.15">
      <c r="A86" s="1006"/>
      <c r="B86" s="520" t="s">
        <v>338</v>
      </c>
      <c r="C86" s="528" t="s">
        <v>974</v>
      </c>
      <c r="D86" s="529" t="s">
        <v>337</v>
      </c>
      <c r="E86" s="530"/>
    </row>
    <row r="87" spans="1:5" ht="32.25" customHeight="1" x14ac:dyDescent="0.15">
      <c r="A87" s="986" t="s">
        <v>593</v>
      </c>
      <c r="B87" s="541" t="s">
        <v>1003</v>
      </c>
      <c r="C87" s="993" t="s">
        <v>974</v>
      </c>
      <c r="D87" s="995" t="s">
        <v>1004</v>
      </c>
      <c r="E87" s="542"/>
    </row>
    <row r="88" spans="1:5" ht="32.25" customHeight="1" x14ac:dyDescent="0.15">
      <c r="A88" s="987"/>
      <c r="B88" s="543" t="s">
        <v>1005</v>
      </c>
      <c r="C88" s="994"/>
      <c r="D88" s="996"/>
      <c r="E88" s="474"/>
    </row>
    <row r="89" spans="1:5" ht="14.25" x14ac:dyDescent="0.15">
      <c r="A89" s="987"/>
      <c r="B89" s="480" t="s">
        <v>338</v>
      </c>
      <c r="C89" s="513" t="s">
        <v>974</v>
      </c>
      <c r="D89" s="544" t="s">
        <v>337</v>
      </c>
      <c r="E89" s="545"/>
    </row>
    <row r="90" spans="1:5" s="229" customFormat="1" ht="28.15" customHeight="1" x14ac:dyDescent="0.15">
      <c r="A90" s="988"/>
      <c r="B90" s="479" t="s">
        <v>1006</v>
      </c>
      <c r="C90" s="483" t="s">
        <v>974</v>
      </c>
      <c r="D90" s="546" t="s">
        <v>337</v>
      </c>
      <c r="E90" s="519"/>
    </row>
    <row r="91" spans="1:5" ht="30" customHeight="1" x14ac:dyDescent="0.15">
      <c r="A91" s="986" t="s">
        <v>557</v>
      </c>
      <c r="B91" s="541" t="s">
        <v>1007</v>
      </c>
      <c r="C91" s="461" t="s">
        <v>974</v>
      </c>
      <c r="D91" s="523" t="s">
        <v>337</v>
      </c>
      <c r="E91" s="466"/>
    </row>
    <row r="92" spans="1:5" ht="14.25" x14ac:dyDescent="0.15">
      <c r="A92" s="987"/>
      <c r="B92" s="515" t="s">
        <v>338</v>
      </c>
      <c r="C92" s="513" t="s">
        <v>974</v>
      </c>
      <c r="D92" s="547" t="s">
        <v>337</v>
      </c>
      <c r="E92" s="470"/>
    </row>
    <row r="93" spans="1:5" s="229" customFormat="1" ht="28.15" customHeight="1" x14ac:dyDescent="0.15">
      <c r="A93" s="988"/>
      <c r="B93" s="519" t="s">
        <v>1008</v>
      </c>
      <c r="C93" s="483" t="s">
        <v>974</v>
      </c>
      <c r="D93" s="548" t="s">
        <v>337</v>
      </c>
      <c r="E93" s="479"/>
    </row>
    <row r="94" spans="1:5" ht="22.5" customHeight="1" x14ac:dyDescent="0.15">
      <c r="A94" s="986" t="s">
        <v>558</v>
      </c>
      <c r="B94" s="541" t="s">
        <v>1009</v>
      </c>
      <c r="C94" s="993" t="s">
        <v>974</v>
      </c>
      <c r="D94" s="995" t="s">
        <v>1004</v>
      </c>
      <c r="E94" s="474"/>
    </row>
    <row r="95" spans="1:5" ht="32.25" customHeight="1" x14ac:dyDescent="0.15">
      <c r="A95" s="987"/>
      <c r="B95" s="515" t="s">
        <v>1010</v>
      </c>
      <c r="C95" s="997"/>
      <c r="D95" s="998"/>
      <c r="E95" s="474"/>
    </row>
    <row r="96" spans="1:5" ht="34.5" customHeight="1" x14ac:dyDescent="0.15">
      <c r="A96" s="987"/>
      <c r="B96" s="549" t="s">
        <v>1011</v>
      </c>
      <c r="C96" s="994"/>
      <c r="D96" s="996"/>
      <c r="E96" s="530"/>
    </row>
    <row r="97" spans="1:5" ht="14.25" x14ac:dyDescent="0.15">
      <c r="A97" s="987"/>
      <c r="B97" s="517" t="s">
        <v>338</v>
      </c>
      <c r="C97" s="513" t="s">
        <v>974</v>
      </c>
      <c r="D97" s="544" t="s">
        <v>337</v>
      </c>
      <c r="E97" s="545"/>
    </row>
    <row r="98" spans="1:5" s="229" customFormat="1" ht="28.15" customHeight="1" x14ac:dyDescent="0.15">
      <c r="A98" s="988"/>
      <c r="B98" s="519" t="s">
        <v>1008</v>
      </c>
      <c r="C98" s="483" t="s">
        <v>974</v>
      </c>
      <c r="D98" s="546" t="s">
        <v>337</v>
      </c>
      <c r="E98" s="519"/>
    </row>
    <row r="99" spans="1:5" s="553" customFormat="1" ht="20.100000000000001" customHeight="1" x14ac:dyDescent="0.15">
      <c r="A99" s="999" t="s">
        <v>559</v>
      </c>
      <c r="B99" s="550" t="s">
        <v>347</v>
      </c>
      <c r="C99" s="551" t="s">
        <v>974</v>
      </c>
      <c r="D99" s="552" t="s">
        <v>998</v>
      </c>
      <c r="E99" s="542" t="s">
        <v>560</v>
      </c>
    </row>
    <row r="100" spans="1:5" s="553" customFormat="1" ht="20.100000000000001" customHeight="1" x14ac:dyDescent="0.15">
      <c r="A100" s="999"/>
      <c r="B100" s="554" t="s">
        <v>1012</v>
      </c>
      <c r="C100" s="555" t="s">
        <v>974</v>
      </c>
      <c r="D100" s="556" t="s">
        <v>998</v>
      </c>
      <c r="E100" s="470" t="s">
        <v>560</v>
      </c>
    </row>
    <row r="101" spans="1:5" s="553" customFormat="1" ht="20.100000000000001" customHeight="1" x14ac:dyDescent="0.15">
      <c r="A101" s="999"/>
      <c r="B101" s="554" t="s">
        <v>348</v>
      </c>
      <c r="C101" s="555" t="s">
        <v>974</v>
      </c>
      <c r="D101" s="556" t="s">
        <v>998</v>
      </c>
      <c r="E101" s="470"/>
    </row>
    <row r="102" spans="1:5" s="553" customFormat="1" ht="20.100000000000001" customHeight="1" x14ac:dyDescent="0.15">
      <c r="A102" s="999"/>
      <c r="B102" s="554" t="s">
        <v>349</v>
      </c>
      <c r="C102" s="555" t="s">
        <v>974</v>
      </c>
      <c r="D102" s="556" t="s">
        <v>998</v>
      </c>
      <c r="E102" s="470" t="s">
        <v>350</v>
      </c>
    </row>
    <row r="103" spans="1:5" s="553" customFormat="1" ht="19.5" customHeight="1" x14ac:dyDescent="0.15">
      <c r="A103" s="999"/>
      <c r="B103" s="554" t="s">
        <v>561</v>
      </c>
      <c r="C103" s="555" t="s">
        <v>974</v>
      </c>
      <c r="D103" s="556" t="s">
        <v>1013</v>
      </c>
      <c r="E103" s="470"/>
    </row>
    <row r="104" spans="1:5" s="553" customFormat="1" ht="19.5" customHeight="1" x14ac:dyDescent="0.15">
      <c r="A104" s="999"/>
      <c r="B104" s="554" t="s">
        <v>351</v>
      </c>
      <c r="C104" s="555" t="s">
        <v>974</v>
      </c>
      <c r="D104" s="556" t="s">
        <v>352</v>
      </c>
      <c r="E104" s="470"/>
    </row>
    <row r="105" spans="1:5" s="553" customFormat="1" ht="21.75" customHeight="1" x14ac:dyDescent="0.15">
      <c r="A105" s="999"/>
      <c r="B105" s="557" t="s">
        <v>1014</v>
      </c>
      <c r="C105" s="558" t="s">
        <v>976</v>
      </c>
      <c r="D105" s="559"/>
      <c r="E105" s="545"/>
    </row>
    <row r="106" spans="1:5" s="553" customFormat="1" ht="27" x14ac:dyDescent="0.15">
      <c r="A106" s="999"/>
      <c r="B106" s="560" t="s">
        <v>1015</v>
      </c>
      <c r="C106" s="561" t="s">
        <v>974</v>
      </c>
      <c r="D106" s="562" t="s">
        <v>998</v>
      </c>
      <c r="E106" s="474"/>
    </row>
    <row r="107" spans="1:5" s="553" customFormat="1" ht="27" x14ac:dyDescent="0.15">
      <c r="A107" s="999"/>
      <c r="B107" s="543" t="s">
        <v>1016</v>
      </c>
      <c r="C107" s="561" t="s">
        <v>974</v>
      </c>
      <c r="D107" s="562" t="s">
        <v>998</v>
      </c>
      <c r="E107" s="474" t="s">
        <v>353</v>
      </c>
    </row>
    <row r="108" spans="1:5" s="553" customFormat="1" ht="39.75" customHeight="1" x14ac:dyDescent="0.15">
      <c r="A108" s="999"/>
      <c r="B108" s="549" t="s">
        <v>1017</v>
      </c>
      <c r="C108" s="561" t="s">
        <v>333</v>
      </c>
      <c r="D108" s="562" t="s">
        <v>1018</v>
      </c>
      <c r="E108" s="474"/>
    </row>
    <row r="109" spans="1:5" s="553" customFormat="1" ht="27" x14ac:dyDescent="0.15">
      <c r="A109" s="999"/>
      <c r="B109" s="563" t="s">
        <v>1019</v>
      </c>
      <c r="C109" s="564" t="s">
        <v>974</v>
      </c>
      <c r="D109" s="539" t="s">
        <v>998</v>
      </c>
      <c r="E109" s="519"/>
    </row>
    <row r="110" spans="1:5" s="553" customFormat="1" ht="20.100000000000001" customHeight="1" x14ac:dyDescent="0.15">
      <c r="A110" s="1000" t="s">
        <v>563</v>
      </c>
      <c r="B110" s="550" t="s">
        <v>347</v>
      </c>
      <c r="C110" s="551" t="s">
        <v>974</v>
      </c>
      <c r="D110" s="552" t="s">
        <v>998</v>
      </c>
      <c r="E110" s="542" t="s">
        <v>560</v>
      </c>
    </row>
    <row r="111" spans="1:5" s="553" customFormat="1" ht="20.100000000000001" customHeight="1" x14ac:dyDescent="0.15">
      <c r="A111" s="999"/>
      <c r="B111" s="554" t="s">
        <v>1012</v>
      </c>
      <c r="C111" s="555" t="s">
        <v>976</v>
      </c>
      <c r="D111" s="556" t="s">
        <v>998</v>
      </c>
      <c r="E111" s="470" t="s">
        <v>560</v>
      </c>
    </row>
    <row r="112" spans="1:5" s="553" customFormat="1" ht="20.100000000000001" customHeight="1" x14ac:dyDescent="0.15">
      <c r="A112" s="999"/>
      <c r="B112" s="554" t="s">
        <v>348</v>
      </c>
      <c r="C112" s="555" t="s">
        <v>974</v>
      </c>
      <c r="D112" s="556" t="s">
        <v>998</v>
      </c>
      <c r="E112" s="470"/>
    </row>
    <row r="113" spans="1:5" s="553" customFormat="1" ht="20.100000000000001" customHeight="1" x14ac:dyDescent="0.15">
      <c r="A113" s="999"/>
      <c r="B113" s="554" t="s">
        <v>349</v>
      </c>
      <c r="C113" s="555" t="s">
        <v>974</v>
      </c>
      <c r="D113" s="556" t="s">
        <v>998</v>
      </c>
      <c r="E113" s="470" t="s">
        <v>350</v>
      </c>
    </row>
    <row r="114" spans="1:5" s="553" customFormat="1" ht="20.100000000000001" customHeight="1" x14ac:dyDescent="0.15">
      <c r="A114" s="999"/>
      <c r="B114" s="554" t="s">
        <v>561</v>
      </c>
      <c r="C114" s="555" t="s">
        <v>974</v>
      </c>
      <c r="D114" s="556" t="s">
        <v>1013</v>
      </c>
      <c r="E114" s="470"/>
    </row>
    <row r="115" spans="1:5" s="553" customFormat="1" ht="20.100000000000001" customHeight="1" x14ac:dyDescent="0.15">
      <c r="A115" s="999"/>
      <c r="B115" s="554" t="s">
        <v>351</v>
      </c>
      <c r="C115" s="555" t="s">
        <v>974</v>
      </c>
      <c r="D115" s="556" t="s">
        <v>352</v>
      </c>
      <c r="E115" s="470"/>
    </row>
    <row r="116" spans="1:5" s="553" customFormat="1" ht="20.100000000000001" customHeight="1" x14ac:dyDescent="0.15">
      <c r="A116" s="999"/>
      <c r="B116" s="517" t="s">
        <v>1020</v>
      </c>
      <c r="C116" s="558" t="s">
        <v>974</v>
      </c>
      <c r="D116" s="559"/>
      <c r="E116" s="545"/>
    </row>
    <row r="117" spans="1:5" s="553" customFormat="1" ht="31.5" customHeight="1" x14ac:dyDescent="0.15">
      <c r="A117" s="999"/>
      <c r="B117" s="543" t="s">
        <v>1021</v>
      </c>
      <c r="C117" s="561" t="s">
        <v>974</v>
      </c>
      <c r="D117" s="562" t="s">
        <v>998</v>
      </c>
      <c r="E117" s="474"/>
    </row>
    <row r="118" spans="1:5" s="553" customFormat="1" ht="30.75" customHeight="1" x14ac:dyDescent="0.15">
      <c r="A118" s="999"/>
      <c r="B118" s="565" t="s">
        <v>1022</v>
      </c>
      <c r="C118" s="566" t="s">
        <v>974</v>
      </c>
      <c r="D118" s="567" t="s">
        <v>998</v>
      </c>
      <c r="E118" s="530" t="s">
        <v>353</v>
      </c>
    </row>
    <row r="119" spans="1:5" s="553" customFormat="1" ht="27" x14ac:dyDescent="0.15">
      <c r="A119" s="999"/>
      <c r="B119" s="563" t="s">
        <v>1019</v>
      </c>
      <c r="C119" s="564" t="s">
        <v>976</v>
      </c>
      <c r="D119" s="539" t="s">
        <v>998</v>
      </c>
      <c r="E119" s="519"/>
    </row>
    <row r="120" spans="1:5" s="553" customFormat="1" ht="20.100000000000001" customHeight="1" x14ac:dyDescent="0.15">
      <c r="A120" s="1000" t="s">
        <v>564</v>
      </c>
      <c r="B120" s="550" t="s">
        <v>347</v>
      </c>
      <c r="C120" s="551" t="s">
        <v>974</v>
      </c>
      <c r="D120" s="552" t="s">
        <v>998</v>
      </c>
      <c r="E120" s="542" t="s">
        <v>560</v>
      </c>
    </row>
    <row r="121" spans="1:5" s="553" customFormat="1" ht="20.100000000000001" customHeight="1" x14ac:dyDescent="0.15">
      <c r="A121" s="999"/>
      <c r="B121" s="554" t="s">
        <v>1012</v>
      </c>
      <c r="C121" s="555" t="s">
        <v>974</v>
      </c>
      <c r="D121" s="556" t="s">
        <v>998</v>
      </c>
      <c r="E121" s="470" t="s">
        <v>560</v>
      </c>
    </row>
    <row r="122" spans="1:5" s="553" customFormat="1" ht="20.100000000000001" customHeight="1" x14ac:dyDescent="0.15">
      <c r="A122" s="999"/>
      <c r="B122" s="554" t="s">
        <v>348</v>
      </c>
      <c r="C122" s="555" t="s">
        <v>974</v>
      </c>
      <c r="D122" s="556" t="s">
        <v>998</v>
      </c>
      <c r="E122" s="470"/>
    </row>
    <row r="123" spans="1:5" s="553" customFormat="1" ht="20.100000000000001" customHeight="1" x14ac:dyDescent="0.15">
      <c r="A123" s="999"/>
      <c r="B123" s="554" t="s">
        <v>349</v>
      </c>
      <c r="C123" s="555" t="s">
        <v>974</v>
      </c>
      <c r="D123" s="556" t="s">
        <v>998</v>
      </c>
      <c r="E123" s="470" t="s">
        <v>350</v>
      </c>
    </row>
    <row r="124" spans="1:5" s="553" customFormat="1" ht="20.100000000000001" customHeight="1" x14ac:dyDescent="0.15">
      <c r="A124" s="999"/>
      <c r="B124" s="554" t="s">
        <v>561</v>
      </c>
      <c r="C124" s="555" t="s">
        <v>974</v>
      </c>
      <c r="D124" s="556" t="s">
        <v>1013</v>
      </c>
      <c r="E124" s="470"/>
    </row>
    <row r="125" spans="1:5" s="553" customFormat="1" ht="20.100000000000001" customHeight="1" x14ac:dyDescent="0.15">
      <c r="A125" s="999"/>
      <c r="B125" s="557" t="s">
        <v>351</v>
      </c>
      <c r="C125" s="558" t="s">
        <v>974</v>
      </c>
      <c r="D125" s="559" t="s">
        <v>352</v>
      </c>
      <c r="E125" s="545"/>
    </row>
    <row r="126" spans="1:5" ht="19.5" customHeight="1" x14ac:dyDescent="0.15">
      <c r="A126" s="999"/>
      <c r="B126" s="557" t="s">
        <v>1023</v>
      </c>
      <c r="C126" s="558"/>
      <c r="D126" s="559"/>
      <c r="E126" s="545"/>
    </row>
    <row r="127" spans="1:5" ht="34.5" customHeight="1" x14ac:dyDescent="0.15">
      <c r="A127" s="999"/>
      <c r="B127" s="560" t="s">
        <v>1021</v>
      </c>
      <c r="C127" s="561" t="s">
        <v>333</v>
      </c>
      <c r="D127" s="562" t="s">
        <v>1018</v>
      </c>
      <c r="E127" s="474"/>
    </row>
    <row r="128" spans="1:5" ht="33" customHeight="1" x14ac:dyDescent="0.15">
      <c r="A128" s="999"/>
      <c r="B128" s="565" t="s">
        <v>1024</v>
      </c>
      <c r="C128" s="566" t="s">
        <v>333</v>
      </c>
      <c r="D128" s="567" t="s">
        <v>1018</v>
      </c>
      <c r="E128" s="530" t="s">
        <v>353</v>
      </c>
    </row>
    <row r="129" spans="1:5" ht="28.5" customHeight="1" x14ac:dyDescent="0.15">
      <c r="A129" s="999"/>
      <c r="B129" s="563" t="s">
        <v>1019</v>
      </c>
      <c r="C129" s="564" t="s">
        <v>974</v>
      </c>
      <c r="D129" s="539" t="s">
        <v>998</v>
      </c>
      <c r="E129" s="519"/>
    </row>
    <row r="130" spans="1:5" ht="40.5" x14ac:dyDescent="0.15">
      <c r="A130" s="986" t="s">
        <v>594</v>
      </c>
      <c r="B130" s="568" t="s">
        <v>1025</v>
      </c>
      <c r="C130" s="982" t="s">
        <v>333</v>
      </c>
      <c r="D130" s="984" t="s">
        <v>337</v>
      </c>
      <c r="E130" s="569" t="s">
        <v>1026</v>
      </c>
    </row>
    <row r="131" spans="1:5" ht="27" x14ac:dyDescent="0.15">
      <c r="A131" s="987"/>
      <c r="B131" s="570" t="s">
        <v>1027</v>
      </c>
      <c r="C131" s="983"/>
      <c r="D131" s="985"/>
      <c r="E131" s="571"/>
    </row>
    <row r="132" spans="1:5" ht="54" x14ac:dyDescent="0.15">
      <c r="A132" s="987"/>
      <c r="B132" s="570" t="s">
        <v>1028</v>
      </c>
      <c r="C132" s="983"/>
      <c r="D132" s="985"/>
      <c r="E132" s="571"/>
    </row>
    <row r="133" spans="1:5" ht="67.5" x14ac:dyDescent="0.15">
      <c r="A133" s="987"/>
      <c r="B133" s="570" t="s">
        <v>1029</v>
      </c>
      <c r="C133" s="983"/>
      <c r="D133" s="985"/>
      <c r="E133" s="571"/>
    </row>
    <row r="134" spans="1:5" ht="27" x14ac:dyDescent="0.15">
      <c r="A134" s="987"/>
      <c r="B134" s="570" t="s">
        <v>1030</v>
      </c>
      <c r="C134" s="983"/>
      <c r="D134" s="985"/>
      <c r="E134" s="571"/>
    </row>
    <row r="135" spans="1:5" ht="14.25" x14ac:dyDescent="0.15">
      <c r="A135" s="987"/>
      <c r="B135" s="570" t="s">
        <v>1031</v>
      </c>
      <c r="C135" s="572" t="s">
        <v>333</v>
      </c>
      <c r="D135" s="573" t="s">
        <v>1018</v>
      </c>
      <c r="E135" s="571" t="s">
        <v>1026</v>
      </c>
    </row>
    <row r="136" spans="1:5" ht="27" x14ac:dyDescent="0.15">
      <c r="A136" s="987"/>
      <c r="B136" s="570" t="s">
        <v>1032</v>
      </c>
      <c r="C136" s="572" t="s">
        <v>333</v>
      </c>
      <c r="D136" s="573" t="s">
        <v>1018</v>
      </c>
      <c r="E136" s="571"/>
    </row>
    <row r="137" spans="1:5" ht="14.25" x14ac:dyDescent="0.15">
      <c r="A137" s="987"/>
      <c r="B137" s="570" t="s">
        <v>1033</v>
      </c>
      <c r="C137" s="572" t="s">
        <v>333</v>
      </c>
      <c r="D137" s="573" t="s">
        <v>1018</v>
      </c>
      <c r="E137" s="571" t="s">
        <v>350</v>
      </c>
    </row>
    <row r="138" spans="1:5" ht="14.25" x14ac:dyDescent="0.15">
      <c r="A138" s="987"/>
      <c r="B138" s="570" t="s">
        <v>1034</v>
      </c>
      <c r="C138" s="574" t="s">
        <v>333</v>
      </c>
      <c r="D138" s="575" t="s">
        <v>1018</v>
      </c>
      <c r="E138" s="571"/>
    </row>
    <row r="139" spans="1:5" ht="27" x14ac:dyDescent="0.15">
      <c r="A139" s="987"/>
      <c r="B139" s="554" t="s">
        <v>1035</v>
      </c>
      <c r="C139" s="555" t="s">
        <v>974</v>
      </c>
      <c r="D139" s="556" t="s">
        <v>998</v>
      </c>
      <c r="E139" s="470"/>
    </row>
    <row r="140" spans="1:5" ht="27" x14ac:dyDescent="0.15">
      <c r="A140" s="987"/>
      <c r="B140" s="554" t="s">
        <v>1036</v>
      </c>
      <c r="C140" s="555" t="s">
        <v>974</v>
      </c>
      <c r="D140" s="556" t="s">
        <v>998</v>
      </c>
      <c r="E140" s="470"/>
    </row>
    <row r="141" spans="1:5" ht="27" x14ac:dyDescent="0.15">
      <c r="A141" s="988"/>
      <c r="B141" s="563" t="s">
        <v>1037</v>
      </c>
      <c r="C141" s="564" t="s">
        <v>974</v>
      </c>
      <c r="D141" s="539" t="s">
        <v>998</v>
      </c>
      <c r="E141" s="519"/>
    </row>
    <row r="142" spans="1:5" ht="40.5" x14ac:dyDescent="0.15">
      <c r="A142" s="986" t="s">
        <v>595</v>
      </c>
      <c r="B142" s="568" t="s">
        <v>1025</v>
      </c>
      <c r="C142" s="989" t="s">
        <v>333</v>
      </c>
      <c r="D142" s="991" t="s">
        <v>337</v>
      </c>
      <c r="E142" s="569" t="s">
        <v>1026</v>
      </c>
    </row>
    <row r="143" spans="1:5" ht="27" x14ac:dyDescent="0.15">
      <c r="A143" s="987"/>
      <c r="B143" s="570" t="s">
        <v>1027</v>
      </c>
      <c r="C143" s="990"/>
      <c r="D143" s="992"/>
      <c r="E143" s="571"/>
    </row>
    <row r="144" spans="1:5" ht="54" x14ac:dyDescent="0.15">
      <c r="A144" s="987"/>
      <c r="B144" s="570" t="s">
        <v>1028</v>
      </c>
      <c r="C144" s="990"/>
      <c r="D144" s="992"/>
      <c r="E144" s="571"/>
    </row>
    <row r="145" spans="1:5" ht="67.5" x14ac:dyDescent="0.15">
      <c r="A145" s="987"/>
      <c r="B145" s="570" t="s">
        <v>1029</v>
      </c>
      <c r="C145" s="990"/>
      <c r="D145" s="992"/>
      <c r="E145" s="571"/>
    </row>
    <row r="146" spans="1:5" ht="27" x14ac:dyDescent="0.15">
      <c r="A146" s="987"/>
      <c r="B146" s="570" t="s">
        <v>1030</v>
      </c>
      <c r="C146" s="990"/>
      <c r="D146" s="992"/>
      <c r="E146" s="571"/>
    </row>
    <row r="147" spans="1:5" ht="14.25" x14ac:dyDescent="0.15">
      <c r="A147" s="987"/>
      <c r="B147" s="570" t="s">
        <v>1031</v>
      </c>
      <c r="C147" s="576" t="s">
        <v>333</v>
      </c>
      <c r="D147" s="577" t="s">
        <v>1018</v>
      </c>
      <c r="E147" s="571" t="s">
        <v>1026</v>
      </c>
    </row>
    <row r="148" spans="1:5" ht="27" x14ac:dyDescent="0.15">
      <c r="A148" s="987"/>
      <c r="B148" s="570" t="s">
        <v>1032</v>
      </c>
      <c r="C148" s="576" t="s">
        <v>333</v>
      </c>
      <c r="D148" s="577" t="s">
        <v>1018</v>
      </c>
      <c r="E148" s="571"/>
    </row>
    <row r="149" spans="1:5" ht="14.25" x14ac:dyDescent="0.15">
      <c r="A149" s="987"/>
      <c r="B149" s="570" t="s">
        <v>1033</v>
      </c>
      <c r="C149" s="576" t="s">
        <v>333</v>
      </c>
      <c r="D149" s="577" t="s">
        <v>1018</v>
      </c>
      <c r="E149" s="571" t="s">
        <v>350</v>
      </c>
    </row>
    <row r="150" spans="1:5" ht="27" x14ac:dyDescent="0.15">
      <c r="A150" s="987"/>
      <c r="B150" s="554" t="s">
        <v>1038</v>
      </c>
      <c r="C150" s="578" t="s">
        <v>974</v>
      </c>
      <c r="D150" s="556" t="s">
        <v>1039</v>
      </c>
      <c r="E150" s="470"/>
    </row>
    <row r="151" spans="1:5" ht="27" x14ac:dyDescent="0.15">
      <c r="A151" s="987"/>
      <c r="B151" s="554" t="s">
        <v>1040</v>
      </c>
      <c r="C151" s="578" t="s">
        <v>976</v>
      </c>
      <c r="D151" s="556" t="s">
        <v>998</v>
      </c>
      <c r="E151" s="470"/>
    </row>
    <row r="152" spans="1:5" ht="27" x14ac:dyDescent="0.15">
      <c r="A152" s="988"/>
      <c r="B152" s="563" t="s">
        <v>1041</v>
      </c>
      <c r="C152" s="579" t="s">
        <v>974</v>
      </c>
      <c r="D152" s="539" t="s">
        <v>998</v>
      </c>
      <c r="E152" s="519"/>
    </row>
    <row r="153" spans="1:5" ht="27" x14ac:dyDescent="0.15">
      <c r="A153" s="980" t="s">
        <v>1042</v>
      </c>
      <c r="B153" s="580" t="s">
        <v>1043</v>
      </c>
      <c r="C153" s="581" t="s">
        <v>974</v>
      </c>
      <c r="D153" s="582" t="s">
        <v>998</v>
      </c>
      <c r="E153" s="583" t="s">
        <v>1044</v>
      </c>
    </row>
    <row r="154" spans="1:5" ht="27" x14ac:dyDescent="0.15">
      <c r="A154" s="981"/>
      <c r="B154" s="584" t="s">
        <v>1045</v>
      </c>
      <c r="C154" s="585" t="s">
        <v>974</v>
      </c>
      <c r="D154" s="586" t="s">
        <v>998</v>
      </c>
      <c r="E154" s="587"/>
    </row>
  </sheetData>
  <mergeCells count="55">
    <mergeCell ref="C44:C45"/>
    <mergeCell ref="D44:D45"/>
    <mergeCell ref="C78:C79"/>
    <mergeCell ref="D78:D79"/>
    <mergeCell ref="E78:E79"/>
    <mergeCell ref="E48:E49"/>
    <mergeCell ref="E44:E45"/>
    <mergeCell ref="E53:E54"/>
    <mergeCell ref="C53:C54"/>
    <mergeCell ref="D53:D54"/>
    <mergeCell ref="C48:C49"/>
    <mergeCell ref="D48:D49"/>
    <mergeCell ref="A82:A83"/>
    <mergeCell ref="A84:A86"/>
    <mergeCell ref="A87:A90"/>
    <mergeCell ref="A5:A7"/>
    <mergeCell ref="B48:B49"/>
    <mergeCell ref="A44:A47"/>
    <mergeCell ref="B44:B45"/>
    <mergeCell ref="A48:A52"/>
    <mergeCell ref="A53:A57"/>
    <mergeCell ref="B53:B54"/>
    <mergeCell ref="A58:A62"/>
    <mergeCell ref="A63:A65"/>
    <mergeCell ref="A66:A70"/>
    <mergeCell ref="A71:A73"/>
    <mergeCell ref="A74:A76"/>
    <mergeCell ref="A99:A109"/>
    <mergeCell ref="A110:A119"/>
    <mergeCell ref="A120:A129"/>
    <mergeCell ref="A130:A141"/>
    <mergeCell ref="A1:E1"/>
    <mergeCell ref="C3:D3"/>
    <mergeCell ref="A8:A9"/>
    <mergeCell ref="A10:A12"/>
    <mergeCell ref="A13:A15"/>
    <mergeCell ref="A16:A20"/>
    <mergeCell ref="A21:A22"/>
    <mergeCell ref="A23:A25"/>
    <mergeCell ref="A26:A41"/>
    <mergeCell ref="A42:A43"/>
    <mergeCell ref="B78:B79"/>
    <mergeCell ref="A78:A81"/>
    <mergeCell ref="C87:C88"/>
    <mergeCell ref="D87:D88"/>
    <mergeCell ref="A91:A93"/>
    <mergeCell ref="A94:A98"/>
    <mergeCell ref="C94:C96"/>
    <mergeCell ref="D94:D96"/>
    <mergeCell ref="A153:A154"/>
    <mergeCell ref="C130:C134"/>
    <mergeCell ref="D130:D134"/>
    <mergeCell ref="A142:A152"/>
    <mergeCell ref="C142:C146"/>
    <mergeCell ref="D142:D146"/>
  </mergeCells>
  <phoneticPr fontId="8"/>
  <printOptions horizontalCentered="1"/>
  <pageMargins left="0.59055118110236227" right="0.59055118110236227" top="0.59055118110236227" bottom="0.78740157480314965" header="0.39370078740157483" footer="0.59055118110236227"/>
  <pageSetup paperSize="9" fitToHeight="6" orientation="landscape" horizontalDpi="300" verticalDpi="300" r:id="rId1"/>
  <headerFooter alignWithMargins="0">
    <oddFooter>&amp;L（自己点検シート）&amp;R&amp;10&amp;A（&amp;P/&amp;N）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view="pageBreakPreview" topLeftCell="A116" zoomScaleNormal="100" workbookViewId="0">
      <selection activeCell="A58" sqref="A1:XFD1048576"/>
    </sheetView>
  </sheetViews>
  <sheetFormatPr defaultRowHeight="20.100000000000001" customHeight="1" x14ac:dyDescent="0.15"/>
  <cols>
    <col min="1" max="1" width="23.625" style="663" customWidth="1"/>
    <col min="2" max="2" width="55.625" style="663" customWidth="1"/>
    <col min="3" max="3" width="4.125" style="664" customWidth="1"/>
    <col min="4" max="4" width="15.625" style="665" customWidth="1"/>
    <col min="5" max="5" width="30.625" style="595" customWidth="1"/>
    <col min="6" max="256" width="9" style="591"/>
    <col min="257" max="257" width="23.625" style="591" customWidth="1"/>
    <col min="258" max="258" width="55.625" style="591" customWidth="1"/>
    <col min="259" max="259" width="4.125" style="591" customWidth="1"/>
    <col min="260" max="260" width="15.625" style="591" customWidth="1"/>
    <col min="261" max="261" width="30.625" style="591" customWidth="1"/>
    <col min="262" max="512" width="9" style="591"/>
    <col min="513" max="513" width="23.625" style="591" customWidth="1"/>
    <col min="514" max="514" width="55.625" style="591" customWidth="1"/>
    <col min="515" max="515" width="4.125" style="591" customWidth="1"/>
    <col min="516" max="516" width="15.625" style="591" customWidth="1"/>
    <col min="517" max="517" width="30.625" style="591" customWidth="1"/>
    <col min="518" max="768" width="9" style="591"/>
    <col min="769" max="769" width="23.625" style="591" customWidth="1"/>
    <col min="770" max="770" width="55.625" style="591" customWidth="1"/>
    <col min="771" max="771" width="4.125" style="591" customWidth="1"/>
    <col min="772" max="772" width="15.625" style="591" customWidth="1"/>
    <col min="773" max="773" width="30.625" style="591" customWidth="1"/>
    <col min="774" max="1024" width="9" style="591"/>
    <col min="1025" max="1025" width="23.625" style="591" customWidth="1"/>
    <col min="1026" max="1026" width="55.625" style="591" customWidth="1"/>
    <col min="1027" max="1027" width="4.125" style="591" customWidth="1"/>
    <col min="1028" max="1028" width="15.625" style="591" customWidth="1"/>
    <col min="1029" max="1029" width="30.625" style="591" customWidth="1"/>
    <col min="1030" max="1280" width="9" style="591"/>
    <col min="1281" max="1281" width="23.625" style="591" customWidth="1"/>
    <col min="1282" max="1282" width="55.625" style="591" customWidth="1"/>
    <col min="1283" max="1283" width="4.125" style="591" customWidth="1"/>
    <col min="1284" max="1284" width="15.625" style="591" customWidth="1"/>
    <col min="1285" max="1285" width="30.625" style="591" customWidth="1"/>
    <col min="1286" max="1536" width="9" style="591"/>
    <col min="1537" max="1537" width="23.625" style="591" customWidth="1"/>
    <col min="1538" max="1538" width="55.625" style="591" customWidth="1"/>
    <col min="1539" max="1539" width="4.125" style="591" customWidth="1"/>
    <col min="1540" max="1540" width="15.625" style="591" customWidth="1"/>
    <col min="1541" max="1541" width="30.625" style="591" customWidth="1"/>
    <col min="1542" max="1792" width="9" style="591"/>
    <col min="1793" max="1793" width="23.625" style="591" customWidth="1"/>
    <col min="1794" max="1794" width="55.625" style="591" customWidth="1"/>
    <col min="1795" max="1795" width="4.125" style="591" customWidth="1"/>
    <col min="1796" max="1796" width="15.625" style="591" customWidth="1"/>
    <col min="1797" max="1797" width="30.625" style="591" customWidth="1"/>
    <col min="1798" max="2048" width="9" style="591"/>
    <col min="2049" max="2049" width="23.625" style="591" customWidth="1"/>
    <col min="2050" max="2050" width="55.625" style="591" customWidth="1"/>
    <col min="2051" max="2051" width="4.125" style="591" customWidth="1"/>
    <col min="2052" max="2052" width="15.625" style="591" customWidth="1"/>
    <col min="2053" max="2053" width="30.625" style="591" customWidth="1"/>
    <col min="2054" max="2304" width="9" style="591"/>
    <col min="2305" max="2305" width="23.625" style="591" customWidth="1"/>
    <col min="2306" max="2306" width="55.625" style="591" customWidth="1"/>
    <col min="2307" max="2307" width="4.125" style="591" customWidth="1"/>
    <col min="2308" max="2308" width="15.625" style="591" customWidth="1"/>
    <col min="2309" max="2309" width="30.625" style="591" customWidth="1"/>
    <col min="2310" max="2560" width="9" style="591"/>
    <col min="2561" max="2561" width="23.625" style="591" customWidth="1"/>
    <col min="2562" max="2562" width="55.625" style="591" customWidth="1"/>
    <col min="2563" max="2563" width="4.125" style="591" customWidth="1"/>
    <col min="2564" max="2564" width="15.625" style="591" customWidth="1"/>
    <col min="2565" max="2565" width="30.625" style="591" customWidth="1"/>
    <col min="2566" max="2816" width="9" style="591"/>
    <col min="2817" max="2817" width="23.625" style="591" customWidth="1"/>
    <col min="2818" max="2818" width="55.625" style="591" customWidth="1"/>
    <col min="2819" max="2819" width="4.125" style="591" customWidth="1"/>
    <col min="2820" max="2820" width="15.625" style="591" customWidth="1"/>
    <col min="2821" max="2821" width="30.625" style="591" customWidth="1"/>
    <col min="2822" max="3072" width="9" style="591"/>
    <col min="3073" max="3073" width="23.625" style="591" customWidth="1"/>
    <col min="3074" max="3074" width="55.625" style="591" customWidth="1"/>
    <col min="3075" max="3075" width="4.125" style="591" customWidth="1"/>
    <col min="3076" max="3076" width="15.625" style="591" customWidth="1"/>
    <col min="3077" max="3077" width="30.625" style="591" customWidth="1"/>
    <col min="3078" max="3328" width="9" style="591"/>
    <col min="3329" max="3329" width="23.625" style="591" customWidth="1"/>
    <col min="3330" max="3330" width="55.625" style="591" customWidth="1"/>
    <col min="3331" max="3331" width="4.125" style="591" customWidth="1"/>
    <col min="3332" max="3332" width="15.625" style="591" customWidth="1"/>
    <col min="3333" max="3333" width="30.625" style="591" customWidth="1"/>
    <col min="3334" max="3584" width="9" style="591"/>
    <col min="3585" max="3585" width="23.625" style="591" customWidth="1"/>
    <col min="3586" max="3586" width="55.625" style="591" customWidth="1"/>
    <col min="3587" max="3587" width="4.125" style="591" customWidth="1"/>
    <col min="3588" max="3588" width="15.625" style="591" customWidth="1"/>
    <col min="3589" max="3589" width="30.625" style="591" customWidth="1"/>
    <col min="3590" max="3840" width="9" style="591"/>
    <col min="3841" max="3841" width="23.625" style="591" customWidth="1"/>
    <col min="3842" max="3842" width="55.625" style="591" customWidth="1"/>
    <col min="3843" max="3843" width="4.125" style="591" customWidth="1"/>
    <col min="3844" max="3844" width="15.625" style="591" customWidth="1"/>
    <col min="3845" max="3845" width="30.625" style="591" customWidth="1"/>
    <col min="3846" max="4096" width="9" style="591"/>
    <col min="4097" max="4097" width="23.625" style="591" customWidth="1"/>
    <col min="4098" max="4098" width="55.625" style="591" customWidth="1"/>
    <col min="4099" max="4099" width="4.125" style="591" customWidth="1"/>
    <col min="4100" max="4100" width="15.625" style="591" customWidth="1"/>
    <col min="4101" max="4101" width="30.625" style="591" customWidth="1"/>
    <col min="4102" max="4352" width="9" style="591"/>
    <col min="4353" max="4353" width="23.625" style="591" customWidth="1"/>
    <col min="4354" max="4354" width="55.625" style="591" customWidth="1"/>
    <col min="4355" max="4355" width="4.125" style="591" customWidth="1"/>
    <col min="4356" max="4356" width="15.625" style="591" customWidth="1"/>
    <col min="4357" max="4357" width="30.625" style="591" customWidth="1"/>
    <col min="4358" max="4608" width="9" style="591"/>
    <col min="4609" max="4609" width="23.625" style="591" customWidth="1"/>
    <col min="4610" max="4610" width="55.625" style="591" customWidth="1"/>
    <col min="4611" max="4611" width="4.125" style="591" customWidth="1"/>
    <col min="4612" max="4612" width="15.625" style="591" customWidth="1"/>
    <col min="4613" max="4613" width="30.625" style="591" customWidth="1"/>
    <col min="4614" max="4864" width="9" style="591"/>
    <col min="4865" max="4865" width="23.625" style="591" customWidth="1"/>
    <col min="4866" max="4866" width="55.625" style="591" customWidth="1"/>
    <col min="4867" max="4867" width="4.125" style="591" customWidth="1"/>
    <col min="4868" max="4868" width="15.625" style="591" customWidth="1"/>
    <col min="4869" max="4869" width="30.625" style="591" customWidth="1"/>
    <col min="4870" max="5120" width="9" style="591"/>
    <col min="5121" max="5121" width="23.625" style="591" customWidth="1"/>
    <col min="5122" max="5122" width="55.625" style="591" customWidth="1"/>
    <col min="5123" max="5123" width="4.125" style="591" customWidth="1"/>
    <col min="5124" max="5124" width="15.625" style="591" customWidth="1"/>
    <col min="5125" max="5125" width="30.625" style="591" customWidth="1"/>
    <col min="5126" max="5376" width="9" style="591"/>
    <col min="5377" max="5377" width="23.625" style="591" customWidth="1"/>
    <col min="5378" max="5378" width="55.625" style="591" customWidth="1"/>
    <col min="5379" max="5379" width="4.125" style="591" customWidth="1"/>
    <col min="5380" max="5380" width="15.625" style="591" customWidth="1"/>
    <col min="5381" max="5381" width="30.625" style="591" customWidth="1"/>
    <col min="5382" max="5632" width="9" style="591"/>
    <col min="5633" max="5633" width="23.625" style="591" customWidth="1"/>
    <col min="5634" max="5634" width="55.625" style="591" customWidth="1"/>
    <col min="5635" max="5635" width="4.125" style="591" customWidth="1"/>
    <col min="5636" max="5636" width="15.625" style="591" customWidth="1"/>
    <col min="5637" max="5637" width="30.625" style="591" customWidth="1"/>
    <col min="5638" max="5888" width="9" style="591"/>
    <col min="5889" max="5889" width="23.625" style="591" customWidth="1"/>
    <col min="5890" max="5890" width="55.625" style="591" customWidth="1"/>
    <col min="5891" max="5891" width="4.125" style="591" customWidth="1"/>
    <col min="5892" max="5892" width="15.625" style="591" customWidth="1"/>
    <col min="5893" max="5893" width="30.625" style="591" customWidth="1"/>
    <col min="5894" max="6144" width="9" style="591"/>
    <col min="6145" max="6145" width="23.625" style="591" customWidth="1"/>
    <col min="6146" max="6146" width="55.625" style="591" customWidth="1"/>
    <col min="6147" max="6147" width="4.125" style="591" customWidth="1"/>
    <col min="6148" max="6148" width="15.625" style="591" customWidth="1"/>
    <col min="6149" max="6149" width="30.625" style="591" customWidth="1"/>
    <col min="6150" max="6400" width="9" style="591"/>
    <col min="6401" max="6401" width="23.625" style="591" customWidth="1"/>
    <col min="6402" max="6402" width="55.625" style="591" customWidth="1"/>
    <col min="6403" max="6403" width="4.125" style="591" customWidth="1"/>
    <col min="6404" max="6404" width="15.625" style="591" customWidth="1"/>
    <col min="6405" max="6405" width="30.625" style="591" customWidth="1"/>
    <col min="6406" max="6656" width="9" style="591"/>
    <col min="6657" max="6657" width="23.625" style="591" customWidth="1"/>
    <col min="6658" max="6658" width="55.625" style="591" customWidth="1"/>
    <col min="6659" max="6659" width="4.125" style="591" customWidth="1"/>
    <col min="6660" max="6660" width="15.625" style="591" customWidth="1"/>
    <col min="6661" max="6661" width="30.625" style="591" customWidth="1"/>
    <col min="6662" max="6912" width="9" style="591"/>
    <col min="6913" max="6913" width="23.625" style="591" customWidth="1"/>
    <col min="6914" max="6914" width="55.625" style="591" customWidth="1"/>
    <col min="6915" max="6915" width="4.125" style="591" customWidth="1"/>
    <col min="6916" max="6916" width="15.625" style="591" customWidth="1"/>
    <col min="6917" max="6917" width="30.625" style="591" customWidth="1"/>
    <col min="6918" max="7168" width="9" style="591"/>
    <col min="7169" max="7169" width="23.625" style="591" customWidth="1"/>
    <col min="7170" max="7170" width="55.625" style="591" customWidth="1"/>
    <col min="7171" max="7171" width="4.125" style="591" customWidth="1"/>
    <col min="7172" max="7172" width="15.625" style="591" customWidth="1"/>
    <col min="7173" max="7173" width="30.625" style="591" customWidth="1"/>
    <col min="7174" max="7424" width="9" style="591"/>
    <col min="7425" max="7425" width="23.625" style="591" customWidth="1"/>
    <col min="7426" max="7426" width="55.625" style="591" customWidth="1"/>
    <col min="7427" max="7427" width="4.125" style="591" customWidth="1"/>
    <col min="7428" max="7428" width="15.625" style="591" customWidth="1"/>
    <col min="7429" max="7429" width="30.625" style="591" customWidth="1"/>
    <col min="7430" max="7680" width="9" style="591"/>
    <col min="7681" max="7681" width="23.625" style="591" customWidth="1"/>
    <col min="7682" max="7682" width="55.625" style="591" customWidth="1"/>
    <col min="7683" max="7683" width="4.125" style="591" customWidth="1"/>
    <col min="7684" max="7684" width="15.625" style="591" customWidth="1"/>
    <col min="7685" max="7685" width="30.625" style="591" customWidth="1"/>
    <col min="7686" max="7936" width="9" style="591"/>
    <col min="7937" max="7937" width="23.625" style="591" customWidth="1"/>
    <col min="7938" max="7938" width="55.625" style="591" customWidth="1"/>
    <col min="7939" max="7939" width="4.125" style="591" customWidth="1"/>
    <col min="7940" max="7940" width="15.625" style="591" customWidth="1"/>
    <col min="7941" max="7941" width="30.625" style="591" customWidth="1"/>
    <col min="7942" max="8192" width="9" style="591"/>
    <col min="8193" max="8193" width="23.625" style="591" customWidth="1"/>
    <col min="8194" max="8194" width="55.625" style="591" customWidth="1"/>
    <col min="8195" max="8195" width="4.125" style="591" customWidth="1"/>
    <col min="8196" max="8196" width="15.625" style="591" customWidth="1"/>
    <col min="8197" max="8197" width="30.625" style="591" customWidth="1"/>
    <col min="8198" max="8448" width="9" style="591"/>
    <col min="8449" max="8449" width="23.625" style="591" customWidth="1"/>
    <col min="8450" max="8450" width="55.625" style="591" customWidth="1"/>
    <col min="8451" max="8451" width="4.125" style="591" customWidth="1"/>
    <col min="8452" max="8452" width="15.625" style="591" customWidth="1"/>
    <col min="8453" max="8453" width="30.625" style="591" customWidth="1"/>
    <col min="8454" max="8704" width="9" style="591"/>
    <col min="8705" max="8705" width="23.625" style="591" customWidth="1"/>
    <col min="8706" max="8706" width="55.625" style="591" customWidth="1"/>
    <col min="8707" max="8707" width="4.125" style="591" customWidth="1"/>
    <col min="8708" max="8708" width="15.625" style="591" customWidth="1"/>
    <col min="8709" max="8709" width="30.625" style="591" customWidth="1"/>
    <col min="8710" max="8960" width="9" style="591"/>
    <col min="8961" max="8961" width="23.625" style="591" customWidth="1"/>
    <col min="8962" max="8962" width="55.625" style="591" customWidth="1"/>
    <col min="8963" max="8963" width="4.125" style="591" customWidth="1"/>
    <col min="8964" max="8964" width="15.625" style="591" customWidth="1"/>
    <col min="8965" max="8965" width="30.625" style="591" customWidth="1"/>
    <col min="8966" max="9216" width="9" style="591"/>
    <col min="9217" max="9217" width="23.625" style="591" customWidth="1"/>
    <col min="9218" max="9218" width="55.625" style="591" customWidth="1"/>
    <col min="9219" max="9219" width="4.125" style="591" customWidth="1"/>
    <col min="9220" max="9220" width="15.625" style="591" customWidth="1"/>
    <col min="9221" max="9221" width="30.625" style="591" customWidth="1"/>
    <col min="9222" max="9472" width="9" style="591"/>
    <col min="9473" max="9473" width="23.625" style="591" customWidth="1"/>
    <col min="9474" max="9474" width="55.625" style="591" customWidth="1"/>
    <col min="9475" max="9475" width="4.125" style="591" customWidth="1"/>
    <col min="9476" max="9476" width="15.625" style="591" customWidth="1"/>
    <col min="9477" max="9477" width="30.625" style="591" customWidth="1"/>
    <col min="9478" max="9728" width="9" style="591"/>
    <col min="9729" max="9729" width="23.625" style="591" customWidth="1"/>
    <col min="9730" max="9730" width="55.625" style="591" customWidth="1"/>
    <col min="9731" max="9731" width="4.125" style="591" customWidth="1"/>
    <col min="9732" max="9732" width="15.625" style="591" customWidth="1"/>
    <col min="9733" max="9733" width="30.625" style="591" customWidth="1"/>
    <col min="9734" max="9984" width="9" style="591"/>
    <col min="9985" max="9985" width="23.625" style="591" customWidth="1"/>
    <col min="9986" max="9986" width="55.625" style="591" customWidth="1"/>
    <col min="9987" max="9987" width="4.125" style="591" customWidth="1"/>
    <col min="9988" max="9988" width="15.625" style="591" customWidth="1"/>
    <col min="9989" max="9989" width="30.625" style="591" customWidth="1"/>
    <col min="9990" max="10240" width="9" style="591"/>
    <col min="10241" max="10241" width="23.625" style="591" customWidth="1"/>
    <col min="10242" max="10242" width="55.625" style="591" customWidth="1"/>
    <col min="10243" max="10243" width="4.125" style="591" customWidth="1"/>
    <col min="10244" max="10244" width="15.625" style="591" customWidth="1"/>
    <col min="10245" max="10245" width="30.625" style="591" customWidth="1"/>
    <col min="10246" max="10496" width="9" style="591"/>
    <col min="10497" max="10497" width="23.625" style="591" customWidth="1"/>
    <col min="10498" max="10498" width="55.625" style="591" customWidth="1"/>
    <col min="10499" max="10499" width="4.125" style="591" customWidth="1"/>
    <col min="10500" max="10500" width="15.625" style="591" customWidth="1"/>
    <col min="10501" max="10501" width="30.625" style="591" customWidth="1"/>
    <col min="10502" max="10752" width="9" style="591"/>
    <col min="10753" max="10753" width="23.625" style="591" customWidth="1"/>
    <col min="10754" max="10754" width="55.625" style="591" customWidth="1"/>
    <col min="10755" max="10755" width="4.125" style="591" customWidth="1"/>
    <col min="10756" max="10756" width="15.625" style="591" customWidth="1"/>
    <col min="10757" max="10757" width="30.625" style="591" customWidth="1"/>
    <col min="10758" max="11008" width="9" style="591"/>
    <col min="11009" max="11009" width="23.625" style="591" customWidth="1"/>
    <col min="11010" max="11010" width="55.625" style="591" customWidth="1"/>
    <col min="11011" max="11011" width="4.125" style="591" customWidth="1"/>
    <col min="11012" max="11012" width="15.625" style="591" customWidth="1"/>
    <col min="11013" max="11013" width="30.625" style="591" customWidth="1"/>
    <col min="11014" max="11264" width="9" style="591"/>
    <col min="11265" max="11265" width="23.625" style="591" customWidth="1"/>
    <col min="11266" max="11266" width="55.625" style="591" customWidth="1"/>
    <col min="11267" max="11267" width="4.125" style="591" customWidth="1"/>
    <col min="11268" max="11268" width="15.625" style="591" customWidth="1"/>
    <col min="11269" max="11269" width="30.625" style="591" customWidth="1"/>
    <col min="11270" max="11520" width="9" style="591"/>
    <col min="11521" max="11521" width="23.625" style="591" customWidth="1"/>
    <col min="11522" max="11522" width="55.625" style="591" customWidth="1"/>
    <col min="11523" max="11523" width="4.125" style="591" customWidth="1"/>
    <col min="11524" max="11524" width="15.625" style="591" customWidth="1"/>
    <col min="11525" max="11525" width="30.625" style="591" customWidth="1"/>
    <col min="11526" max="11776" width="9" style="591"/>
    <col min="11777" max="11777" width="23.625" style="591" customWidth="1"/>
    <col min="11778" max="11778" width="55.625" style="591" customWidth="1"/>
    <col min="11779" max="11779" width="4.125" style="591" customWidth="1"/>
    <col min="11780" max="11780" width="15.625" style="591" customWidth="1"/>
    <col min="11781" max="11781" width="30.625" style="591" customWidth="1"/>
    <col min="11782" max="12032" width="9" style="591"/>
    <col min="12033" max="12033" width="23.625" style="591" customWidth="1"/>
    <col min="12034" max="12034" width="55.625" style="591" customWidth="1"/>
    <col min="12035" max="12035" width="4.125" style="591" customWidth="1"/>
    <col min="12036" max="12036" width="15.625" style="591" customWidth="1"/>
    <col min="12037" max="12037" width="30.625" style="591" customWidth="1"/>
    <col min="12038" max="12288" width="9" style="591"/>
    <col min="12289" max="12289" width="23.625" style="591" customWidth="1"/>
    <col min="12290" max="12290" width="55.625" style="591" customWidth="1"/>
    <col min="12291" max="12291" width="4.125" style="591" customWidth="1"/>
    <col min="12292" max="12292" width="15.625" style="591" customWidth="1"/>
    <col min="12293" max="12293" width="30.625" style="591" customWidth="1"/>
    <col min="12294" max="12544" width="9" style="591"/>
    <col min="12545" max="12545" width="23.625" style="591" customWidth="1"/>
    <col min="12546" max="12546" width="55.625" style="591" customWidth="1"/>
    <col min="12547" max="12547" width="4.125" style="591" customWidth="1"/>
    <col min="12548" max="12548" width="15.625" style="591" customWidth="1"/>
    <col min="12549" max="12549" width="30.625" style="591" customWidth="1"/>
    <col min="12550" max="12800" width="9" style="591"/>
    <col min="12801" max="12801" width="23.625" style="591" customWidth="1"/>
    <col min="12802" max="12802" width="55.625" style="591" customWidth="1"/>
    <col min="12803" max="12803" width="4.125" style="591" customWidth="1"/>
    <col min="12804" max="12804" width="15.625" style="591" customWidth="1"/>
    <col min="12805" max="12805" width="30.625" style="591" customWidth="1"/>
    <col min="12806" max="13056" width="9" style="591"/>
    <col min="13057" max="13057" width="23.625" style="591" customWidth="1"/>
    <col min="13058" max="13058" width="55.625" style="591" customWidth="1"/>
    <col min="13059" max="13059" width="4.125" style="591" customWidth="1"/>
    <col min="13060" max="13060" width="15.625" style="591" customWidth="1"/>
    <col min="13061" max="13061" width="30.625" style="591" customWidth="1"/>
    <col min="13062" max="13312" width="9" style="591"/>
    <col min="13313" max="13313" width="23.625" style="591" customWidth="1"/>
    <col min="13314" max="13314" width="55.625" style="591" customWidth="1"/>
    <col min="13315" max="13315" width="4.125" style="591" customWidth="1"/>
    <col min="13316" max="13316" width="15.625" style="591" customWidth="1"/>
    <col min="13317" max="13317" width="30.625" style="591" customWidth="1"/>
    <col min="13318" max="13568" width="9" style="591"/>
    <col min="13569" max="13569" width="23.625" style="591" customWidth="1"/>
    <col min="13570" max="13570" width="55.625" style="591" customWidth="1"/>
    <col min="13571" max="13571" width="4.125" style="591" customWidth="1"/>
    <col min="13572" max="13572" width="15.625" style="591" customWidth="1"/>
    <col min="13573" max="13573" width="30.625" style="591" customWidth="1"/>
    <col min="13574" max="13824" width="9" style="591"/>
    <col min="13825" max="13825" width="23.625" style="591" customWidth="1"/>
    <col min="13826" max="13826" width="55.625" style="591" customWidth="1"/>
    <col min="13827" max="13827" width="4.125" style="591" customWidth="1"/>
    <col min="13828" max="13828" width="15.625" style="591" customWidth="1"/>
    <col min="13829" max="13829" width="30.625" style="591" customWidth="1"/>
    <col min="13830" max="14080" width="9" style="591"/>
    <col min="14081" max="14081" width="23.625" style="591" customWidth="1"/>
    <col min="14082" max="14082" width="55.625" style="591" customWidth="1"/>
    <col min="14083" max="14083" width="4.125" style="591" customWidth="1"/>
    <col min="14084" max="14084" width="15.625" style="591" customWidth="1"/>
    <col min="14085" max="14085" width="30.625" style="591" customWidth="1"/>
    <col min="14086" max="14336" width="9" style="591"/>
    <col min="14337" max="14337" width="23.625" style="591" customWidth="1"/>
    <col min="14338" max="14338" width="55.625" style="591" customWidth="1"/>
    <col min="14339" max="14339" width="4.125" style="591" customWidth="1"/>
    <col min="14340" max="14340" width="15.625" style="591" customWidth="1"/>
    <col min="14341" max="14341" width="30.625" style="591" customWidth="1"/>
    <col min="14342" max="14592" width="9" style="591"/>
    <col min="14593" max="14593" width="23.625" style="591" customWidth="1"/>
    <col min="14594" max="14594" width="55.625" style="591" customWidth="1"/>
    <col min="14595" max="14595" width="4.125" style="591" customWidth="1"/>
    <col min="14596" max="14596" width="15.625" style="591" customWidth="1"/>
    <col min="14597" max="14597" width="30.625" style="591" customWidth="1"/>
    <col min="14598" max="14848" width="9" style="591"/>
    <col min="14849" max="14849" width="23.625" style="591" customWidth="1"/>
    <col min="14850" max="14850" width="55.625" style="591" customWidth="1"/>
    <col min="14851" max="14851" width="4.125" style="591" customWidth="1"/>
    <col min="14852" max="14852" width="15.625" style="591" customWidth="1"/>
    <col min="14853" max="14853" width="30.625" style="591" customWidth="1"/>
    <col min="14854" max="15104" width="9" style="591"/>
    <col min="15105" max="15105" width="23.625" style="591" customWidth="1"/>
    <col min="15106" max="15106" width="55.625" style="591" customWidth="1"/>
    <col min="15107" max="15107" width="4.125" style="591" customWidth="1"/>
    <col min="15108" max="15108" width="15.625" style="591" customWidth="1"/>
    <col min="15109" max="15109" width="30.625" style="591" customWidth="1"/>
    <col min="15110" max="15360" width="9" style="591"/>
    <col min="15361" max="15361" width="23.625" style="591" customWidth="1"/>
    <col min="15362" max="15362" width="55.625" style="591" customWidth="1"/>
    <col min="15363" max="15363" width="4.125" style="591" customWidth="1"/>
    <col min="15364" max="15364" width="15.625" style="591" customWidth="1"/>
    <col min="15365" max="15365" width="30.625" style="591" customWidth="1"/>
    <col min="15366" max="15616" width="9" style="591"/>
    <col min="15617" max="15617" width="23.625" style="591" customWidth="1"/>
    <col min="15618" max="15618" width="55.625" style="591" customWidth="1"/>
    <col min="15619" max="15619" width="4.125" style="591" customWidth="1"/>
    <col min="15620" max="15620" width="15.625" style="591" customWidth="1"/>
    <col min="15621" max="15621" width="30.625" style="591" customWidth="1"/>
    <col min="15622" max="15872" width="9" style="591"/>
    <col min="15873" max="15873" width="23.625" style="591" customWidth="1"/>
    <col min="15874" max="15874" width="55.625" style="591" customWidth="1"/>
    <col min="15875" max="15875" width="4.125" style="591" customWidth="1"/>
    <col min="15876" max="15876" width="15.625" style="591" customWidth="1"/>
    <col min="15877" max="15877" width="30.625" style="591" customWidth="1"/>
    <col min="15878" max="16128" width="9" style="591"/>
    <col min="16129" max="16129" width="23.625" style="591" customWidth="1"/>
    <col min="16130" max="16130" width="55.625" style="591" customWidth="1"/>
    <col min="16131" max="16131" width="4.125" style="591" customWidth="1"/>
    <col min="16132" max="16132" width="15.625" style="591" customWidth="1"/>
    <col min="16133" max="16133" width="30.625" style="591" customWidth="1"/>
    <col min="16134" max="16384" width="9" style="591"/>
  </cols>
  <sheetData>
    <row r="1" spans="1:5" ht="30" customHeight="1" x14ac:dyDescent="0.15">
      <c r="A1" s="1016" t="s">
        <v>1046</v>
      </c>
      <c r="B1" s="1016"/>
      <c r="C1" s="1016"/>
      <c r="D1" s="1016"/>
      <c r="E1" s="1016"/>
    </row>
    <row r="2" spans="1:5" ht="9.9499999999999993" customHeight="1" x14ac:dyDescent="0.15">
      <c r="A2" s="592"/>
      <c r="B2" s="592"/>
      <c r="C2" s="593"/>
      <c r="D2" s="594"/>
    </row>
    <row r="3" spans="1:5" s="598" customFormat="1" ht="20.100000000000001" customHeight="1" x14ac:dyDescent="0.15">
      <c r="A3" s="596" t="s">
        <v>202</v>
      </c>
      <c r="B3" s="596" t="s">
        <v>334</v>
      </c>
      <c r="C3" s="1017" t="s">
        <v>203</v>
      </c>
      <c r="D3" s="1018"/>
      <c r="E3" s="597"/>
    </row>
    <row r="4" spans="1:5" ht="27" x14ac:dyDescent="0.15">
      <c r="A4" s="459" t="s">
        <v>1047</v>
      </c>
      <c r="B4" s="460" t="s">
        <v>931</v>
      </c>
      <c r="C4" s="461" t="s">
        <v>1048</v>
      </c>
      <c r="D4" s="462" t="s">
        <v>933</v>
      </c>
      <c r="E4" s="463"/>
    </row>
    <row r="5" spans="1:5" s="595" customFormat="1" ht="26.25" customHeight="1" x14ac:dyDescent="0.15">
      <c r="A5" s="1019" t="s">
        <v>578</v>
      </c>
      <c r="B5" s="599" t="s">
        <v>579</v>
      </c>
      <c r="C5" s="600" t="s">
        <v>1048</v>
      </c>
      <c r="D5" s="601" t="s">
        <v>580</v>
      </c>
      <c r="E5" s="602"/>
    </row>
    <row r="6" spans="1:5" s="595" customFormat="1" ht="26.25" customHeight="1" x14ac:dyDescent="0.15">
      <c r="A6" s="1020"/>
      <c r="B6" s="603" t="s">
        <v>581</v>
      </c>
      <c r="C6" s="604" t="s">
        <v>333</v>
      </c>
      <c r="D6" s="605" t="s">
        <v>582</v>
      </c>
      <c r="E6" s="606"/>
    </row>
    <row r="7" spans="1:5" s="595" customFormat="1" ht="26.25" customHeight="1" x14ac:dyDescent="0.15">
      <c r="A7" s="1021"/>
      <c r="B7" s="607" t="s">
        <v>583</v>
      </c>
      <c r="C7" s="608" t="s">
        <v>333</v>
      </c>
      <c r="D7" s="609" t="s">
        <v>582</v>
      </c>
      <c r="E7" s="610"/>
    </row>
    <row r="8" spans="1:5" s="595" customFormat="1" ht="45.6" customHeight="1" x14ac:dyDescent="0.15">
      <c r="A8" s="1019" t="s">
        <v>935</v>
      </c>
      <c r="B8" s="611" t="s">
        <v>1049</v>
      </c>
      <c r="C8" s="600" t="s">
        <v>333</v>
      </c>
      <c r="D8" s="612" t="s">
        <v>1050</v>
      </c>
      <c r="E8" s="602"/>
    </row>
    <row r="9" spans="1:5" s="595" customFormat="1" ht="39.75" customHeight="1" x14ac:dyDescent="0.15">
      <c r="A9" s="1021"/>
      <c r="B9" s="613" t="s">
        <v>1051</v>
      </c>
      <c r="C9" s="614" t="s">
        <v>333</v>
      </c>
      <c r="D9" s="615" t="s">
        <v>1050</v>
      </c>
      <c r="E9" s="610"/>
    </row>
    <row r="10" spans="1:5" ht="36.75" customHeight="1" x14ac:dyDescent="0.15">
      <c r="A10" s="1005" t="s">
        <v>550</v>
      </c>
      <c r="B10" s="460" t="s">
        <v>553</v>
      </c>
      <c r="C10" s="461" t="s">
        <v>1052</v>
      </c>
      <c r="D10" s="462" t="s">
        <v>335</v>
      </c>
      <c r="E10" s="463"/>
    </row>
    <row r="11" spans="1:5" ht="29.25" customHeight="1" x14ac:dyDescent="0.15">
      <c r="A11" s="1006"/>
      <c r="B11" s="531" t="s">
        <v>938</v>
      </c>
      <c r="C11" s="472" t="s">
        <v>976</v>
      </c>
      <c r="D11" s="481" t="s">
        <v>335</v>
      </c>
      <c r="E11" s="482"/>
    </row>
    <row r="12" spans="1:5" ht="27" customHeight="1" x14ac:dyDescent="0.15">
      <c r="A12" s="988"/>
      <c r="B12" s="476" t="s">
        <v>939</v>
      </c>
      <c r="C12" s="483" t="s">
        <v>944</v>
      </c>
      <c r="D12" s="484" t="s">
        <v>337</v>
      </c>
      <c r="E12" s="485"/>
    </row>
    <row r="13" spans="1:5" ht="38.25" customHeight="1" x14ac:dyDescent="0.15">
      <c r="A13" s="1005" t="s">
        <v>551</v>
      </c>
      <c r="B13" s="531" t="s">
        <v>554</v>
      </c>
      <c r="C13" s="461" t="s">
        <v>333</v>
      </c>
      <c r="D13" s="462" t="s">
        <v>335</v>
      </c>
      <c r="E13" s="463"/>
    </row>
    <row r="14" spans="1:5" ht="37.5" customHeight="1" x14ac:dyDescent="0.15">
      <c r="A14" s="1006"/>
      <c r="B14" s="480" t="s">
        <v>940</v>
      </c>
      <c r="C14" s="472" t="s">
        <v>333</v>
      </c>
      <c r="D14" s="616" t="s">
        <v>335</v>
      </c>
      <c r="E14" s="482"/>
    </row>
    <row r="15" spans="1:5" ht="27" customHeight="1" x14ac:dyDescent="0.15">
      <c r="A15" s="988"/>
      <c r="B15" s="476" t="s">
        <v>939</v>
      </c>
      <c r="C15" s="483" t="s">
        <v>1052</v>
      </c>
      <c r="D15" s="484" t="s">
        <v>337</v>
      </c>
      <c r="E15" s="485"/>
    </row>
    <row r="16" spans="1:5" ht="130.5" customHeight="1" x14ac:dyDescent="0.15">
      <c r="A16" s="1005" t="s">
        <v>1053</v>
      </c>
      <c r="B16" s="460" t="s">
        <v>941</v>
      </c>
      <c r="C16" s="461" t="s">
        <v>1054</v>
      </c>
      <c r="D16" s="462" t="s">
        <v>337</v>
      </c>
      <c r="E16" s="463"/>
    </row>
    <row r="17" spans="1:5" ht="62.45" customHeight="1" x14ac:dyDescent="0.15">
      <c r="A17" s="1006"/>
      <c r="B17" s="480" t="s">
        <v>942</v>
      </c>
      <c r="C17" s="468" t="s">
        <v>1052</v>
      </c>
      <c r="D17" s="486" t="s">
        <v>337</v>
      </c>
      <c r="E17" s="487"/>
    </row>
    <row r="18" spans="1:5" ht="41.25" customHeight="1" x14ac:dyDescent="0.15">
      <c r="A18" s="1006"/>
      <c r="B18" s="488" t="s">
        <v>943</v>
      </c>
      <c r="C18" s="468" t="s">
        <v>976</v>
      </c>
      <c r="D18" s="486" t="s">
        <v>337</v>
      </c>
      <c r="E18" s="489"/>
    </row>
    <row r="19" spans="1:5" ht="40.5" x14ac:dyDescent="0.15">
      <c r="A19" s="1006"/>
      <c r="B19" s="488" t="s">
        <v>945</v>
      </c>
      <c r="C19" s="468" t="s">
        <v>976</v>
      </c>
      <c r="D19" s="486" t="s">
        <v>337</v>
      </c>
      <c r="E19" s="489"/>
    </row>
    <row r="20" spans="1:5" ht="20.100000000000001" customHeight="1" x14ac:dyDescent="0.15">
      <c r="A20" s="1007"/>
      <c r="B20" s="476" t="s">
        <v>339</v>
      </c>
      <c r="C20" s="483" t="s">
        <v>1054</v>
      </c>
      <c r="D20" s="484" t="s">
        <v>337</v>
      </c>
      <c r="E20" s="485"/>
    </row>
    <row r="21" spans="1:5" ht="18.75" customHeight="1" x14ac:dyDescent="0.15">
      <c r="A21" s="1005" t="s">
        <v>331</v>
      </c>
      <c r="B21" s="459" t="s">
        <v>1055</v>
      </c>
      <c r="C21" s="490" t="s">
        <v>976</v>
      </c>
      <c r="D21" s="491" t="s">
        <v>337</v>
      </c>
      <c r="E21" s="492"/>
    </row>
    <row r="22" spans="1:5" ht="35.25" customHeight="1" x14ac:dyDescent="0.15">
      <c r="A22" s="1007"/>
      <c r="B22" s="476" t="s">
        <v>946</v>
      </c>
      <c r="C22" s="493" t="s">
        <v>976</v>
      </c>
      <c r="D22" s="494" t="s">
        <v>341</v>
      </c>
      <c r="E22" s="495"/>
    </row>
    <row r="23" spans="1:5" ht="21" customHeight="1" x14ac:dyDescent="0.15">
      <c r="A23" s="1005" t="s">
        <v>947</v>
      </c>
      <c r="B23" s="496" t="s">
        <v>948</v>
      </c>
      <c r="C23" s="497" t="s">
        <v>333</v>
      </c>
      <c r="D23" s="498" t="s">
        <v>337</v>
      </c>
      <c r="E23" s="499"/>
    </row>
    <row r="24" spans="1:5" ht="76.5" customHeight="1" x14ac:dyDescent="0.15">
      <c r="A24" s="1006"/>
      <c r="B24" s="480" t="s">
        <v>949</v>
      </c>
      <c r="C24" s="468" t="s">
        <v>333</v>
      </c>
      <c r="D24" s="486" t="s">
        <v>337</v>
      </c>
      <c r="E24" s="487"/>
    </row>
    <row r="25" spans="1:5" ht="21" customHeight="1" x14ac:dyDescent="0.15">
      <c r="A25" s="1007"/>
      <c r="B25" s="480" t="s">
        <v>950</v>
      </c>
      <c r="C25" s="468" t="s">
        <v>333</v>
      </c>
      <c r="D25" s="486" t="s">
        <v>337</v>
      </c>
      <c r="E25" s="470"/>
    </row>
    <row r="26" spans="1:5" ht="40.5" x14ac:dyDescent="0.15">
      <c r="A26" s="1005" t="s">
        <v>354</v>
      </c>
      <c r="B26" s="459" t="s">
        <v>962</v>
      </c>
      <c r="C26" s="497" t="s">
        <v>333</v>
      </c>
      <c r="D26" s="498" t="s">
        <v>337</v>
      </c>
      <c r="E26" s="466"/>
    </row>
    <row r="27" spans="1:5" ht="40.5" x14ac:dyDescent="0.15">
      <c r="A27" s="1007"/>
      <c r="B27" s="476" t="s">
        <v>963</v>
      </c>
      <c r="C27" s="483" t="s">
        <v>333</v>
      </c>
      <c r="D27" s="521" t="s">
        <v>337</v>
      </c>
      <c r="E27" s="479"/>
    </row>
    <row r="28" spans="1:5" ht="23.25" customHeight="1" x14ac:dyDescent="0.15">
      <c r="A28" s="1005" t="s">
        <v>355</v>
      </c>
      <c r="B28" s="496" t="s">
        <v>973</v>
      </c>
      <c r="C28" s="497" t="s">
        <v>976</v>
      </c>
      <c r="D28" s="498" t="s">
        <v>337</v>
      </c>
      <c r="E28" s="499"/>
    </row>
    <row r="29" spans="1:5" ht="45.75" customHeight="1" x14ac:dyDescent="0.15">
      <c r="A29" s="1006"/>
      <c r="B29" s="480" t="s">
        <v>1056</v>
      </c>
      <c r="C29" s="468" t="s">
        <v>976</v>
      </c>
      <c r="D29" s="486" t="s">
        <v>337</v>
      </c>
      <c r="E29" s="487"/>
    </row>
    <row r="30" spans="1:5" ht="72.75" customHeight="1" x14ac:dyDescent="0.15">
      <c r="A30" s="1006"/>
      <c r="B30" s="480" t="s">
        <v>977</v>
      </c>
      <c r="C30" s="468" t="s">
        <v>976</v>
      </c>
      <c r="D30" s="486" t="s">
        <v>337</v>
      </c>
      <c r="E30" s="470"/>
    </row>
    <row r="31" spans="1:5" ht="46.5" customHeight="1" x14ac:dyDescent="0.15">
      <c r="A31" s="1006"/>
      <c r="B31" s="480" t="s">
        <v>978</v>
      </c>
      <c r="C31" s="468" t="s">
        <v>976</v>
      </c>
      <c r="D31" s="486" t="s">
        <v>337</v>
      </c>
      <c r="E31" s="470"/>
    </row>
    <row r="32" spans="1:5" ht="22.5" customHeight="1" x14ac:dyDescent="0.15">
      <c r="A32" s="1007"/>
      <c r="B32" s="476" t="s">
        <v>979</v>
      </c>
      <c r="C32" s="483" t="s">
        <v>1054</v>
      </c>
      <c r="D32" s="484" t="s">
        <v>337</v>
      </c>
      <c r="E32" s="519"/>
    </row>
    <row r="33" spans="1:5" ht="38.25" customHeight="1" x14ac:dyDescent="0.15">
      <c r="A33" s="986" t="s">
        <v>1057</v>
      </c>
      <c r="B33" s="460" t="s">
        <v>980</v>
      </c>
      <c r="C33" s="461" t="s">
        <v>333</v>
      </c>
      <c r="D33" s="523" t="s">
        <v>337</v>
      </c>
      <c r="E33" s="466"/>
    </row>
    <row r="34" spans="1:5" ht="68.25" customHeight="1" x14ac:dyDescent="0.15">
      <c r="A34" s="987"/>
      <c r="B34" s="480" t="s">
        <v>981</v>
      </c>
      <c r="C34" s="468" t="s">
        <v>333</v>
      </c>
      <c r="D34" s="524" t="s">
        <v>337</v>
      </c>
      <c r="E34" s="470"/>
    </row>
    <row r="35" spans="1:5" ht="34.5" customHeight="1" x14ac:dyDescent="0.15">
      <c r="A35" s="988"/>
      <c r="B35" s="476" t="s">
        <v>982</v>
      </c>
      <c r="C35" s="483" t="s">
        <v>333</v>
      </c>
      <c r="D35" s="525" t="s">
        <v>341</v>
      </c>
      <c r="E35" s="519"/>
    </row>
    <row r="36" spans="1:5" ht="36.75" customHeight="1" x14ac:dyDescent="0.15">
      <c r="A36" s="986" t="s">
        <v>556</v>
      </c>
      <c r="B36" s="460" t="s">
        <v>980</v>
      </c>
      <c r="C36" s="461" t="s">
        <v>333</v>
      </c>
      <c r="D36" s="523" t="s">
        <v>337</v>
      </c>
      <c r="E36" s="466"/>
    </row>
    <row r="37" spans="1:5" ht="67.5" customHeight="1" x14ac:dyDescent="0.15">
      <c r="A37" s="987"/>
      <c r="B37" s="480" t="s">
        <v>1058</v>
      </c>
      <c r="C37" s="468" t="s">
        <v>333</v>
      </c>
      <c r="D37" s="524" t="s">
        <v>337</v>
      </c>
      <c r="E37" s="470"/>
    </row>
    <row r="38" spans="1:5" ht="35.25" customHeight="1" x14ac:dyDescent="0.15">
      <c r="A38" s="987"/>
      <c r="B38" s="480" t="s">
        <v>982</v>
      </c>
      <c r="C38" s="468" t="s">
        <v>333</v>
      </c>
      <c r="D38" s="524" t="s">
        <v>341</v>
      </c>
      <c r="E38" s="470"/>
    </row>
    <row r="39" spans="1:5" ht="36" customHeight="1" x14ac:dyDescent="0.15">
      <c r="A39" s="987"/>
      <c r="B39" s="480" t="s">
        <v>984</v>
      </c>
      <c r="C39" s="468" t="s">
        <v>333</v>
      </c>
      <c r="D39" s="524" t="s">
        <v>337</v>
      </c>
      <c r="E39" s="470"/>
    </row>
    <row r="40" spans="1:5" ht="37.5" customHeight="1" x14ac:dyDescent="0.15">
      <c r="A40" s="988"/>
      <c r="B40" s="476" t="s">
        <v>985</v>
      </c>
      <c r="C40" s="483" t="s">
        <v>333</v>
      </c>
      <c r="D40" s="525" t="s">
        <v>341</v>
      </c>
      <c r="E40" s="519"/>
    </row>
    <row r="41" spans="1:5" s="595" customFormat="1" ht="78.75" customHeight="1" x14ac:dyDescent="0.15">
      <c r="A41" s="1005" t="s">
        <v>1059</v>
      </c>
      <c r="B41" s="460" t="s">
        <v>1060</v>
      </c>
      <c r="C41" s="526" t="s">
        <v>1061</v>
      </c>
      <c r="D41" s="527" t="s">
        <v>341</v>
      </c>
      <c r="E41" s="466"/>
    </row>
    <row r="42" spans="1:5" s="595" customFormat="1" ht="34.5" customHeight="1" x14ac:dyDescent="0.15">
      <c r="A42" s="1006"/>
      <c r="B42" s="520" t="s">
        <v>988</v>
      </c>
      <c r="C42" s="528"/>
      <c r="D42" s="529"/>
      <c r="E42" s="530"/>
    </row>
    <row r="43" spans="1:5" s="595" customFormat="1" ht="25.5" customHeight="1" x14ac:dyDescent="0.15">
      <c r="A43" s="1007"/>
      <c r="B43" s="617" t="s">
        <v>1062</v>
      </c>
      <c r="C43" s="618" t="s">
        <v>1061</v>
      </c>
      <c r="D43" s="619" t="s">
        <v>341</v>
      </c>
      <c r="E43" s="479"/>
    </row>
    <row r="44" spans="1:5" s="595" customFormat="1" ht="86.25" customHeight="1" x14ac:dyDescent="0.15">
      <c r="A44" s="1005" t="s">
        <v>1063</v>
      </c>
      <c r="B44" s="460" t="s">
        <v>1064</v>
      </c>
      <c r="C44" s="526" t="s">
        <v>1061</v>
      </c>
      <c r="D44" s="527" t="s">
        <v>341</v>
      </c>
      <c r="E44" s="466"/>
    </row>
    <row r="45" spans="1:5" s="595" customFormat="1" ht="33.75" customHeight="1" x14ac:dyDescent="0.15">
      <c r="A45" s="1006"/>
      <c r="B45" s="531" t="s">
        <v>988</v>
      </c>
      <c r="C45" s="532"/>
      <c r="D45" s="533"/>
      <c r="E45" s="474"/>
    </row>
    <row r="46" spans="1:5" s="595" customFormat="1" ht="33.75" customHeight="1" x14ac:dyDescent="0.15">
      <c r="A46" s="1006"/>
      <c r="B46" s="620" t="s">
        <v>1065</v>
      </c>
      <c r="C46" s="621" t="s">
        <v>1054</v>
      </c>
      <c r="D46" s="622" t="s">
        <v>341</v>
      </c>
      <c r="E46" s="623"/>
    </row>
    <row r="47" spans="1:5" s="595" customFormat="1" ht="47.25" customHeight="1" x14ac:dyDescent="0.15">
      <c r="A47" s="1005" t="s">
        <v>591</v>
      </c>
      <c r="B47" s="459" t="s">
        <v>1066</v>
      </c>
      <c r="C47" s="526" t="s">
        <v>1054</v>
      </c>
      <c r="D47" s="527" t="s">
        <v>341</v>
      </c>
      <c r="E47" s="542"/>
    </row>
    <row r="48" spans="1:5" s="595" customFormat="1" ht="18.75" customHeight="1" x14ac:dyDescent="0.15">
      <c r="A48" s="1007"/>
      <c r="B48" s="480" t="s">
        <v>338</v>
      </c>
      <c r="C48" s="532" t="s">
        <v>1061</v>
      </c>
      <c r="D48" s="533" t="s">
        <v>341</v>
      </c>
      <c r="E48" s="479"/>
    </row>
    <row r="49" spans="1:5" ht="19.5" customHeight="1" x14ac:dyDescent="0.15">
      <c r="A49" s="1005" t="s">
        <v>587</v>
      </c>
      <c r="B49" s="1000" t="s">
        <v>588</v>
      </c>
      <c r="C49" s="993" t="s">
        <v>1061</v>
      </c>
      <c r="D49" s="1009" t="s">
        <v>337</v>
      </c>
      <c r="E49" s="1011" t="s">
        <v>1067</v>
      </c>
    </row>
    <row r="50" spans="1:5" ht="15" customHeight="1" x14ac:dyDescent="0.15">
      <c r="A50" s="1006"/>
      <c r="B50" s="1008"/>
      <c r="C50" s="994"/>
      <c r="D50" s="1010"/>
      <c r="E50" s="1012"/>
    </row>
    <row r="51" spans="1:5" ht="30" customHeight="1" x14ac:dyDescent="0.15">
      <c r="A51" s="1006"/>
      <c r="B51" s="480" t="s">
        <v>589</v>
      </c>
      <c r="C51" s="468" t="s">
        <v>976</v>
      </c>
      <c r="D51" s="486" t="s">
        <v>590</v>
      </c>
      <c r="E51" s="487"/>
    </row>
    <row r="52" spans="1:5" ht="18.75" customHeight="1" x14ac:dyDescent="0.15">
      <c r="A52" s="1007"/>
      <c r="B52" s="480" t="s">
        <v>338</v>
      </c>
      <c r="C52" s="468" t="s">
        <v>1061</v>
      </c>
      <c r="D52" s="486" t="s">
        <v>337</v>
      </c>
      <c r="E52" s="487"/>
    </row>
    <row r="53" spans="1:5" s="595" customFormat="1" ht="44.25" customHeight="1" x14ac:dyDescent="0.15">
      <c r="A53" s="1005" t="s">
        <v>592</v>
      </c>
      <c r="B53" s="460" t="s">
        <v>1068</v>
      </c>
      <c r="C53" s="526" t="s">
        <v>1054</v>
      </c>
      <c r="D53" s="527" t="s">
        <v>337</v>
      </c>
      <c r="E53" s="466"/>
    </row>
    <row r="54" spans="1:5" s="595" customFormat="1" ht="18" customHeight="1" x14ac:dyDescent="0.15">
      <c r="A54" s="1006"/>
      <c r="B54" s="520" t="s">
        <v>1001</v>
      </c>
      <c r="C54" s="528" t="s">
        <v>333</v>
      </c>
      <c r="D54" s="529" t="s">
        <v>1002</v>
      </c>
      <c r="E54" s="530"/>
    </row>
    <row r="55" spans="1:5" s="595" customFormat="1" ht="18" customHeight="1" x14ac:dyDescent="0.15">
      <c r="A55" s="1007"/>
      <c r="B55" s="617" t="s">
        <v>338</v>
      </c>
      <c r="C55" s="618" t="s">
        <v>976</v>
      </c>
      <c r="D55" s="619" t="s">
        <v>337</v>
      </c>
      <c r="E55" s="479"/>
    </row>
    <row r="56" spans="1:5" s="595" customFormat="1" ht="45.75" customHeight="1" x14ac:dyDescent="0.15">
      <c r="A56" s="1005" t="s">
        <v>1069</v>
      </c>
      <c r="B56" s="460" t="s">
        <v>1070</v>
      </c>
      <c r="C56" s="461" t="s">
        <v>1054</v>
      </c>
      <c r="D56" s="523" t="s">
        <v>337</v>
      </c>
      <c r="E56" s="466"/>
    </row>
    <row r="57" spans="1:5" s="595" customFormat="1" ht="54" x14ac:dyDescent="0.15">
      <c r="A57" s="1007"/>
      <c r="B57" s="476" t="s">
        <v>1071</v>
      </c>
      <c r="C57" s="483" t="s">
        <v>976</v>
      </c>
      <c r="D57" s="624" t="s">
        <v>337</v>
      </c>
      <c r="E57" s="474"/>
    </row>
    <row r="58" spans="1:5" ht="14.25" x14ac:dyDescent="0.15">
      <c r="A58" s="1013" t="s">
        <v>593</v>
      </c>
      <c r="B58" s="541" t="s">
        <v>1072</v>
      </c>
      <c r="C58" s="461" t="s">
        <v>976</v>
      </c>
      <c r="D58" s="527" t="s">
        <v>337</v>
      </c>
      <c r="E58" s="466"/>
    </row>
    <row r="59" spans="1:5" ht="30" customHeight="1" x14ac:dyDescent="0.15">
      <c r="A59" s="987"/>
      <c r="B59" s="515" t="s">
        <v>1073</v>
      </c>
      <c r="C59" s="625" t="s">
        <v>976</v>
      </c>
      <c r="D59" s="547" t="s">
        <v>337</v>
      </c>
      <c r="E59" s="470"/>
    </row>
    <row r="60" spans="1:5" ht="30" customHeight="1" x14ac:dyDescent="0.15">
      <c r="A60" s="987"/>
      <c r="B60" s="515" t="s">
        <v>1074</v>
      </c>
      <c r="C60" s="625" t="s">
        <v>976</v>
      </c>
      <c r="D60" s="547" t="s">
        <v>337</v>
      </c>
      <c r="E60" s="470"/>
    </row>
    <row r="61" spans="1:5" ht="14.25" x14ac:dyDescent="0.15">
      <c r="A61" s="1014"/>
      <c r="B61" s="626" t="s">
        <v>338</v>
      </c>
      <c r="C61" s="483" t="s">
        <v>976</v>
      </c>
      <c r="D61" s="525" t="s">
        <v>337</v>
      </c>
      <c r="E61" s="519"/>
    </row>
    <row r="62" spans="1:5" ht="30" customHeight="1" x14ac:dyDescent="0.15">
      <c r="A62" s="986" t="s">
        <v>1075</v>
      </c>
      <c r="B62" s="541" t="s">
        <v>1007</v>
      </c>
      <c r="C62" s="461" t="s">
        <v>976</v>
      </c>
      <c r="D62" s="523" t="s">
        <v>337</v>
      </c>
      <c r="E62" s="466"/>
    </row>
    <row r="63" spans="1:5" ht="14.25" x14ac:dyDescent="0.15">
      <c r="A63" s="988"/>
      <c r="B63" s="476" t="s">
        <v>1076</v>
      </c>
      <c r="C63" s="472" t="s">
        <v>976</v>
      </c>
      <c r="D63" s="627" t="s">
        <v>1077</v>
      </c>
      <c r="E63" s="519"/>
    </row>
    <row r="64" spans="1:5" ht="14.25" x14ac:dyDescent="0.15">
      <c r="A64" s="1013" t="s">
        <v>1078</v>
      </c>
      <c r="B64" s="541" t="s">
        <v>1079</v>
      </c>
      <c r="C64" s="461" t="s">
        <v>976</v>
      </c>
      <c r="D64" s="523" t="s">
        <v>337</v>
      </c>
      <c r="E64" s="466"/>
    </row>
    <row r="65" spans="1:5" ht="27" x14ac:dyDescent="0.15">
      <c r="A65" s="987"/>
      <c r="B65" s="560" t="s">
        <v>1080</v>
      </c>
      <c r="C65" s="472" t="s">
        <v>976</v>
      </c>
      <c r="D65" s="628" t="s">
        <v>337</v>
      </c>
      <c r="E65" s="474"/>
    </row>
    <row r="66" spans="1:5" ht="27" x14ac:dyDescent="0.15">
      <c r="A66" s="987"/>
      <c r="B66" s="515" t="s">
        <v>1081</v>
      </c>
      <c r="C66" s="468" t="s">
        <v>976</v>
      </c>
      <c r="D66" s="547" t="s">
        <v>337</v>
      </c>
      <c r="E66" s="470"/>
    </row>
    <row r="67" spans="1:5" ht="14.25" x14ac:dyDescent="0.15">
      <c r="A67" s="987"/>
      <c r="B67" s="517" t="s">
        <v>1082</v>
      </c>
      <c r="C67" s="513" t="s">
        <v>976</v>
      </c>
      <c r="D67" s="544" t="s">
        <v>1077</v>
      </c>
      <c r="E67" s="545"/>
    </row>
    <row r="68" spans="1:5" ht="27" x14ac:dyDescent="0.15">
      <c r="A68" s="1014"/>
      <c r="B68" s="629" t="s">
        <v>1083</v>
      </c>
      <c r="C68" s="483" t="s">
        <v>1054</v>
      </c>
      <c r="D68" s="525" t="s">
        <v>337</v>
      </c>
      <c r="E68" s="519"/>
    </row>
    <row r="69" spans="1:5" s="630" customFormat="1" ht="20.100000000000001" customHeight="1" x14ac:dyDescent="0.15">
      <c r="A69" s="1000" t="s">
        <v>559</v>
      </c>
      <c r="B69" s="550" t="s">
        <v>347</v>
      </c>
      <c r="C69" s="551" t="s">
        <v>976</v>
      </c>
      <c r="D69" s="552" t="s">
        <v>1039</v>
      </c>
      <c r="E69" s="542" t="s">
        <v>560</v>
      </c>
    </row>
    <row r="70" spans="1:5" s="630" customFormat="1" ht="20.100000000000001" customHeight="1" x14ac:dyDescent="0.15">
      <c r="A70" s="999"/>
      <c r="B70" s="554" t="s">
        <v>1012</v>
      </c>
      <c r="C70" s="555" t="s">
        <v>976</v>
      </c>
      <c r="D70" s="556" t="s">
        <v>1039</v>
      </c>
      <c r="E70" s="470" t="s">
        <v>560</v>
      </c>
    </row>
    <row r="71" spans="1:5" s="630" customFormat="1" ht="20.100000000000001" customHeight="1" x14ac:dyDescent="0.15">
      <c r="A71" s="999"/>
      <c r="B71" s="554" t="s">
        <v>348</v>
      </c>
      <c r="C71" s="555" t="s">
        <v>1054</v>
      </c>
      <c r="D71" s="556" t="s">
        <v>998</v>
      </c>
      <c r="E71" s="470"/>
    </row>
    <row r="72" spans="1:5" s="630" customFormat="1" ht="20.100000000000001" customHeight="1" x14ac:dyDescent="0.15">
      <c r="A72" s="999"/>
      <c r="B72" s="554" t="s">
        <v>349</v>
      </c>
      <c r="C72" s="555" t="s">
        <v>976</v>
      </c>
      <c r="D72" s="556" t="s">
        <v>998</v>
      </c>
      <c r="E72" s="470" t="s">
        <v>350</v>
      </c>
    </row>
    <row r="73" spans="1:5" s="630" customFormat="1" ht="19.5" customHeight="1" x14ac:dyDescent="0.15">
      <c r="A73" s="999"/>
      <c r="B73" s="554" t="s">
        <v>561</v>
      </c>
      <c r="C73" s="555" t="s">
        <v>1054</v>
      </c>
      <c r="D73" s="556" t="s">
        <v>1013</v>
      </c>
      <c r="E73" s="470"/>
    </row>
    <row r="74" spans="1:5" s="630" customFormat="1" ht="19.5" customHeight="1" x14ac:dyDescent="0.15">
      <c r="A74" s="999"/>
      <c r="B74" s="554" t="s">
        <v>351</v>
      </c>
      <c r="C74" s="555" t="s">
        <v>1054</v>
      </c>
      <c r="D74" s="556" t="s">
        <v>352</v>
      </c>
      <c r="E74" s="470"/>
    </row>
    <row r="75" spans="1:5" s="630" customFormat="1" ht="14.25" x14ac:dyDescent="0.15">
      <c r="A75" s="999"/>
      <c r="B75" s="631" t="s">
        <v>1084</v>
      </c>
      <c r="C75" s="558" t="s">
        <v>1054</v>
      </c>
      <c r="D75" s="559"/>
      <c r="E75" s="545"/>
    </row>
    <row r="76" spans="1:5" s="630" customFormat="1" ht="27" x14ac:dyDescent="0.15">
      <c r="A76" s="999"/>
      <c r="B76" s="560" t="s">
        <v>562</v>
      </c>
      <c r="C76" s="561" t="s">
        <v>976</v>
      </c>
      <c r="D76" s="562" t="s">
        <v>998</v>
      </c>
      <c r="E76" s="474"/>
    </row>
    <row r="77" spans="1:5" s="630" customFormat="1" ht="27" x14ac:dyDescent="0.15">
      <c r="A77" s="999"/>
      <c r="B77" s="543" t="s">
        <v>1085</v>
      </c>
      <c r="C77" s="561" t="s">
        <v>1054</v>
      </c>
      <c r="D77" s="562" t="s">
        <v>998</v>
      </c>
      <c r="E77" s="474" t="s">
        <v>353</v>
      </c>
    </row>
    <row r="78" spans="1:5" s="630" customFormat="1" ht="37.5" customHeight="1" x14ac:dyDescent="0.15">
      <c r="A78" s="999"/>
      <c r="B78" s="565" t="s">
        <v>1086</v>
      </c>
      <c r="C78" s="566" t="s">
        <v>333</v>
      </c>
      <c r="D78" s="567" t="s">
        <v>1018</v>
      </c>
      <c r="E78" s="530"/>
    </row>
    <row r="79" spans="1:5" s="630" customFormat="1" ht="39" customHeight="1" x14ac:dyDescent="0.15">
      <c r="A79" s="999"/>
      <c r="B79" s="629" t="s">
        <v>1087</v>
      </c>
      <c r="C79" s="632" t="s">
        <v>1054</v>
      </c>
      <c r="D79" s="633" t="s">
        <v>998</v>
      </c>
      <c r="E79" s="519"/>
    </row>
    <row r="80" spans="1:5" s="630" customFormat="1" ht="20.100000000000001" customHeight="1" x14ac:dyDescent="0.15">
      <c r="A80" s="1000" t="s">
        <v>563</v>
      </c>
      <c r="B80" s="550" t="s">
        <v>347</v>
      </c>
      <c r="C80" s="551" t="s">
        <v>1054</v>
      </c>
      <c r="D80" s="552" t="s">
        <v>998</v>
      </c>
      <c r="E80" s="542" t="s">
        <v>560</v>
      </c>
    </row>
    <row r="81" spans="1:5" s="630" customFormat="1" ht="20.100000000000001" customHeight="1" x14ac:dyDescent="0.15">
      <c r="A81" s="999"/>
      <c r="B81" s="554" t="s">
        <v>1012</v>
      </c>
      <c r="C81" s="555" t="s">
        <v>1054</v>
      </c>
      <c r="D81" s="556" t="s">
        <v>998</v>
      </c>
      <c r="E81" s="470" t="s">
        <v>560</v>
      </c>
    </row>
    <row r="82" spans="1:5" s="630" customFormat="1" ht="20.100000000000001" customHeight="1" x14ac:dyDescent="0.15">
      <c r="A82" s="999"/>
      <c r="B82" s="554" t="s">
        <v>348</v>
      </c>
      <c r="C82" s="555" t="s">
        <v>1054</v>
      </c>
      <c r="D82" s="556" t="s">
        <v>998</v>
      </c>
      <c r="E82" s="470"/>
    </row>
    <row r="83" spans="1:5" s="630" customFormat="1" ht="20.100000000000001" customHeight="1" x14ac:dyDescent="0.15">
      <c r="A83" s="999"/>
      <c r="B83" s="554" t="s">
        <v>349</v>
      </c>
      <c r="C83" s="555" t="s">
        <v>1054</v>
      </c>
      <c r="D83" s="556" t="s">
        <v>998</v>
      </c>
      <c r="E83" s="470" t="s">
        <v>350</v>
      </c>
    </row>
    <row r="84" spans="1:5" s="630" customFormat="1" ht="20.100000000000001" customHeight="1" x14ac:dyDescent="0.15">
      <c r="A84" s="999"/>
      <c r="B84" s="554" t="s">
        <v>561</v>
      </c>
      <c r="C84" s="555" t="s">
        <v>1054</v>
      </c>
      <c r="D84" s="556" t="s">
        <v>1013</v>
      </c>
      <c r="E84" s="470"/>
    </row>
    <row r="85" spans="1:5" s="630" customFormat="1" ht="20.100000000000001" customHeight="1" x14ac:dyDescent="0.15">
      <c r="A85" s="999"/>
      <c r="B85" s="554" t="s">
        <v>351</v>
      </c>
      <c r="C85" s="555" t="s">
        <v>1054</v>
      </c>
      <c r="D85" s="556" t="s">
        <v>352</v>
      </c>
      <c r="E85" s="470"/>
    </row>
    <row r="86" spans="1:5" s="630" customFormat="1" ht="20.100000000000001" customHeight="1" x14ac:dyDescent="0.15">
      <c r="A86" s="999"/>
      <c r="B86" s="557" t="s">
        <v>1088</v>
      </c>
      <c r="C86" s="558" t="s">
        <v>1054</v>
      </c>
      <c r="D86" s="559"/>
      <c r="E86" s="545"/>
    </row>
    <row r="87" spans="1:5" s="630" customFormat="1" ht="27" x14ac:dyDescent="0.15">
      <c r="A87" s="999"/>
      <c r="B87" s="543" t="s">
        <v>562</v>
      </c>
      <c r="C87" s="561" t="s">
        <v>1054</v>
      </c>
      <c r="D87" s="562" t="s">
        <v>998</v>
      </c>
      <c r="E87" s="474"/>
    </row>
    <row r="88" spans="1:5" s="630" customFormat="1" ht="27" x14ac:dyDescent="0.15">
      <c r="A88" s="999"/>
      <c r="B88" s="565" t="s">
        <v>1085</v>
      </c>
      <c r="C88" s="566" t="s">
        <v>1054</v>
      </c>
      <c r="D88" s="567" t="s">
        <v>998</v>
      </c>
      <c r="E88" s="530" t="s">
        <v>353</v>
      </c>
    </row>
    <row r="89" spans="1:5" s="630" customFormat="1" ht="35.25" customHeight="1" x14ac:dyDescent="0.15">
      <c r="A89" s="999"/>
      <c r="B89" s="517" t="s">
        <v>1089</v>
      </c>
      <c r="C89" s="634" t="s">
        <v>1054</v>
      </c>
      <c r="D89" s="635" t="s">
        <v>998</v>
      </c>
      <c r="E89" s="545"/>
    </row>
    <row r="90" spans="1:5" s="630" customFormat="1" ht="20.100000000000001" customHeight="1" x14ac:dyDescent="0.15">
      <c r="A90" s="1000" t="s">
        <v>564</v>
      </c>
      <c r="B90" s="550" t="s">
        <v>347</v>
      </c>
      <c r="C90" s="551" t="s">
        <v>1054</v>
      </c>
      <c r="D90" s="552" t="s">
        <v>998</v>
      </c>
      <c r="E90" s="542" t="s">
        <v>560</v>
      </c>
    </row>
    <row r="91" spans="1:5" s="630" customFormat="1" ht="20.100000000000001" customHeight="1" x14ac:dyDescent="0.15">
      <c r="A91" s="999"/>
      <c r="B91" s="554" t="s">
        <v>1012</v>
      </c>
      <c r="C91" s="555" t="s">
        <v>1054</v>
      </c>
      <c r="D91" s="556" t="s">
        <v>998</v>
      </c>
      <c r="E91" s="470" t="s">
        <v>560</v>
      </c>
    </row>
    <row r="92" spans="1:5" s="630" customFormat="1" ht="20.100000000000001" customHeight="1" x14ac:dyDescent="0.15">
      <c r="A92" s="999"/>
      <c r="B92" s="554" t="s">
        <v>348</v>
      </c>
      <c r="C92" s="555" t="s">
        <v>1054</v>
      </c>
      <c r="D92" s="556" t="s">
        <v>998</v>
      </c>
      <c r="E92" s="470"/>
    </row>
    <row r="93" spans="1:5" s="630" customFormat="1" ht="20.100000000000001" customHeight="1" x14ac:dyDescent="0.15">
      <c r="A93" s="999"/>
      <c r="B93" s="554" t="s">
        <v>349</v>
      </c>
      <c r="C93" s="555" t="s">
        <v>1054</v>
      </c>
      <c r="D93" s="556" t="s">
        <v>998</v>
      </c>
      <c r="E93" s="470" t="s">
        <v>350</v>
      </c>
    </row>
    <row r="94" spans="1:5" s="630" customFormat="1" ht="20.100000000000001" customHeight="1" x14ac:dyDescent="0.15">
      <c r="A94" s="999"/>
      <c r="B94" s="554" t="s">
        <v>561</v>
      </c>
      <c r="C94" s="555" t="s">
        <v>1054</v>
      </c>
      <c r="D94" s="556" t="s">
        <v>1013</v>
      </c>
      <c r="E94" s="470"/>
    </row>
    <row r="95" spans="1:5" s="630" customFormat="1" ht="20.100000000000001" customHeight="1" x14ac:dyDescent="0.15">
      <c r="A95" s="999"/>
      <c r="B95" s="554" t="s">
        <v>351</v>
      </c>
      <c r="C95" s="555" t="s">
        <v>1054</v>
      </c>
      <c r="D95" s="556" t="s">
        <v>352</v>
      </c>
      <c r="E95" s="470"/>
    </row>
    <row r="96" spans="1:5" ht="19.5" customHeight="1" x14ac:dyDescent="0.15">
      <c r="A96" s="999"/>
      <c r="B96" s="557" t="s">
        <v>1090</v>
      </c>
      <c r="C96" s="558"/>
      <c r="D96" s="559"/>
      <c r="E96" s="545"/>
    </row>
    <row r="97" spans="1:5" ht="34.5" customHeight="1" x14ac:dyDescent="0.15">
      <c r="A97" s="999"/>
      <c r="B97" s="543" t="s">
        <v>562</v>
      </c>
      <c r="C97" s="561" t="s">
        <v>333</v>
      </c>
      <c r="D97" s="562" t="s">
        <v>1018</v>
      </c>
      <c r="E97" s="474"/>
    </row>
    <row r="98" spans="1:5" ht="33" customHeight="1" x14ac:dyDescent="0.15">
      <c r="A98" s="999"/>
      <c r="B98" s="565" t="s">
        <v>1091</v>
      </c>
      <c r="C98" s="566" t="s">
        <v>333</v>
      </c>
      <c r="D98" s="567" t="s">
        <v>1018</v>
      </c>
      <c r="E98" s="530" t="s">
        <v>353</v>
      </c>
    </row>
    <row r="99" spans="1:5" ht="28.5" customHeight="1" x14ac:dyDescent="0.15">
      <c r="A99" s="999"/>
      <c r="B99" s="629" t="s">
        <v>1089</v>
      </c>
      <c r="C99" s="632" t="s">
        <v>333</v>
      </c>
      <c r="D99" s="633" t="s">
        <v>1018</v>
      </c>
      <c r="E99" s="519"/>
    </row>
    <row r="100" spans="1:5" s="1" customFormat="1" ht="33.75" customHeight="1" x14ac:dyDescent="0.15">
      <c r="A100" s="986" t="s">
        <v>594</v>
      </c>
      <c r="B100" s="500" t="s">
        <v>1092</v>
      </c>
      <c r="C100" s="490" t="s">
        <v>1054</v>
      </c>
      <c r="D100" s="527" t="s">
        <v>998</v>
      </c>
      <c r="E100" s="636" t="s">
        <v>1026</v>
      </c>
    </row>
    <row r="101" spans="1:5" s="1" customFormat="1" ht="21.75" customHeight="1" x14ac:dyDescent="0.15">
      <c r="A101" s="987"/>
      <c r="B101" s="637" t="s">
        <v>1093</v>
      </c>
      <c r="C101" s="638"/>
      <c r="D101" s="624"/>
      <c r="E101" s="639"/>
    </row>
    <row r="102" spans="1:5" s="1" customFormat="1" ht="31.5" customHeight="1" x14ac:dyDescent="0.15">
      <c r="A102" s="987"/>
      <c r="B102" s="637" t="s">
        <v>1027</v>
      </c>
      <c r="C102" s="640" t="s">
        <v>333</v>
      </c>
      <c r="D102" s="628" t="s">
        <v>337</v>
      </c>
      <c r="E102" s="641"/>
    </row>
    <row r="103" spans="1:5" s="1" customFormat="1" ht="54" x14ac:dyDescent="0.15">
      <c r="A103" s="987"/>
      <c r="B103" s="637" t="s">
        <v>1028</v>
      </c>
      <c r="C103" s="640" t="s">
        <v>333</v>
      </c>
      <c r="D103" s="628" t="s">
        <v>337</v>
      </c>
      <c r="E103" s="641"/>
    </row>
    <row r="104" spans="1:5" s="1" customFormat="1" ht="67.5" x14ac:dyDescent="0.15">
      <c r="A104" s="987"/>
      <c r="B104" s="637" t="s">
        <v>1029</v>
      </c>
      <c r="C104" s="640" t="s">
        <v>333</v>
      </c>
      <c r="D104" s="628" t="s">
        <v>337</v>
      </c>
      <c r="E104" s="641"/>
    </row>
    <row r="105" spans="1:5" s="1" customFormat="1" ht="30.75" customHeight="1" x14ac:dyDescent="0.15">
      <c r="A105" s="987"/>
      <c r="B105" s="637" t="s">
        <v>1030</v>
      </c>
      <c r="C105" s="509" t="s">
        <v>333</v>
      </c>
      <c r="D105" s="642" t="s">
        <v>337</v>
      </c>
      <c r="E105" s="643"/>
    </row>
    <row r="106" spans="1:5" s="1" customFormat="1" ht="18.75" customHeight="1" x14ac:dyDescent="0.15">
      <c r="A106" s="987"/>
      <c r="B106" s="504" t="s">
        <v>1094</v>
      </c>
      <c r="C106" s="505" t="s">
        <v>333</v>
      </c>
      <c r="D106" s="556" t="s">
        <v>1018</v>
      </c>
      <c r="E106" s="644" t="s">
        <v>1026</v>
      </c>
    </row>
    <row r="107" spans="1:5" s="1" customFormat="1" ht="30.75" customHeight="1" x14ac:dyDescent="0.15">
      <c r="A107" s="987"/>
      <c r="B107" s="504" t="s">
        <v>1095</v>
      </c>
      <c r="C107" s="505" t="s">
        <v>333</v>
      </c>
      <c r="D107" s="506" t="s">
        <v>1018</v>
      </c>
      <c r="E107" s="644"/>
    </row>
    <row r="108" spans="1:5" s="1" customFormat="1" ht="14.25" x14ac:dyDescent="0.15">
      <c r="A108" s="987"/>
      <c r="B108" s="645" t="s">
        <v>1096</v>
      </c>
      <c r="C108" s="509" t="s">
        <v>333</v>
      </c>
      <c r="D108" s="510" t="s">
        <v>1018</v>
      </c>
      <c r="E108" s="643" t="s">
        <v>350</v>
      </c>
    </row>
    <row r="109" spans="1:5" s="1" customFormat="1" ht="14.25" x14ac:dyDescent="0.15">
      <c r="A109" s="987"/>
      <c r="B109" s="504" t="s">
        <v>1097</v>
      </c>
      <c r="C109" s="505" t="s">
        <v>333</v>
      </c>
      <c r="D109" s="646" t="s">
        <v>1018</v>
      </c>
      <c r="E109" s="644"/>
    </row>
    <row r="110" spans="1:5" s="1" customFormat="1" ht="14.25" x14ac:dyDescent="0.15">
      <c r="A110" s="987"/>
      <c r="B110" s="504" t="s">
        <v>1098</v>
      </c>
      <c r="C110" s="647" t="s">
        <v>333</v>
      </c>
      <c r="D110" s="648" t="s">
        <v>1018</v>
      </c>
      <c r="E110" s="644"/>
    </row>
    <row r="111" spans="1:5" s="1" customFormat="1" ht="27" x14ac:dyDescent="0.15">
      <c r="A111" s="987"/>
      <c r="B111" s="504" t="s">
        <v>1089</v>
      </c>
      <c r="C111" s="647" t="s">
        <v>333</v>
      </c>
      <c r="D111" s="648" t="s">
        <v>1018</v>
      </c>
      <c r="E111" s="644"/>
    </row>
    <row r="112" spans="1:5" s="1" customFormat="1" ht="27" x14ac:dyDescent="0.15">
      <c r="A112" s="988"/>
      <c r="B112" s="649" t="s">
        <v>1099</v>
      </c>
      <c r="C112" s="650" t="s">
        <v>333</v>
      </c>
      <c r="D112" s="651" t="s">
        <v>1018</v>
      </c>
      <c r="E112" s="652"/>
    </row>
    <row r="113" spans="1:5" s="1" customFormat="1" ht="30.75" customHeight="1" x14ac:dyDescent="0.15">
      <c r="A113" s="986" t="s">
        <v>595</v>
      </c>
      <c r="B113" s="500" t="s">
        <v>1092</v>
      </c>
      <c r="C113" s="490" t="s">
        <v>976</v>
      </c>
      <c r="D113" s="653" t="s">
        <v>1039</v>
      </c>
      <c r="E113" s="636" t="s">
        <v>1026</v>
      </c>
    </row>
    <row r="114" spans="1:5" s="1" customFormat="1" ht="21" customHeight="1" x14ac:dyDescent="0.15">
      <c r="A114" s="987"/>
      <c r="B114" s="637" t="s">
        <v>1100</v>
      </c>
      <c r="C114" s="654"/>
      <c r="D114" s="624"/>
      <c r="E114" s="639"/>
    </row>
    <row r="115" spans="1:5" s="1" customFormat="1" ht="30" customHeight="1" x14ac:dyDescent="0.15">
      <c r="A115" s="987"/>
      <c r="B115" s="637" t="s">
        <v>1027</v>
      </c>
      <c r="C115" s="640" t="s">
        <v>976</v>
      </c>
      <c r="D115" s="628" t="s">
        <v>337</v>
      </c>
      <c r="E115" s="641"/>
    </row>
    <row r="116" spans="1:5" s="1" customFormat="1" ht="56.25" customHeight="1" x14ac:dyDescent="0.15">
      <c r="A116" s="987"/>
      <c r="B116" s="637" t="s">
        <v>1028</v>
      </c>
      <c r="C116" s="640" t="s">
        <v>333</v>
      </c>
      <c r="D116" s="628" t="s">
        <v>337</v>
      </c>
      <c r="E116" s="641"/>
    </row>
    <row r="117" spans="1:5" s="1" customFormat="1" ht="73.5" customHeight="1" x14ac:dyDescent="0.15">
      <c r="A117" s="987"/>
      <c r="B117" s="637" t="s">
        <v>1029</v>
      </c>
      <c r="C117" s="640" t="s">
        <v>333</v>
      </c>
      <c r="D117" s="628" t="s">
        <v>337</v>
      </c>
      <c r="E117" s="641"/>
    </row>
    <row r="118" spans="1:5" s="1" customFormat="1" ht="29.25" customHeight="1" x14ac:dyDescent="0.15">
      <c r="A118" s="987"/>
      <c r="B118" s="645" t="s">
        <v>1030</v>
      </c>
      <c r="C118" s="509" t="s">
        <v>333</v>
      </c>
      <c r="D118" s="642" t="s">
        <v>337</v>
      </c>
      <c r="E118" s="643"/>
    </row>
    <row r="119" spans="1:5" s="1" customFormat="1" ht="17.25" customHeight="1" x14ac:dyDescent="0.15">
      <c r="A119" s="987"/>
      <c r="B119" s="637" t="s">
        <v>1094</v>
      </c>
      <c r="C119" s="655" t="s">
        <v>333</v>
      </c>
      <c r="D119" s="648" t="s">
        <v>1018</v>
      </c>
      <c r="E119" s="644" t="s">
        <v>1026</v>
      </c>
    </row>
    <row r="120" spans="1:5" s="1" customFormat="1" ht="30.75" customHeight="1" x14ac:dyDescent="0.15">
      <c r="A120" s="987"/>
      <c r="B120" s="504" t="s">
        <v>1095</v>
      </c>
      <c r="C120" s="655" t="s">
        <v>333</v>
      </c>
      <c r="D120" s="648" t="s">
        <v>1018</v>
      </c>
      <c r="E120" s="644"/>
    </row>
    <row r="121" spans="1:5" s="1" customFormat="1" ht="14.25" x14ac:dyDescent="0.15">
      <c r="A121" s="987"/>
      <c r="B121" s="504" t="s">
        <v>1096</v>
      </c>
      <c r="C121" s="655" t="s">
        <v>333</v>
      </c>
      <c r="D121" s="648" t="s">
        <v>1018</v>
      </c>
      <c r="E121" s="644" t="s">
        <v>350</v>
      </c>
    </row>
    <row r="122" spans="1:5" s="1" customFormat="1" ht="14.25" x14ac:dyDescent="0.15">
      <c r="A122" s="987"/>
      <c r="B122" s="637" t="s">
        <v>1035</v>
      </c>
      <c r="C122" s="656" t="s">
        <v>333</v>
      </c>
      <c r="D122" s="657" t="s">
        <v>1018</v>
      </c>
      <c r="E122" s="641"/>
    </row>
    <row r="123" spans="1:5" s="1" customFormat="1" ht="27" x14ac:dyDescent="0.15">
      <c r="A123" s="1015"/>
      <c r="B123" s="504" t="s">
        <v>1101</v>
      </c>
      <c r="C123" s="647" t="s">
        <v>333</v>
      </c>
      <c r="D123" s="648" t="s">
        <v>1018</v>
      </c>
      <c r="E123" s="644"/>
    </row>
    <row r="124" spans="1:5" s="1" customFormat="1" ht="27" x14ac:dyDescent="0.15">
      <c r="A124" s="988"/>
      <c r="B124" s="649" t="s">
        <v>1037</v>
      </c>
      <c r="C124" s="650" t="s">
        <v>333</v>
      </c>
      <c r="D124" s="651" t="s">
        <v>1018</v>
      </c>
      <c r="E124" s="658"/>
    </row>
    <row r="125" spans="1:5" ht="27" x14ac:dyDescent="0.15">
      <c r="A125" s="980" t="s">
        <v>1042</v>
      </c>
      <c r="B125" s="580" t="s">
        <v>1043</v>
      </c>
      <c r="C125" s="659" t="s">
        <v>976</v>
      </c>
      <c r="D125" s="660" t="s">
        <v>1039</v>
      </c>
      <c r="E125" s="583" t="s">
        <v>1044</v>
      </c>
    </row>
    <row r="126" spans="1:5" ht="27" x14ac:dyDescent="0.15">
      <c r="A126" s="981"/>
      <c r="B126" s="584" t="s">
        <v>1102</v>
      </c>
      <c r="C126" s="661" t="s">
        <v>976</v>
      </c>
      <c r="D126" s="662" t="s">
        <v>998</v>
      </c>
      <c r="E126" s="587"/>
    </row>
  </sheetData>
  <mergeCells count="32">
    <mergeCell ref="A13:A15"/>
    <mergeCell ref="A16:A20"/>
    <mergeCell ref="A21:A22"/>
    <mergeCell ref="A23:A25"/>
    <mergeCell ref="A62:A63"/>
    <mergeCell ref="A26:A27"/>
    <mergeCell ref="A28:A32"/>
    <mergeCell ref="A33:A35"/>
    <mergeCell ref="A36:A40"/>
    <mergeCell ref="A41:A43"/>
    <mergeCell ref="A44:A46"/>
    <mergeCell ref="A47:A48"/>
    <mergeCell ref="A49:A52"/>
    <mergeCell ref="A1:E1"/>
    <mergeCell ref="C3:D3"/>
    <mergeCell ref="A5:A7"/>
    <mergeCell ref="A8:A9"/>
    <mergeCell ref="A10:A12"/>
    <mergeCell ref="A113:A124"/>
    <mergeCell ref="A125:A126"/>
    <mergeCell ref="D49:D50"/>
    <mergeCell ref="A69:A79"/>
    <mergeCell ref="A80:A89"/>
    <mergeCell ref="A90:A99"/>
    <mergeCell ref="A100:A112"/>
    <mergeCell ref="E49:E50"/>
    <mergeCell ref="A53:A55"/>
    <mergeCell ref="A56:A57"/>
    <mergeCell ref="A58:A61"/>
    <mergeCell ref="A64:A68"/>
    <mergeCell ref="B49:B50"/>
    <mergeCell ref="C49:C50"/>
  </mergeCells>
  <phoneticPr fontId="8"/>
  <printOptions horizontalCentered="1"/>
  <pageMargins left="0.59055118110236227" right="0.59055118110236227" top="0.59055118110236227" bottom="0.78740157480314965" header="0.39370078740157483" footer="0.59055118110236227"/>
  <pageSetup paperSize="9" fitToHeight="5" orientation="landscape" horizontalDpi="300" verticalDpi="300" r:id="rId1"/>
  <headerFooter alignWithMargins="0">
    <oddFooter>&amp;L（自己点検シート）&amp;R&amp;10&amp;A（&amp;P/&amp;N）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election activeCell="H26" sqref="H26"/>
    </sheetView>
  </sheetViews>
  <sheetFormatPr defaultRowHeight="13.5" x14ac:dyDescent="0.15"/>
  <cols>
    <col min="1" max="1" width="14.875" style="194" customWidth="1"/>
    <col min="2" max="6" width="10.625" style="194" customWidth="1"/>
    <col min="7" max="7" width="12.625" style="194" customWidth="1"/>
    <col min="8" max="16384" width="9" style="194"/>
  </cols>
  <sheetData>
    <row r="1" spans="1:12" ht="43.5" customHeight="1" thickBot="1" x14ac:dyDescent="0.2">
      <c r="A1" s="193" t="s">
        <v>519</v>
      </c>
      <c r="L1" s="195" t="s">
        <v>520</v>
      </c>
    </row>
    <row r="2" spans="1:12" ht="75.75" customHeight="1" x14ac:dyDescent="0.15">
      <c r="A2" s="1022" t="s">
        <v>521</v>
      </c>
      <c r="B2" s="196" t="s">
        <v>522</v>
      </c>
      <c r="C2" s="196" t="s">
        <v>523</v>
      </c>
      <c r="D2" s="196" t="s">
        <v>524</v>
      </c>
      <c r="E2" s="196" t="s">
        <v>525</v>
      </c>
      <c r="F2" s="196" t="s">
        <v>526</v>
      </c>
      <c r="G2" s="197" t="s">
        <v>527</v>
      </c>
      <c r="H2" s="198"/>
    </row>
    <row r="3" spans="1:12" ht="15.75" customHeight="1" x14ac:dyDescent="0.15">
      <c r="A3" s="1023"/>
      <c r="B3" s="199" t="s">
        <v>528</v>
      </c>
      <c r="C3" s="199" t="s">
        <v>529</v>
      </c>
      <c r="D3" s="199" t="s">
        <v>530</v>
      </c>
      <c r="E3" s="199" t="s">
        <v>531</v>
      </c>
      <c r="F3" s="199" t="s">
        <v>532</v>
      </c>
      <c r="G3" s="200" t="s">
        <v>533</v>
      </c>
      <c r="H3" s="198"/>
    </row>
    <row r="4" spans="1:12" ht="24.75" customHeight="1" x14ac:dyDescent="0.15">
      <c r="A4" s="201" t="s">
        <v>534</v>
      </c>
      <c r="B4" s="202"/>
      <c r="C4" s="202"/>
      <c r="D4" s="203" t="e">
        <f>ROUNDDOWN(C4/B4,1)</f>
        <v>#DIV/0!</v>
      </c>
      <c r="E4" s="202"/>
      <c r="F4" s="203" t="e">
        <f>ROUNDDOWN(E4/B4,1)</f>
        <v>#DIV/0!</v>
      </c>
      <c r="G4" s="204" t="e">
        <f>ROUNDDOWN(F4/D4,3)</f>
        <v>#DIV/0!</v>
      </c>
    </row>
    <row r="5" spans="1:12" ht="24.75" customHeight="1" x14ac:dyDescent="0.15">
      <c r="A5" s="201" t="s">
        <v>535</v>
      </c>
      <c r="B5" s="202"/>
      <c r="C5" s="202"/>
      <c r="D5" s="203" t="e">
        <f t="shared" ref="D5:D14" si="0">ROUNDDOWN(C5/B5,1)</f>
        <v>#DIV/0!</v>
      </c>
      <c r="E5" s="202"/>
      <c r="F5" s="203" t="e">
        <f t="shared" ref="F5:F14" si="1">ROUNDDOWN(E5/B5,1)</f>
        <v>#DIV/0!</v>
      </c>
      <c r="G5" s="204" t="e">
        <f t="shared" ref="G5:G14" si="2">ROUNDDOWN(F5/D5,3)</f>
        <v>#DIV/0!</v>
      </c>
    </row>
    <row r="6" spans="1:12" ht="24.75" customHeight="1" x14ac:dyDescent="0.15">
      <c r="A6" s="201" t="s">
        <v>536</v>
      </c>
      <c r="B6" s="202"/>
      <c r="C6" s="202"/>
      <c r="D6" s="203" t="e">
        <f t="shared" si="0"/>
        <v>#DIV/0!</v>
      </c>
      <c r="E6" s="202"/>
      <c r="F6" s="203" t="e">
        <f t="shared" si="1"/>
        <v>#DIV/0!</v>
      </c>
      <c r="G6" s="204" t="e">
        <f t="shared" si="2"/>
        <v>#DIV/0!</v>
      </c>
    </row>
    <row r="7" spans="1:12" ht="24.75" customHeight="1" x14ac:dyDescent="0.15">
      <c r="A7" s="201" t="s">
        <v>537</v>
      </c>
      <c r="B7" s="202"/>
      <c r="C7" s="202"/>
      <c r="D7" s="203" t="e">
        <f t="shared" si="0"/>
        <v>#DIV/0!</v>
      </c>
      <c r="E7" s="202"/>
      <c r="F7" s="203" t="e">
        <f t="shared" si="1"/>
        <v>#DIV/0!</v>
      </c>
      <c r="G7" s="204" t="e">
        <f t="shared" si="2"/>
        <v>#DIV/0!</v>
      </c>
    </row>
    <row r="8" spans="1:12" ht="24.75" customHeight="1" x14ac:dyDescent="0.15">
      <c r="A8" s="201" t="s">
        <v>538</v>
      </c>
      <c r="B8" s="202"/>
      <c r="C8" s="202"/>
      <c r="D8" s="203" t="e">
        <f t="shared" si="0"/>
        <v>#DIV/0!</v>
      </c>
      <c r="E8" s="202"/>
      <c r="F8" s="203" t="e">
        <f t="shared" si="1"/>
        <v>#DIV/0!</v>
      </c>
      <c r="G8" s="204" t="e">
        <f t="shared" si="2"/>
        <v>#DIV/0!</v>
      </c>
    </row>
    <row r="9" spans="1:12" ht="24.75" customHeight="1" x14ac:dyDescent="0.15">
      <c r="A9" s="201" t="s">
        <v>539</v>
      </c>
      <c r="B9" s="202"/>
      <c r="C9" s="202"/>
      <c r="D9" s="203" t="e">
        <f t="shared" si="0"/>
        <v>#DIV/0!</v>
      </c>
      <c r="E9" s="202"/>
      <c r="F9" s="203" t="e">
        <f t="shared" si="1"/>
        <v>#DIV/0!</v>
      </c>
      <c r="G9" s="204" t="e">
        <f t="shared" si="2"/>
        <v>#DIV/0!</v>
      </c>
    </row>
    <row r="10" spans="1:12" ht="24.75" customHeight="1" x14ac:dyDescent="0.15">
      <c r="A10" s="201" t="s">
        <v>540</v>
      </c>
      <c r="B10" s="202"/>
      <c r="C10" s="202"/>
      <c r="D10" s="203" t="e">
        <f t="shared" si="0"/>
        <v>#DIV/0!</v>
      </c>
      <c r="E10" s="202"/>
      <c r="F10" s="203" t="e">
        <f t="shared" si="1"/>
        <v>#DIV/0!</v>
      </c>
      <c r="G10" s="204" t="e">
        <f t="shared" si="2"/>
        <v>#DIV/0!</v>
      </c>
    </row>
    <row r="11" spans="1:12" ht="24.75" customHeight="1" x14ac:dyDescent="0.15">
      <c r="A11" s="201" t="s">
        <v>541</v>
      </c>
      <c r="B11" s="202"/>
      <c r="C11" s="202"/>
      <c r="D11" s="203" t="e">
        <f t="shared" si="0"/>
        <v>#DIV/0!</v>
      </c>
      <c r="E11" s="202"/>
      <c r="F11" s="203" t="e">
        <f t="shared" si="1"/>
        <v>#DIV/0!</v>
      </c>
      <c r="G11" s="204" t="e">
        <f t="shared" si="2"/>
        <v>#DIV/0!</v>
      </c>
    </row>
    <row r="12" spans="1:12" ht="24.75" customHeight="1" x14ac:dyDescent="0.15">
      <c r="A12" s="201" t="s">
        <v>542</v>
      </c>
      <c r="B12" s="202"/>
      <c r="C12" s="202"/>
      <c r="D12" s="203" t="e">
        <f t="shared" si="0"/>
        <v>#DIV/0!</v>
      </c>
      <c r="E12" s="202"/>
      <c r="F12" s="203" t="e">
        <f t="shared" si="1"/>
        <v>#DIV/0!</v>
      </c>
      <c r="G12" s="204" t="e">
        <f t="shared" si="2"/>
        <v>#DIV/0!</v>
      </c>
    </row>
    <row r="13" spans="1:12" ht="24.75" customHeight="1" x14ac:dyDescent="0.15">
      <c r="A13" s="201" t="s">
        <v>543</v>
      </c>
      <c r="B13" s="202"/>
      <c r="C13" s="202"/>
      <c r="D13" s="203" t="e">
        <f t="shared" si="0"/>
        <v>#DIV/0!</v>
      </c>
      <c r="E13" s="202"/>
      <c r="F13" s="203" t="e">
        <f t="shared" si="1"/>
        <v>#DIV/0!</v>
      </c>
      <c r="G13" s="204" t="e">
        <f t="shared" si="2"/>
        <v>#DIV/0!</v>
      </c>
    </row>
    <row r="14" spans="1:12" ht="24.75" customHeight="1" thickBot="1" x14ac:dyDescent="0.2">
      <c r="A14" s="205" t="s">
        <v>544</v>
      </c>
      <c r="B14" s="206"/>
      <c r="C14" s="206"/>
      <c r="D14" s="207" t="e">
        <f t="shared" si="0"/>
        <v>#DIV/0!</v>
      </c>
      <c r="E14" s="206"/>
      <c r="F14" s="207" t="e">
        <f t="shared" si="1"/>
        <v>#DIV/0!</v>
      </c>
      <c r="G14" s="208" t="e">
        <f t="shared" si="2"/>
        <v>#DIV/0!</v>
      </c>
    </row>
    <row r="15" spans="1:12" ht="24.75" customHeight="1" thickTop="1" thickBot="1" x14ac:dyDescent="0.2">
      <c r="A15" s="209" t="s">
        <v>545</v>
      </c>
      <c r="B15" s="210" t="s">
        <v>546</v>
      </c>
      <c r="C15" s="210" t="s">
        <v>546</v>
      </c>
      <c r="D15" s="211" t="e">
        <f>ROUNDDOWN(SUM(D4:D14)/11,1)</f>
        <v>#DIV/0!</v>
      </c>
      <c r="E15" s="210"/>
      <c r="F15" s="211" t="e">
        <f>ROUNDDOWN(SUM(F4:F14)/11,1)</f>
        <v>#DIV/0!</v>
      </c>
      <c r="G15" s="212" t="e">
        <f>ROUNDDOWN(SUM(G4:G14)/11,3)</f>
        <v>#DIV/0!</v>
      </c>
      <c r="H15" s="213" t="s">
        <v>546</v>
      </c>
    </row>
    <row r="16" spans="1:12" ht="24.75" customHeight="1" x14ac:dyDescent="0.15">
      <c r="A16" s="214"/>
      <c r="B16" s="214"/>
      <c r="C16" s="214"/>
      <c r="D16" s="214"/>
      <c r="E16" s="214"/>
      <c r="F16" s="214"/>
      <c r="G16" s="215"/>
      <c r="H16" s="213"/>
    </row>
    <row r="17" spans="1:1" ht="22.5" customHeight="1" x14ac:dyDescent="0.15">
      <c r="A17" s="216" t="s">
        <v>547</v>
      </c>
    </row>
    <row r="18" spans="1:1" ht="22.5" customHeight="1" x14ac:dyDescent="0.15">
      <c r="A18" s="216" t="s">
        <v>548</v>
      </c>
    </row>
  </sheetData>
  <mergeCells count="1">
    <mergeCell ref="A2:A3"/>
  </mergeCells>
  <phoneticPr fontId="8"/>
  <pageMargins left="1.1811023622047245" right="0.78740157480314965" top="0.59055118110236227" bottom="0.39370078740157483"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B1" sqref="B1"/>
    </sheetView>
  </sheetViews>
  <sheetFormatPr defaultRowHeight="14.25" x14ac:dyDescent="0.15"/>
  <cols>
    <col min="1" max="1" width="9" style="1"/>
    <col min="2" max="2" width="22.625" style="1" customWidth="1"/>
    <col min="3" max="3" width="19.375" style="1" customWidth="1"/>
    <col min="4" max="4" width="35.25" style="1" customWidth="1"/>
    <col min="5" max="16384" width="9" style="1"/>
  </cols>
  <sheetData>
    <row r="3" spans="2:4" ht="17.25" x14ac:dyDescent="0.15">
      <c r="B3" s="51" t="s">
        <v>1103</v>
      </c>
    </row>
    <row r="4" spans="2:4" ht="23.25" customHeight="1" x14ac:dyDescent="0.15"/>
    <row r="5" spans="2:4" ht="23.25" customHeight="1" x14ac:dyDescent="0.15"/>
    <row r="6" spans="2:4" ht="23.25" customHeight="1" x14ac:dyDescent="0.15">
      <c r="B6" s="1" t="s">
        <v>1104</v>
      </c>
      <c r="C6" s="1" t="s">
        <v>577</v>
      </c>
    </row>
    <row r="7" spans="2:4" ht="23.25" customHeight="1" x14ac:dyDescent="0.15"/>
    <row r="8" spans="2:4" ht="23.25" customHeight="1" x14ac:dyDescent="0.15"/>
    <row r="9" spans="2:4" ht="25.5" customHeight="1" x14ac:dyDescent="0.15">
      <c r="B9" s="52" t="s">
        <v>134</v>
      </c>
      <c r="C9" s="52" t="s">
        <v>135</v>
      </c>
      <c r="D9" s="52" t="s">
        <v>136</v>
      </c>
    </row>
    <row r="10" spans="2:4" ht="31.5" customHeight="1" x14ac:dyDescent="0.15">
      <c r="B10" s="53"/>
      <c r="C10" s="53"/>
      <c r="D10" s="53"/>
    </row>
    <row r="11" spans="2:4" ht="31.5" customHeight="1" x14ac:dyDescent="0.15">
      <c r="B11" s="53"/>
      <c r="C11" s="53"/>
      <c r="D11" s="53"/>
    </row>
    <row r="12" spans="2:4" ht="31.5" customHeight="1" x14ac:dyDescent="0.15">
      <c r="B12" s="53"/>
      <c r="C12" s="53"/>
      <c r="D12" s="53"/>
    </row>
    <row r="13" spans="2:4" ht="31.5" customHeight="1" x14ac:dyDescent="0.15">
      <c r="B13" s="53"/>
      <c r="C13" s="53"/>
      <c r="D13" s="53"/>
    </row>
    <row r="14" spans="2:4" ht="31.5" customHeight="1" x14ac:dyDescent="0.15">
      <c r="B14" s="53"/>
      <c r="C14" s="53"/>
      <c r="D14" s="53"/>
    </row>
    <row r="15" spans="2:4" ht="31.5" customHeight="1" x14ac:dyDescent="0.15">
      <c r="B15" s="53"/>
      <c r="C15" s="53"/>
      <c r="D15" s="53"/>
    </row>
    <row r="17" spans="2:2" x14ac:dyDescent="0.15">
      <c r="B17" s="1" t="s">
        <v>137</v>
      </c>
    </row>
    <row r="18" spans="2:2" x14ac:dyDescent="0.15">
      <c r="B18" s="1" t="s">
        <v>138</v>
      </c>
    </row>
    <row r="20" spans="2:2" x14ac:dyDescent="0.15">
      <c r="B20" s="1" t="s">
        <v>1105</v>
      </c>
    </row>
  </sheetData>
  <phoneticPr fontId="8"/>
  <pageMargins left="0.99" right="0.75" top="1" bottom="1" header="0.7"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zoomScaleNormal="100" zoomScaleSheetLayoutView="100" workbookViewId="0">
      <selection activeCell="C2" sqref="C2"/>
    </sheetView>
  </sheetViews>
  <sheetFormatPr defaultRowHeight="24" customHeight="1" x14ac:dyDescent="0.15"/>
  <cols>
    <col min="1" max="1" width="3.125" style="78" customWidth="1"/>
    <col min="2" max="2" width="2.25" style="78" customWidth="1"/>
    <col min="3" max="3" width="72" style="79" customWidth="1"/>
    <col min="4" max="4" width="8.25" style="79" customWidth="1"/>
    <col min="5" max="16384" width="9" style="77"/>
  </cols>
  <sheetData>
    <row r="1" spans="1:4" ht="36.75" customHeight="1" x14ac:dyDescent="0.15">
      <c r="A1" s="1025" t="s">
        <v>269</v>
      </c>
      <c r="B1" s="1025"/>
      <c r="C1" s="1025"/>
      <c r="D1" s="1025"/>
    </row>
    <row r="2" spans="1:4" ht="20.25" customHeight="1" x14ac:dyDescent="0.15">
      <c r="D2" s="77"/>
    </row>
    <row r="3" spans="1:4" ht="43.5" customHeight="1" x14ac:dyDescent="0.15">
      <c r="C3" s="80" t="s">
        <v>270</v>
      </c>
      <c r="D3" s="77"/>
    </row>
    <row r="4" spans="1:4" ht="26.25" customHeight="1" x14ac:dyDescent="0.15">
      <c r="C4" s="80" t="s">
        <v>271</v>
      </c>
      <c r="D4" s="77"/>
    </row>
    <row r="5" spans="1:4" ht="16.5" customHeight="1" x14ac:dyDescent="0.15">
      <c r="C5" s="1026" t="s">
        <v>272</v>
      </c>
      <c r="D5" s="77"/>
    </row>
    <row r="6" spans="1:4" ht="9" customHeight="1" x14ac:dyDescent="0.15">
      <c r="C6" s="1026"/>
      <c r="D6" s="77"/>
    </row>
    <row r="7" spans="1:4" ht="24" customHeight="1" x14ac:dyDescent="0.15">
      <c r="A7" s="81" t="s">
        <v>273</v>
      </c>
      <c r="B7" s="81"/>
      <c r="C7" s="82"/>
      <c r="D7" s="83"/>
    </row>
    <row r="8" spans="1:4" ht="34.5" customHeight="1" x14ac:dyDescent="0.15">
      <c r="A8" s="1028" t="s">
        <v>274</v>
      </c>
      <c r="B8" s="1028"/>
      <c r="C8" s="1028"/>
      <c r="D8" s="1028"/>
    </row>
    <row r="9" spans="1:4" ht="15" customHeight="1" x14ac:dyDescent="0.15">
      <c r="D9" s="77"/>
    </row>
    <row r="10" spans="1:4" ht="20.25" customHeight="1" thickBot="1" x14ac:dyDescent="0.2">
      <c r="A10" s="84"/>
      <c r="B10" s="85"/>
      <c r="C10" s="86" t="s">
        <v>234</v>
      </c>
      <c r="D10" s="87" t="s">
        <v>275</v>
      </c>
    </row>
    <row r="11" spans="1:4" s="92" customFormat="1" ht="24" customHeight="1" thickTop="1" thickBot="1" x14ac:dyDescent="0.2">
      <c r="A11" s="88" t="s">
        <v>276</v>
      </c>
      <c r="B11" s="89"/>
      <c r="C11" s="90"/>
      <c r="D11" s="91" t="s">
        <v>277</v>
      </c>
    </row>
    <row r="12" spans="1:4" ht="22.5" customHeight="1" thickTop="1" x14ac:dyDescent="0.15">
      <c r="A12" s="93" t="s">
        <v>235</v>
      </c>
      <c r="B12" s="94" t="s">
        <v>278</v>
      </c>
      <c r="C12" s="95" t="s">
        <v>279</v>
      </c>
      <c r="D12" s="96"/>
    </row>
    <row r="13" spans="1:4" ht="34.5" customHeight="1" x14ac:dyDescent="0.15">
      <c r="A13" s="93" t="s">
        <v>236</v>
      </c>
      <c r="B13" s="94"/>
      <c r="C13" s="95" t="s">
        <v>283</v>
      </c>
      <c r="D13" s="96"/>
    </row>
    <row r="14" spans="1:4" ht="21" customHeight="1" x14ac:dyDescent="0.15">
      <c r="A14" s="93" t="s">
        <v>237</v>
      </c>
      <c r="B14" s="94" t="s">
        <v>284</v>
      </c>
      <c r="C14" s="95" t="s">
        <v>285</v>
      </c>
      <c r="D14" s="96"/>
    </row>
    <row r="15" spans="1:4" ht="21" customHeight="1" x14ac:dyDescent="0.15">
      <c r="A15" s="93" t="s">
        <v>286</v>
      </c>
      <c r="B15" s="94"/>
      <c r="C15" s="95" t="s">
        <v>287</v>
      </c>
      <c r="D15" s="96"/>
    </row>
    <row r="16" spans="1:4" ht="21" customHeight="1" x14ac:dyDescent="0.15">
      <c r="A16" s="93" t="s">
        <v>5</v>
      </c>
      <c r="B16" s="94" t="s">
        <v>288</v>
      </c>
      <c r="C16" s="95" t="s">
        <v>289</v>
      </c>
      <c r="D16" s="96"/>
    </row>
    <row r="17" spans="1:4" ht="33.75" customHeight="1" x14ac:dyDescent="0.15">
      <c r="A17" s="93" t="s">
        <v>290</v>
      </c>
      <c r="B17" s="94" t="s">
        <v>291</v>
      </c>
      <c r="C17" s="95" t="s">
        <v>292</v>
      </c>
      <c r="D17" s="96"/>
    </row>
    <row r="18" spans="1:4" ht="34.5" customHeight="1" x14ac:dyDescent="0.15">
      <c r="A18" s="93" t="s">
        <v>293</v>
      </c>
      <c r="B18" s="94" t="s">
        <v>294</v>
      </c>
      <c r="C18" s="95" t="s">
        <v>295</v>
      </c>
      <c r="D18" s="96"/>
    </row>
    <row r="19" spans="1:4" ht="33" customHeight="1" x14ac:dyDescent="0.15">
      <c r="A19" s="93" t="s">
        <v>296</v>
      </c>
      <c r="B19" s="94"/>
      <c r="C19" s="95" t="s">
        <v>297</v>
      </c>
      <c r="D19" s="96"/>
    </row>
    <row r="20" spans="1:4" ht="30" customHeight="1" thickBot="1" x14ac:dyDescent="0.2">
      <c r="A20" s="97" t="s">
        <v>298</v>
      </c>
      <c r="B20" s="98" t="s">
        <v>299</v>
      </c>
      <c r="C20" s="99" t="s">
        <v>300</v>
      </c>
      <c r="D20" s="100"/>
    </row>
    <row r="21" spans="1:4" ht="21.75" customHeight="1" thickTop="1" thickBot="1" x14ac:dyDescent="0.2">
      <c r="A21" s="101" t="s">
        <v>301</v>
      </c>
      <c r="B21" s="102"/>
      <c r="C21" s="103"/>
      <c r="D21" s="104"/>
    </row>
    <row r="22" spans="1:4" s="92" customFormat="1" ht="21.75" customHeight="1" thickTop="1" thickBot="1" x14ac:dyDescent="0.2">
      <c r="A22" s="105" t="s">
        <v>238</v>
      </c>
      <c r="B22" s="106"/>
      <c r="C22" s="107"/>
      <c r="D22" s="91" t="s">
        <v>302</v>
      </c>
    </row>
    <row r="23" spans="1:4" ht="34.5" customHeight="1" thickTop="1" x14ac:dyDescent="0.15">
      <c r="A23" s="93" t="s">
        <v>303</v>
      </c>
      <c r="B23" s="94" t="s">
        <v>304</v>
      </c>
      <c r="C23" s="95" t="s">
        <v>305</v>
      </c>
      <c r="D23" s="96"/>
    </row>
    <row r="24" spans="1:4" ht="28.5" customHeight="1" x14ac:dyDescent="0.15">
      <c r="A24" s="93" t="s">
        <v>306</v>
      </c>
      <c r="B24" s="94" t="s">
        <v>307</v>
      </c>
      <c r="C24" s="95" t="s">
        <v>308</v>
      </c>
      <c r="D24" s="96"/>
    </row>
    <row r="25" spans="1:4" ht="25.5" customHeight="1" x14ac:dyDescent="0.15">
      <c r="A25" s="93" t="s">
        <v>309</v>
      </c>
      <c r="B25" s="94" t="s">
        <v>310</v>
      </c>
      <c r="C25" s="95" t="s">
        <v>239</v>
      </c>
      <c r="D25" s="96"/>
    </row>
    <row r="26" spans="1:4" ht="21.75" customHeight="1" x14ac:dyDescent="0.15">
      <c r="A26" s="93" t="s">
        <v>311</v>
      </c>
      <c r="B26" s="94" t="s">
        <v>310</v>
      </c>
      <c r="C26" s="95" t="s">
        <v>312</v>
      </c>
      <c r="D26" s="96"/>
    </row>
    <row r="27" spans="1:4" ht="21.75" customHeight="1" x14ac:dyDescent="0.15">
      <c r="A27" s="93" t="s">
        <v>313</v>
      </c>
      <c r="B27" s="94"/>
      <c r="C27" s="95" t="s">
        <v>314</v>
      </c>
      <c r="D27" s="96"/>
    </row>
    <row r="28" spans="1:4" ht="33.75" customHeight="1" x14ac:dyDescent="0.15">
      <c r="A28" s="93" t="s">
        <v>315</v>
      </c>
      <c r="B28" s="94" t="s">
        <v>316</v>
      </c>
      <c r="C28" s="95" t="s">
        <v>240</v>
      </c>
      <c r="D28" s="96"/>
    </row>
    <row r="29" spans="1:4" ht="45.75" customHeight="1" x14ac:dyDescent="0.15">
      <c r="A29" s="93" t="s">
        <v>317</v>
      </c>
      <c r="B29" s="94"/>
      <c r="C29" s="95" t="s">
        <v>318</v>
      </c>
      <c r="D29" s="96"/>
    </row>
    <row r="30" spans="1:4" ht="20.25" customHeight="1" thickBot="1" x14ac:dyDescent="0.2">
      <c r="A30" s="108"/>
      <c r="B30" s="109"/>
      <c r="C30" s="110" t="s">
        <v>234</v>
      </c>
      <c r="D30" s="111" t="s">
        <v>319</v>
      </c>
    </row>
    <row r="31" spans="1:4" ht="35.25" customHeight="1" thickTop="1" x14ac:dyDescent="0.15">
      <c r="A31" s="112" t="s">
        <v>320</v>
      </c>
      <c r="B31" s="113"/>
      <c r="C31" s="114" t="s">
        <v>241</v>
      </c>
      <c r="D31" s="115"/>
    </row>
    <row r="32" spans="1:4" ht="30.75" customHeight="1" x14ac:dyDescent="0.15">
      <c r="A32" s="93" t="s">
        <v>321</v>
      </c>
      <c r="B32" s="94" t="s">
        <v>316</v>
      </c>
      <c r="C32" s="95" t="s">
        <v>322</v>
      </c>
      <c r="D32" s="96"/>
    </row>
    <row r="33" spans="1:4" ht="18.75" customHeight="1" x14ac:dyDescent="0.15">
      <c r="A33" s="93" t="s">
        <v>323</v>
      </c>
      <c r="B33" s="94" t="s">
        <v>324</v>
      </c>
      <c r="C33" s="95" t="s">
        <v>325</v>
      </c>
      <c r="D33" s="96"/>
    </row>
    <row r="34" spans="1:4" ht="54.75" customHeight="1" x14ac:dyDescent="0.15">
      <c r="A34" s="93" t="s">
        <v>326</v>
      </c>
      <c r="B34" s="94"/>
      <c r="C34" s="95" t="s">
        <v>327</v>
      </c>
      <c r="D34" s="96"/>
    </row>
    <row r="35" spans="1:4" s="118" customFormat="1" ht="21.75" customHeight="1" x14ac:dyDescent="0.15">
      <c r="A35" s="93" t="s">
        <v>328</v>
      </c>
      <c r="B35" s="94" t="s">
        <v>329</v>
      </c>
      <c r="C35" s="116" t="s">
        <v>356</v>
      </c>
      <c r="D35" s="117"/>
    </row>
    <row r="36" spans="1:4" ht="21.75" customHeight="1" thickBot="1" x14ac:dyDescent="0.2">
      <c r="A36" s="119" t="s">
        <v>357</v>
      </c>
      <c r="B36" s="120"/>
      <c r="C36" s="121" t="s">
        <v>358</v>
      </c>
      <c r="D36" s="122"/>
    </row>
    <row r="37" spans="1:4" s="92" customFormat="1" ht="22.5" customHeight="1" thickBot="1" x14ac:dyDescent="0.2">
      <c r="A37" s="123" t="s">
        <v>242</v>
      </c>
      <c r="B37" s="124"/>
      <c r="C37" s="125"/>
      <c r="D37" s="126" t="s">
        <v>359</v>
      </c>
    </row>
    <row r="38" spans="1:4" ht="32.25" customHeight="1" thickTop="1" x14ac:dyDescent="0.15">
      <c r="A38" s="93" t="s">
        <v>360</v>
      </c>
      <c r="B38" s="94" t="s">
        <v>243</v>
      </c>
      <c r="C38" s="95" t="s">
        <v>361</v>
      </c>
      <c r="D38" s="96"/>
    </row>
    <row r="39" spans="1:4" ht="21" customHeight="1" x14ac:dyDescent="0.15">
      <c r="A39" s="93" t="s">
        <v>362</v>
      </c>
      <c r="B39" s="94"/>
      <c r="C39" s="95" t="s">
        <v>363</v>
      </c>
      <c r="D39" s="96"/>
    </row>
    <row r="40" spans="1:4" ht="21" customHeight="1" thickBot="1" x14ac:dyDescent="0.2">
      <c r="A40" s="127" t="s">
        <v>364</v>
      </c>
      <c r="B40" s="128" t="s">
        <v>243</v>
      </c>
      <c r="C40" s="129" t="s">
        <v>244</v>
      </c>
      <c r="D40" s="130"/>
    </row>
    <row r="41" spans="1:4" s="92" customFormat="1" ht="22.5" customHeight="1" thickTop="1" thickBot="1" x14ac:dyDescent="0.2">
      <c r="A41" s="105" t="s">
        <v>245</v>
      </c>
      <c r="B41" s="106"/>
      <c r="C41" s="131"/>
      <c r="D41" s="91" t="s">
        <v>359</v>
      </c>
    </row>
    <row r="42" spans="1:4" ht="35.25" customHeight="1" thickTop="1" x14ac:dyDescent="0.15">
      <c r="A42" s="93" t="s">
        <v>365</v>
      </c>
      <c r="B42" s="94" t="s">
        <v>243</v>
      </c>
      <c r="C42" s="95" t="s">
        <v>366</v>
      </c>
      <c r="D42" s="96"/>
    </row>
    <row r="43" spans="1:4" ht="24" customHeight="1" x14ac:dyDescent="0.15">
      <c r="A43" s="93" t="s">
        <v>367</v>
      </c>
      <c r="B43" s="94" t="s">
        <v>243</v>
      </c>
      <c r="C43" s="95" t="s">
        <v>368</v>
      </c>
      <c r="D43" s="96"/>
    </row>
    <row r="44" spans="1:4" ht="35.25" customHeight="1" x14ac:dyDescent="0.15">
      <c r="A44" s="93" t="s">
        <v>369</v>
      </c>
      <c r="B44" s="94"/>
      <c r="C44" s="95" t="s">
        <v>247</v>
      </c>
      <c r="D44" s="96"/>
    </row>
    <row r="45" spans="1:4" ht="22.5" customHeight="1" x14ac:dyDescent="0.15">
      <c r="A45" s="93" t="s">
        <v>370</v>
      </c>
      <c r="B45" s="94"/>
      <c r="C45" s="95" t="s">
        <v>371</v>
      </c>
      <c r="D45" s="96"/>
    </row>
    <row r="46" spans="1:4" ht="34.5" customHeight="1" x14ac:dyDescent="0.15">
      <c r="A46" s="93" t="s">
        <v>372</v>
      </c>
      <c r="B46" s="94" t="s">
        <v>243</v>
      </c>
      <c r="C46" s="95" t="s">
        <v>373</v>
      </c>
      <c r="D46" s="96"/>
    </row>
    <row r="47" spans="1:4" ht="22.5" customHeight="1" thickBot="1" x14ac:dyDescent="0.2">
      <c r="A47" s="93" t="s">
        <v>374</v>
      </c>
      <c r="B47" s="132"/>
      <c r="C47" s="129" t="s">
        <v>375</v>
      </c>
      <c r="D47" s="130"/>
    </row>
    <row r="48" spans="1:4" s="92" customFormat="1" ht="22.5" customHeight="1" thickTop="1" thickBot="1" x14ac:dyDescent="0.2">
      <c r="A48" s="105" t="s">
        <v>376</v>
      </c>
      <c r="B48" s="106"/>
      <c r="C48" s="133"/>
      <c r="D48" s="91" t="s">
        <v>377</v>
      </c>
    </row>
    <row r="49" spans="1:4" ht="21" customHeight="1" thickTop="1" x14ac:dyDescent="0.15">
      <c r="A49" s="93" t="s">
        <v>378</v>
      </c>
      <c r="B49" s="94"/>
      <c r="C49" s="95" t="s">
        <v>379</v>
      </c>
      <c r="D49" s="96"/>
    </row>
    <row r="50" spans="1:4" ht="33" customHeight="1" x14ac:dyDescent="0.15">
      <c r="A50" s="93" t="s">
        <v>380</v>
      </c>
      <c r="B50" s="94" t="s">
        <v>381</v>
      </c>
      <c r="C50" s="95" t="s">
        <v>382</v>
      </c>
      <c r="D50" s="96"/>
    </row>
    <row r="51" spans="1:4" ht="22.5" customHeight="1" x14ac:dyDescent="0.15">
      <c r="A51" s="93" t="s">
        <v>383</v>
      </c>
      <c r="B51" s="94"/>
      <c r="C51" s="95" t="s">
        <v>384</v>
      </c>
      <c r="D51" s="96"/>
    </row>
    <row r="52" spans="1:4" ht="33" customHeight="1" x14ac:dyDescent="0.15">
      <c r="A52" s="93" t="s">
        <v>385</v>
      </c>
      <c r="B52" s="94"/>
      <c r="C52" s="95" t="s">
        <v>386</v>
      </c>
      <c r="D52" s="96"/>
    </row>
    <row r="53" spans="1:4" ht="21" customHeight="1" x14ac:dyDescent="0.15">
      <c r="A53" s="93" t="s">
        <v>387</v>
      </c>
      <c r="B53" s="94"/>
      <c r="C53" s="95" t="s">
        <v>248</v>
      </c>
      <c r="D53" s="96"/>
    </row>
    <row r="54" spans="1:4" ht="21" customHeight="1" x14ac:dyDescent="0.15">
      <c r="A54" s="93" t="s">
        <v>388</v>
      </c>
      <c r="B54" s="94" t="s">
        <v>243</v>
      </c>
      <c r="C54" s="95" t="s">
        <v>389</v>
      </c>
      <c r="D54" s="96"/>
    </row>
    <row r="55" spans="1:4" ht="21" customHeight="1" x14ac:dyDescent="0.15">
      <c r="A55" s="93" t="s">
        <v>390</v>
      </c>
      <c r="B55" s="94"/>
      <c r="C55" s="95" t="s">
        <v>249</v>
      </c>
      <c r="D55" s="96"/>
    </row>
    <row r="56" spans="1:4" ht="22.5" customHeight="1" x14ac:dyDescent="0.15">
      <c r="A56" s="93" t="s">
        <v>391</v>
      </c>
      <c r="B56" s="94" t="s">
        <v>243</v>
      </c>
      <c r="C56" s="95" t="s">
        <v>392</v>
      </c>
      <c r="D56" s="96"/>
    </row>
    <row r="57" spans="1:4" ht="21" customHeight="1" x14ac:dyDescent="0.15">
      <c r="A57" s="93" t="s">
        <v>393</v>
      </c>
      <c r="B57" s="94"/>
      <c r="C57" s="95" t="s">
        <v>394</v>
      </c>
      <c r="D57" s="96"/>
    </row>
    <row r="58" spans="1:4" ht="22.5" customHeight="1" x14ac:dyDescent="0.15">
      <c r="A58" s="93" t="s">
        <v>395</v>
      </c>
      <c r="B58" s="94" t="s">
        <v>243</v>
      </c>
      <c r="C58" s="95" t="s">
        <v>250</v>
      </c>
      <c r="D58" s="96"/>
    </row>
    <row r="59" spans="1:4" ht="25.5" customHeight="1" x14ac:dyDescent="0.15">
      <c r="A59" s="93" t="s">
        <v>396</v>
      </c>
      <c r="B59" s="94" t="s">
        <v>243</v>
      </c>
      <c r="C59" s="95" t="s">
        <v>397</v>
      </c>
      <c r="D59" s="96"/>
    </row>
    <row r="60" spans="1:4" ht="20.25" customHeight="1" thickBot="1" x14ac:dyDescent="0.2">
      <c r="A60" s="108"/>
      <c r="B60" s="109"/>
      <c r="C60" s="110" t="s">
        <v>234</v>
      </c>
      <c r="D60" s="111" t="s">
        <v>275</v>
      </c>
    </row>
    <row r="61" spans="1:4" s="92" customFormat="1" ht="22.5" customHeight="1" thickTop="1" thickBot="1" x14ac:dyDescent="0.2">
      <c r="A61" s="123" t="s">
        <v>251</v>
      </c>
      <c r="B61" s="124"/>
      <c r="C61" s="125"/>
      <c r="D61" s="126" t="s">
        <v>277</v>
      </c>
    </row>
    <row r="62" spans="1:4" ht="46.5" customHeight="1" thickTop="1" x14ac:dyDescent="0.15">
      <c r="A62" s="93" t="s">
        <v>398</v>
      </c>
      <c r="B62" s="94" t="s">
        <v>243</v>
      </c>
      <c r="C62" s="95" t="s">
        <v>399</v>
      </c>
      <c r="D62" s="96"/>
    </row>
    <row r="63" spans="1:4" ht="36" customHeight="1" x14ac:dyDescent="0.15">
      <c r="A63" s="93" t="s">
        <v>400</v>
      </c>
      <c r="B63" s="94"/>
      <c r="C63" s="95" t="s">
        <v>252</v>
      </c>
      <c r="D63" s="96"/>
    </row>
    <row r="64" spans="1:4" ht="36" customHeight="1" x14ac:dyDescent="0.15">
      <c r="A64" s="93" t="s">
        <v>401</v>
      </c>
      <c r="B64" s="94" t="s">
        <v>243</v>
      </c>
      <c r="C64" s="95" t="s">
        <v>253</v>
      </c>
      <c r="D64" s="96"/>
    </row>
    <row r="65" spans="1:4" ht="21.75" customHeight="1" thickBot="1" x14ac:dyDescent="0.2">
      <c r="A65" s="93" t="s">
        <v>402</v>
      </c>
      <c r="B65" s="94" t="s">
        <v>243</v>
      </c>
      <c r="C65" s="95" t="s">
        <v>403</v>
      </c>
      <c r="D65" s="96"/>
    </row>
    <row r="66" spans="1:4" ht="21.75" customHeight="1" thickTop="1" thickBot="1" x14ac:dyDescent="0.2">
      <c r="A66" s="105" t="s">
        <v>404</v>
      </c>
      <c r="B66" s="134"/>
      <c r="C66" s="135"/>
      <c r="D66" s="91" t="s">
        <v>405</v>
      </c>
    </row>
    <row r="67" spans="1:4" ht="21.75" customHeight="1" thickTop="1" x14ac:dyDescent="0.15">
      <c r="A67" s="93" t="s">
        <v>406</v>
      </c>
      <c r="B67" s="94" t="s">
        <v>243</v>
      </c>
      <c r="C67" s="95" t="s">
        <v>254</v>
      </c>
      <c r="D67" s="96"/>
    </row>
    <row r="68" spans="1:4" ht="42.75" customHeight="1" x14ac:dyDescent="0.15">
      <c r="A68" s="93" t="s">
        <v>407</v>
      </c>
      <c r="B68" s="94" t="s">
        <v>243</v>
      </c>
      <c r="C68" s="95" t="s">
        <v>408</v>
      </c>
      <c r="D68" s="96"/>
    </row>
    <row r="69" spans="1:4" ht="33.75" customHeight="1" x14ac:dyDescent="0.15">
      <c r="A69" s="93" t="s">
        <v>409</v>
      </c>
      <c r="B69" s="94" t="s">
        <v>243</v>
      </c>
      <c r="C69" s="95" t="s">
        <v>410</v>
      </c>
      <c r="D69" s="96"/>
    </row>
    <row r="70" spans="1:4" ht="33.75" customHeight="1" x14ac:dyDescent="0.15">
      <c r="A70" s="93" t="s">
        <v>411</v>
      </c>
      <c r="B70" s="94"/>
      <c r="C70" s="95" t="s">
        <v>412</v>
      </c>
      <c r="D70" s="96"/>
    </row>
    <row r="71" spans="1:4" ht="27.75" customHeight="1" x14ac:dyDescent="0.15">
      <c r="A71" s="93" t="s">
        <v>413</v>
      </c>
      <c r="B71" s="94"/>
      <c r="C71" s="95" t="s">
        <v>414</v>
      </c>
      <c r="D71" s="96"/>
    </row>
    <row r="72" spans="1:4" ht="25.5" customHeight="1" thickBot="1" x14ac:dyDescent="0.2">
      <c r="A72" s="119" t="s">
        <v>415</v>
      </c>
      <c r="B72" s="120"/>
      <c r="C72" s="121" t="s">
        <v>416</v>
      </c>
      <c r="D72" s="122"/>
    </row>
    <row r="73" spans="1:4" s="92" customFormat="1" ht="24.75" customHeight="1" thickBot="1" x14ac:dyDescent="0.2">
      <c r="A73" s="123" t="s">
        <v>255</v>
      </c>
      <c r="B73" s="124"/>
      <c r="C73" s="125"/>
      <c r="D73" s="126" t="s">
        <v>377</v>
      </c>
    </row>
    <row r="74" spans="1:4" ht="33.75" customHeight="1" thickTop="1" x14ac:dyDescent="0.15">
      <c r="A74" s="93" t="s">
        <v>417</v>
      </c>
      <c r="B74" s="94"/>
      <c r="C74" s="95" t="s">
        <v>418</v>
      </c>
      <c r="D74" s="96"/>
    </row>
    <row r="75" spans="1:4" s="138" customFormat="1" ht="33.75" customHeight="1" x14ac:dyDescent="0.15">
      <c r="A75" s="136">
        <v>54</v>
      </c>
      <c r="B75" s="94" t="s">
        <v>243</v>
      </c>
      <c r="C75" s="116" t="s">
        <v>419</v>
      </c>
      <c r="D75" s="137"/>
    </row>
    <row r="76" spans="1:4" ht="35.25" customHeight="1" x14ac:dyDescent="0.15">
      <c r="A76" s="93" t="s">
        <v>420</v>
      </c>
      <c r="B76" s="94"/>
      <c r="C76" s="116" t="s">
        <v>421</v>
      </c>
      <c r="D76" s="137"/>
    </row>
    <row r="77" spans="1:4" s="92" customFormat="1" ht="22.5" customHeight="1" x14ac:dyDescent="0.15">
      <c r="A77" s="93" t="s">
        <v>422</v>
      </c>
      <c r="B77" s="94"/>
      <c r="C77" s="139" t="s">
        <v>423</v>
      </c>
      <c r="D77" s="140"/>
    </row>
    <row r="78" spans="1:4" ht="22.5" customHeight="1" x14ac:dyDescent="0.15">
      <c r="A78" s="136">
        <v>57</v>
      </c>
      <c r="B78" s="141"/>
      <c r="C78" s="95" t="s">
        <v>424</v>
      </c>
      <c r="D78" s="96"/>
    </row>
    <row r="79" spans="1:4" ht="36.75" customHeight="1" x14ac:dyDescent="0.15">
      <c r="A79" s="93" t="s">
        <v>425</v>
      </c>
      <c r="B79" s="94"/>
      <c r="C79" s="95" t="s">
        <v>256</v>
      </c>
      <c r="D79" s="96"/>
    </row>
    <row r="80" spans="1:4" ht="45.75" customHeight="1" x14ac:dyDescent="0.15">
      <c r="A80" s="93" t="s">
        <v>426</v>
      </c>
      <c r="B80" s="94" t="s">
        <v>243</v>
      </c>
      <c r="C80" s="142" t="s">
        <v>427</v>
      </c>
      <c r="D80" s="143"/>
    </row>
    <row r="81" spans="1:4" ht="34.5" customHeight="1" thickBot="1" x14ac:dyDescent="0.2">
      <c r="A81" s="127" t="s">
        <v>428</v>
      </c>
      <c r="B81" s="128"/>
      <c r="C81" s="144" t="s">
        <v>429</v>
      </c>
      <c r="D81" s="145"/>
    </row>
    <row r="82" spans="1:4" ht="22.5" customHeight="1" thickTop="1" thickBot="1" x14ac:dyDescent="0.2">
      <c r="A82" s="123" t="s">
        <v>430</v>
      </c>
      <c r="B82" s="124"/>
      <c r="C82" s="146"/>
      <c r="D82" s="91" t="s">
        <v>431</v>
      </c>
    </row>
    <row r="83" spans="1:4" ht="27" customHeight="1" thickTop="1" x14ac:dyDescent="0.15">
      <c r="A83" s="93" t="s">
        <v>432</v>
      </c>
      <c r="B83" s="94" t="s">
        <v>243</v>
      </c>
      <c r="C83" s="95" t="s">
        <v>433</v>
      </c>
      <c r="D83" s="96"/>
    </row>
    <row r="84" spans="1:4" ht="34.5" customHeight="1" x14ac:dyDescent="0.15">
      <c r="A84" s="93" t="s">
        <v>434</v>
      </c>
      <c r="B84" s="94"/>
      <c r="C84" s="95" t="s">
        <v>435</v>
      </c>
      <c r="D84" s="96"/>
    </row>
    <row r="85" spans="1:4" ht="22.5" customHeight="1" x14ac:dyDescent="0.15">
      <c r="A85" s="93" t="s">
        <v>436</v>
      </c>
      <c r="B85" s="94"/>
      <c r="C85" s="95" t="s">
        <v>437</v>
      </c>
      <c r="D85" s="96"/>
    </row>
    <row r="86" spans="1:4" ht="20.25" customHeight="1" thickBot="1" x14ac:dyDescent="0.2">
      <c r="A86" s="108"/>
      <c r="B86" s="109"/>
      <c r="C86" s="147" t="s">
        <v>234</v>
      </c>
      <c r="D86" s="111" t="s">
        <v>438</v>
      </c>
    </row>
    <row r="87" spans="1:4" ht="22.5" customHeight="1" thickTop="1" x14ac:dyDescent="0.15">
      <c r="A87" s="112" t="s">
        <v>439</v>
      </c>
      <c r="B87" s="113"/>
      <c r="C87" s="146" t="s">
        <v>440</v>
      </c>
      <c r="D87" s="148"/>
    </row>
    <row r="88" spans="1:4" ht="45" customHeight="1" x14ac:dyDescent="0.15">
      <c r="A88" s="93" t="s">
        <v>441</v>
      </c>
      <c r="B88" s="94" t="s">
        <v>243</v>
      </c>
      <c r="C88" s="95" t="s">
        <v>442</v>
      </c>
      <c r="D88" s="96"/>
    </row>
    <row r="89" spans="1:4" ht="22.5" customHeight="1" thickBot="1" x14ac:dyDescent="0.2">
      <c r="A89" s="127" t="s">
        <v>443</v>
      </c>
      <c r="B89" s="128"/>
      <c r="C89" s="129" t="s">
        <v>444</v>
      </c>
      <c r="D89" s="130"/>
    </row>
    <row r="90" spans="1:4" s="92" customFormat="1" ht="21.75" customHeight="1" thickTop="1" thickBot="1" x14ac:dyDescent="0.2">
      <c r="A90" s="105" t="s">
        <v>257</v>
      </c>
      <c r="B90" s="106"/>
      <c r="C90" s="131"/>
      <c r="D90" s="91" t="s">
        <v>445</v>
      </c>
    </row>
    <row r="91" spans="1:4" ht="23.25" customHeight="1" thickTop="1" x14ac:dyDescent="0.15">
      <c r="A91" s="93" t="s">
        <v>446</v>
      </c>
      <c r="B91" s="94" t="s">
        <v>243</v>
      </c>
      <c r="C91" s="95" t="s">
        <v>258</v>
      </c>
      <c r="D91" s="96"/>
    </row>
    <row r="92" spans="1:4" ht="23.25" customHeight="1" x14ac:dyDescent="0.15">
      <c r="A92" s="93" t="s">
        <v>447</v>
      </c>
      <c r="B92" s="94"/>
      <c r="C92" s="95" t="s">
        <v>259</v>
      </c>
      <c r="D92" s="96"/>
    </row>
    <row r="93" spans="1:4" ht="23.25" customHeight="1" x14ac:dyDescent="0.15">
      <c r="A93" s="93" t="s">
        <v>448</v>
      </c>
      <c r="B93" s="94"/>
      <c r="C93" s="95" t="s">
        <v>260</v>
      </c>
      <c r="D93" s="96"/>
    </row>
    <row r="94" spans="1:4" ht="23.25" customHeight="1" x14ac:dyDescent="0.15">
      <c r="A94" s="93" t="s">
        <v>449</v>
      </c>
      <c r="B94" s="94" t="s">
        <v>243</v>
      </c>
      <c r="C94" s="95" t="s">
        <v>450</v>
      </c>
      <c r="D94" s="96"/>
    </row>
    <row r="95" spans="1:4" ht="23.25" customHeight="1" x14ac:dyDescent="0.15">
      <c r="A95" s="93" t="s">
        <v>451</v>
      </c>
      <c r="B95" s="94"/>
      <c r="C95" s="95" t="s">
        <v>452</v>
      </c>
      <c r="D95" s="96"/>
    </row>
    <row r="96" spans="1:4" ht="23.25" customHeight="1" x14ac:dyDescent="0.15">
      <c r="A96" s="93" t="s">
        <v>453</v>
      </c>
      <c r="B96" s="94" t="s">
        <v>243</v>
      </c>
      <c r="C96" s="95" t="s">
        <v>454</v>
      </c>
      <c r="D96" s="96"/>
    </row>
    <row r="97" spans="1:4" ht="38.25" customHeight="1" x14ac:dyDescent="0.15">
      <c r="A97" s="93" t="s">
        <v>455</v>
      </c>
      <c r="B97" s="94"/>
      <c r="C97" s="95" t="s">
        <v>456</v>
      </c>
      <c r="D97" s="96"/>
    </row>
    <row r="98" spans="1:4" ht="53.25" customHeight="1" thickBot="1" x14ac:dyDescent="0.2">
      <c r="A98" s="97" t="s">
        <v>457</v>
      </c>
      <c r="B98" s="149"/>
      <c r="C98" s="99" t="s">
        <v>458</v>
      </c>
      <c r="D98" s="100"/>
    </row>
    <row r="99" spans="1:4" s="92" customFormat="1" ht="27" customHeight="1" thickTop="1" thickBot="1" x14ac:dyDescent="0.2">
      <c r="A99" s="150" t="s">
        <v>459</v>
      </c>
      <c r="B99" s="151"/>
      <c r="C99" s="152"/>
      <c r="D99" s="91" t="s">
        <v>460</v>
      </c>
    </row>
    <row r="100" spans="1:4" ht="19.5" customHeight="1" thickTop="1" x14ac:dyDescent="0.15">
      <c r="A100" s="153"/>
      <c r="B100" s="154"/>
      <c r="C100" s="155" t="s">
        <v>461</v>
      </c>
      <c r="D100" s="156"/>
    </row>
    <row r="101" spans="1:4" ht="51" customHeight="1" x14ac:dyDescent="0.15">
      <c r="A101" s="93" t="s">
        <v>462</v>
      </c>
      <c r="B101" s="94"/>
      <c r="C101" s="157" t="s">
        <v>463</v>
      </c>
      <c r="D101" s="158"/>
    </row>
    <row r="102" spans="1:4" ht="36" customHeight="1" x14ac:dyDescent="0.15">
      <c r="A102" s="93" t="s">
        <v>464</v>
      </c>
      <c r="B102" s="159" t="s">
        <v>243</v>
      </c>
      <c r="C102" s="95" t="s">
        <v>465</v>
      </c>
      <c r="D102" s="96"/>
    </row>
    <row r="103" spans="1:4" ht="60" customHeight="1" x14ac:dyDescent="0.15">
      <c r="A103" s="93" t="s">
        <v>466</v>
      </c>
      <c r="B103" s="159" t="s">
        <v>243</v>
      </c>
      <c r="C103" s="95" t="s">
        <v>467</v>
      </c>
      <c r="D103" s="96"/>
    </row>
    <row r="104" spans="1:4" ht="22.5" customHeight="1" x14ac:dyDescent="0.15">
      <c r="A104" s="93" t="s">
        <v>468</v>
      </c>
      <c r="B104" s="159" t="s">
        <v>243</v>
      </c>
      <c r="C104" s="95" t="s">
        <v>469</v>
      </c>
      <c r="D104" s="96"/>
    </row>
    <row r="105" spans="1:4" ht="39" customHeight="1" thickBot="1" x14ac:dyDescent="0.2">
      <c r="A105" s="97" t="s">
        <v>470</v>
      </c>
      <c r="B105" s="149" t="s">
        <v>243</v>
      </c>
      <c r="C105" s="99" t="s">
        <v>471</v>
      </c>
      <c r="D105" s="100"/>
    </row>
    <row r="106" spans="1:4" s="92" customFormat="1" ht="24.75" customHeight="1" thickTop="1" thickBot="1" x14ac:dyDescent="0.2">
      <c r="A106" s="150" t="s">
        <v>261</v>
      </c>
      <c r="B106" s="151"/>
      <c r="C106" s="152"/>
      <c r="D106" s="91" t="s">
        <v>472</v>
      </c>
    </row>
    <row r="107" spans="1:4" ht="16.5" customHeight="1" thickTop="1" x14ac:dyDescent="0.15">
      <c r="A107" s="160"/>
      <c r="B107" s="161"/>
      <c r="C107" s="162" t="s">
        <v>473</v>
      </c>
      <c r="D107" s="163"/>
    </row>
    <row r="108" spans="1:4" ht="16.5" customHeight="1" x14ac:dyDescent="0.15">
      <c r="A108" s="153"/>
      <c r="B108" s="154"/>
      <c r="C108" s="155" t="s">
        <v>474</v>
      </c>
      <c r="D108" s="156"/>
    </row>
    <row r="109" spans="1:4" ht="34.5" customHeight="1" x14ac:dyDescent="0.15">
      <c r="A109" s="93" t="s">
        <v>475</v>
      </c>
      <c r="B109" s="94"/>
      <c r="C109" s="95" t="s">
        <v>476</v>
      </c>
      <c r="D109" s="96"/>
    </row>
    <row r="110" spans="1:4" ht="31.5" customHeight="1" x14ac:dyDescent="0.15">
      <c r="A110" s="93" t="s">
        <v>477</v>
      </c>
      <c r="B110" s="94" t="s">
        <v>243</v>
      </c>
      <c r="C110" s="95" t="s">
        <v>478</v>
      </c>
      <c r="D110" s="96"/>
    </row>
    <row r="111" spans="1:4" ht="34.5" customHeight="1" thickBot="1" x14ac:dyDescent="0.2">
      <c r="A111" s="97" t="s">
        <v>479</v>
      </c>
      <c r="B111" s="149"/>
      <c r="C111" s="99" t="s">
        <v>480</v>
      </c>
      <c r="D111" s="100"/>
    </row>
    <row r="112" spans="1:4" ht="20.25" customHeight="1" thickTop="1" thickBot="1" x14ac:dyDescent="0.2">
      <c r="A112" s="84"/>
      <c r="B112" s="85"/>
      <c r="C112" s="86" t="s">
        <v>234</v>
      </c>
      <c r="D112" s="87" t="s">
        <v>481</v>
      </c>
    </row>
    <row r="113" spans="1:4" ht="27" customHeight="1" thickTop="1" thickBot="1" x14ac:dyDescent="0.2">
      <c r="A113" s="150" t="s">
        <v>482</v>
      </c>
      <c r="B113" s="151"/>
      <c r="C113" s="164"/>
      <c r="D113" s="91" t="s">
        <v>472</v>
      </c>
    </row>
    <row r="114" spans="1:4" ht="22.5" customHeight="1" thickTop="1" x14ac:dyDescent="0.15">
      <c r="A114" s="153"/>
      <c r="B114" s="154"/>
      <c r="C114" s="165" t="s">
        <v>483</v>
      </c>
      <c r="D114" s="166"/>
    </row>
    <row r="115" spans="1:4" ht="33.75" customHeight="1" x14ac:dyDescent="0.15">
      <c r="A115" s="93" t="s">
        <v>484</v>
      </c>
      <c r="B115" s="94"/>
      <c r="C115" s="95" t="s">
        <v>485</v>
      </c>
      <c r="D115" s="96"/>
    </row>
    <row r="116" spans="1:4" ht="47.25" customHeight="1" x14ac:dyDescent="0.15">
      <c r="A116" s="93" t="s">
        <v>486</v>
      </c>
      <c r="B116" s="94"/>
      <c r="C116" s="95" t="s">
        <v>487</v>
      </c>
      <c r="D116" s="96"/>
    </row>
    <row r="117" spans="1:4" ht="34.5" customHeight="1" x14ac:dyDescent="0.15">
      <c r="A117" s="93" t="s">
        <v>488</v>
      </c>
      <c r="B117" s="132"/>
      <c r="C117" s="167" t="s">
        <v>489</v>
      </c>
      <c r="D117" s="168"/>
    </row>
    <row r="118" spans="1:4" ht="22.5" customHeight="1" x14ac:dyDescent="0.15">
      <c r="A118" s="93" t="s">
        <v>490</v>
      </c>
      <c r="B118" s="94"/>
      <c r="C118" s="95" t="s">
        <v>491</v>
      </c>
      <c r="D118" s="96"/>
    </row>
    <row r="119" spans="1:4" ht="32.25" customHeight="1" x14ac:dyDescent="0.15">
      <c r="A119" s="93" t="s">
        <v>492</v>
      </c>
      <c r="B119" s="94"/>
      <c r="C119" s="95" t="s">
        <v>493</v>
      </c>
      <c r="D119" s="96"/>
    </row>
    <row r="120" spans="1:4" ht="32.25" customHeight="1" thickBot="1" x14ac:dyDescent="0.2">
      <c r="A120" s="127" t="s">
        <v>494</v>
      </c>
      <c r="B120" s="128"/>
      <c r="C120" s="129" t="s">
        <v>495</v>
      </c>
      <c r="D120" s="130"/>
    </row>
    <row r="121" spans="1:4" s="92" customFormat="1" ht="24" customHeight="1" thickTop="1" thickBot="1" x14ac:dyDescent="0.2">
      <c r="A121" s="169" t="s">
        <v>496</v>
      </c>
      <c r="B121" s="170"/>
      <c r="C121" s="171"/>
      <c r="D121" s="91" t="s">
        <v>497</v>
      </c>
    </row>
    <row r="122" spans="1:4" ht="22.5" customHeight="1" thickTop="1" x14ac:dyDescent="0.15">
      <c r="A122" s="112" t="s">
        <v>498</v>
      </c>
      <c r="B122" s="113" t="s">
        <v>243</v>
      </c>
      <c r="C122" s="146" t="s">
        <v>262</v>
      </c>
      <c r="D122" s="148"/>
    </row>
    <row r="123" spans="1:4" ht="22.5" customHeight="1" x14ac:dyDescent="0.15">
      <c r="A123" s="112" t="s">
        <v>499</v>
      </c>
      <c r="B123" s="113" t="s">
        <v>243</v>
      </c>
      <c r="C123" s="95" t="s">
        <v>263</v>
      </c>
      <c r="D123" s="96"/>
    </row>
    <row r="124" spans="1:4" ht="22.5" customHeight="1" x14ac:dyDescent="0.15">
      <c r="A124" s="112" t="s">
        <v>500</v>
      </c>
      <c r="B124" s="113" t="s">
        <v>243</v>
      </c>
      <c r="C124" s="95" t="s">
        <v>501</v>
      </c>
      <c r="D124" s="96"/>
    </row>
    <row r="125" spans="1:4" ht="22.5" customHeight="1" x14ac:dyDescent="0.15">
      <c r="A125" s="112" t="s">
        <v>502</v>
      </c>
      <c r="B125" s="113" t="s">
        <v>243</v>
      </c>
      <c r="C125" s="95" t="s">
        <v>264</v>
      </c>
      <c r="D125" s="96"/>
    </row>
    <row r="126" spans="1:4" ht="33.75" customHeight="1" x14ac:dyDescent="0.15">
      <c r="A126" s="112" t="s">
        <v>503</v>
      </c>
      <c r="B126" s="113"/>
      <c r="C126" s="178" t="s">
        <v>265</v>
      </c>
      <c r="D126" s="96"/>
    </row>
    <row r="127" spans="1:4" ht="34.5" customHeight="1" x14ac:dyDescent="0.15">
      <c r="A127" s="112" t="s">
        <v>504</v>
      </c>
      <c r="B127" s="113" t="s">
        <v>243</v>
      </c>
      <c r="C127" s="95" t="s">
        <v>266</v>
      </c>
      <c r="D127" s="96"/>
    </row>
    <row r="128" spans="1:4" ht="22.5" customHeight="1" x14ac:dyDescent="0.15">
      <c r="A128" s="127" t="s">
        <v>505</v>
      </c>
      <c r="B128" s="128" t="s">
        <v>243</v>
      </c>
      <c r="C128" s="129" t="s">
        <v>506</v>
      </c>
      <c r="D128" s="130"/>
    </row>
    <row r="129" spans="1:4" ht="19.5" customHeight="1" x14ac:dyDescent="0.15"/>
    <row r="130" spans="1:4" ht="16.5" customHeight="1" x14ac:dyDescent="0.15">
      <c r="A130" s="172" t="s">
        <v>267</v>
      </c>
      <c r="B130" s="172"/>
    </row>
    <row r="131" spans="1:4" ht="16.5" customHeight="1" x14ac:dyDescent="0.15">
      <c r="A131" s="77" t="s">
        <v>507</v>
      </c>
      <c r="B131" s="77"/>
      <c r="C131" s="77"/>
      <c r="D131" s="77"/>
    </row>
    <row r="132" spans="1:4" ht="16.5" customHeight="1" x14ac:dyDescent="0.15">
      <c r="A132" s="77" t="s">
        <v>508</v>
      </c>
      <c r="B132" s="77"/>
      <c r="C132" s="77"/>
      <c r="D132" s="77"/>
    </row>
    <row r="133" spans="1:4" ht="16.5" customHeight="1" x14ac:dyDescent="0.15">
      <c r="A133" s="173" t="s">
        <v>509</v>
      </c>
      <c r="B133" s="173"/>
      <c r="C133" s="77"/>
    </row>
    <row r="134" spans="1:4" ht="16.5" customHeight="1" x14ac:dyDescent="0.15">
      <c r="A134" s="174" t="s">
        <v>268</v>
      </c>
      <c r="B134" s="174"/>
      <c r="C134" s="77"/>
      <c r="D134" s="77"/>
    </row>
    <row r="135" spans="1:4" ht="16.5" customHeight="1" x14ac:dyDescent="0.15">
      <c r="A135" s="173" t="s">
        <v>510</v>
      </c>
      <c r="B135" s="173"/>
      <c r="C135" s="77"/>
      <c r="D135" s="173"/>
    </row>
    <row r="136" spans="1:4" ht="16.5" customHeight="1" x14ac:dyDescent="0.15">
      <c r="A136" s="1027" t="s">
        <v>511</v>
      </c>
      <c r="B136" s="1027"/>
      <c r="C136" s="1027"/>
      <c r="D136" s="1027"/>
    </row>
    <row r="137" spans="1:4" ht="16.5" customHeight="1" x14ac:dyDescent="0.15">
      <c r="A137" s="173" t="s">
        <v>512</v>
      </c>
      <c r="B137" s="173"/>
      <c r="C137" s="77"/>
      <c r="D137" s="173"/>
    </row>
    <row r="138" spans="1:4" ht="16.5" customHeight="1" x14ac:dyDescent="0.15">
      <c r="A138" s="175" t="s">
        <v>513</v>
      </c>
      <c r="B138" s="175"/>
      <c r="C138" s="77"/>
      <c r="D138" s="175"/>
    </row>
    <row r="139" spans="1:4" ht="16.5" customHeight="1" x14ac:dyDescent="0.15">
      <c r="A139" s="175" t="s">
        <v>514</v>
      </c>
      <c r="B139" s="175"/>
      <c r="C139" s="77"/>
      <c r="D139" s="175"/>
    </row>
    <row r="140" spans="1:4" ht="16.5" customHeight="1" x14ac:dyDescent="0.15">
      <c r="A140" s="173" t="s">
        <v>515</v>
      </c>
      <c r="B140" s="173"/>
      <c r="C140" s="77"/>
      <c r="D140" s="173"/>
    </row>
    <row r="141" spans="1:4" ht="16.5" customHeight="1" x14ac:dyDescent="0.15">
      <c r="A141" s="1027" t="s">
        <v>516</v>
      </c>
      <c r="B141" s="1027"/>
      <c r="C141" s="1027"/>
      <c r="D141" s="1027"/>
    </row>
    <row r="142" spans="1:4" ht="16.5" customHeight="1" x14ac:dyDescent="0.15">
      <c r="A142" s="77" t="s">
        <v>517</v>
      </c>
      <c r="B142" s="77"/>
      <c r="C142" s="173"/>
      <c r="D142" s="80"/>
    </row>
    <row r="143" spans="1:4" ht="29.25" customHeight="1" x14ac:dyDescent="0.15">
      <c r="A143" s="1024" t="s">
        <v>0</v>
      </c>
      <c r="B143" s="1024"/>
      <c r="C143" s="1024"/>
      <c r="D143" s="1024"/>
    </row>
    <row r="144" spans="1:4" ht="14.25" customHeight="1" x14ac:dyDescent="0.15"/>
    <row r="145" spans="1:3" ht="24" customHeight="1" x14ac:dyDescent="0.15">
      <c r="A145" s="1024" t="s">
        <v>1</v>
      </c>
      <c r="B145" s="1024"/>
      <c r="C145" s="1024"/>
    </row>
  </sheetData>
  <mergeCells count="7">
    <mergeCell ref="A145:C145"/>
    <mergeCell ref="A1:D1"/>
    <mergeCell ref="A143:D143"/>
    <mergeCell ref="C5:C6"/>
    <mergeCell ref="A136:D136"/>
    <mergeCell ref="A141:D141"/>
    <mergeCell ref="A8:D8"/>
  </mergeCells>
  <phoneticPr fontId="5"/>
  <pageMargins left="0.94" right="0.39370078740157483" top="0.64" bottom="0.78740157480314965" header="0.39370078740157483" footer="0.39370078740157483"/>
  <pageSetup paperSize="9" scale="101" orientation="portrait" r:id="rId1"/>
  <headerFooter alignWithMargins="0">
    <oddFooter>&amp;C&amp;9&amp;P</oddFooter>
  </headerFooter>
  <rowBreaks count="4" manualBreakCount="4">
    <brk id="29" max="3" man="1"/>
    <brk id="59" max="3" man="1"/>
    <brk id="85" max="3" man="1"/>
    <brk id="111"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Normal="100" workbookViewId="0">
      <selection activeCell="I6" sqref="I6"/>
    </sheetView>
  </sheetViews>
  <sheetFormatPr defaultRowHeight="13.5" x14ac:dyDescent="0.15"/>
  <cols>
    <col min="1" max="1" width="8.375" style="59" customWidth="1"/>
    <col min="2" max="2" width="13.625" style="59" customWidth="1"/>
    <col min="3" max="6" width="5.125" style="59" customWidth="1"/>
    <col min="7" max="7" width="25.25" style="59" customWidth="1"/>
    <col min="8" max="15" width="10.125" style="59" customWidth="1"/>
    <col min="16" max="16384" width="9" style="59"/>
  </cols>
  <sheetData>
    <row r="1" spans="1:16" ht="29.25" customHeight="1" x14ac:dyDescent="0.15">
      <c r="A1" s="1032" t="s">
        <v>204</v>
      </c>
      <c r="B1" s="1033"/>
      <c r="C1" s="1033"/>
      <c r="D1" s="1033"/>
      <c r="E1" s="1033"/>
      <c r="F1" s="1033"/>
      <c r="G1" s="1033"/>
      <c r="H1" s="1033"/>
      <c r="I1" s="1033"/>
      <c r="J1" s="1033"/>
      <c r="K1" s="1033"/>
      <c r="L1" s="1033"/>
      <c r="M1" s="1033"/>
      <c r="N1" s="1033"/>
    </row>
    <row r="2" spans="1:16" s="182" customFormat="1" ht="30" customHeight="1" x14ac:dyDescent="0.15">
      <c r="A2" s="1034"/>
      <c r="B2" s="1034"/>
      <c r="C2" s="1034"/>
      <c r="D2" s="1034"/>
      <c r="E2" s="1034"/>
      <c r="F2" s="1034"/>
      <c r="G2" s="1034"/>
      <c r="H2" s="1034"/>
      <c r="I2" s="1035" t="s">
        <v>205</v>
      </c>
      <c r="J2" s="1035"/>
      <c r="K2" s="1035"/>
      <c r="L2" s="1035"/>
      <c r="M2" s="1035"/>
      <c r="N2" s="1035"/>
      <c r="O2" s="1035"/>
      <c r="P2" s="1035"/>
    </row>
    <row r="3" spans="1:16" s="182" customFormat="1" ht="18.75" customHeight="1" x14ac:dyDescent="0.15">
      <c r="A3" s="1029"/>
      <c r="B3" s="1029"/>
      <c r="C3" s="1029"/>
      <c r="D3" s="1029"/>
      <c r="E3" s="1029"/>
      <c r="F3" s="1029"/>
      <c r="G3" s="1029"/>
      <c r="H3" s="1029"/>
      <c r="I3" s="1030" t="s">
        <v>246</v>
      </c>
      <c r="J3" s="1030"/>
      <c r="K3" s="1030"/>
      <c r="L3" s="1030"/>
      <c r="M3" s="1030"/>
      <c r="N3" s="1030"/>
      <c r="O3" s="1030"/>
      <c r="P3" s="1030"/>
    </row>
    <row r="4" spans="1:16" ht="20.25" customHeight="1" thickBot="1" x14ac:dyDescent="0.2">
      <c r="L4" s="1031"/>
      <c r="M4" s="1031"/>
      <c r="N4" s="1031"/>
    </row>
    <row r="5" spans="1:16" ht="33" customHeight="1" x14ac:dyDescent="0.15">
      <c r="A5" s="60" t="s">
        <v>195</v>
      </c>
      <c r="B5" s="61" t="s">
        <v>185</v>
      </c>
      <c r="C5" s="61" t="s">
        <v>187</v>
      </c>
      <c r="D5" s="61" t="s">
        <v>186</v>
      </c>
      <c r="E5" s="61" t="s">
        <v>188</v>
      </c>
      <c r="F5" s="61" t="s">
        <v>206</v>
      </c>
      <c r="G5" s="61" t="s">
        <v>189</v>
      </c>
      <c r="H5" s="61" t="s">
        <v>190</v>
      </c>
      <c r="I5" s="61" t="s">
        <v>191</v>
      </c>
      <c r="J5" s="61" t="s">
        <v>192</v>
      </c>
      <c r="K5" s="61" t="s">
        <v>207</v>
      </c>
      <c r="L5" s="61" t="s">
        <v>193</v>
      </c>
      <c r="M5" s="61" t="s">
        <v>194</v>
      </c>
      <c r="N5" s="62" t="s">
        <v>196</v>
      </c>
      <c r="O5" s="63" t="s">
        <v>208</v>
      </c>
    </row>
    <row r="6" spans="1:16" ht="41.25" customHeight="1" x14ac:dyDescent="0.15">
      <c r="A6" s="64"/>
      <c r="B6" s="65"/>
      <c r="C6" s="65"/>
      <c r="D6" s="65"/>
      <c r="E6" s="65"/>
      <c r="F6" s="65"/>
      <c r="G6" s="65"/>
      <c r="H6" s="65"/>
      <c r="I6" s="65"/>
      <c r="J6" s="65"/>
      <c r="K6" s="65"/>
      <c r="L6" s="65"/>
      <c r="M6" s="65"/>
      <c r="N6" s="66"/>
      <c r="O6" s="67"/>
    </row>
    <row r="7" spans="1:16" ht="41.25" customHeight="1" x14ac:dyDescent="0.15">
      <c r="A7" s="68"/>
      <c r="B7" s="69"/>
      <c r="C7" s="69"/>
      <c r="D7" s="69"/>
      <c r="E7" s="69"/>
      <c r="F7" s="69"/>
      <c r="G7" s="69"/>
      <c r="H7" s="69"/>
      <c r="I7" s="69"/>
      <c r="J7" s="69"/>
      <c r="K7" s="69"/>
      <c r="L7" s="69"/>
      <c r="M7" s="69"/>
      <c r="N7" s="70"/>
      <c r="O7" s="67"/>
    </row>
    <row r="8" spans="1:16" ht="41.25" customHeight="1" x14ac:dyDescent="0.15">
      <c r="A8" s="68"/>
      <c r="B8" s="69"/>
      <c r="C8" s="69"/>
      <c r="D8" s="69"/>
      <c r="E8" s="69"/>
      <c r="F8" s="69"/>
      <c r="G8" s="69"/>
      <c r="H8" s="69"/>
      <c r="I8" s="69"/>
      <c r="J8" s="69"/>
      <c r="K8" s="69"/>
      <c r="L8" s="69"/>
      <c r="M8" s="69"/>
      <c r="N8" s="70"/>
      <c r="O8" s="67"/>
    </row>
    <row r="9" spans="1:16" ht="41.25" customHeight="1" x14ac:dyDescent="0.15">
      <c r="A9" s="68"/>
      <c r="B9" s="69"/>
      <c r="C9" s="69"/>
      <c r="D9" s="69"/>
      <c r="E9" s="69"/>
      <c r="F9" s="69"/>
      <c r="G9" s="69"/>
      <c r="H9" s="69"/>
      <c r="I9" s="69"/>
      <c r="J9" s="69"/>
      <c r="K9" s="69"/>
      <c r="L9" s="69"/>
      <c r="M9" s="69"/>
      <c r="N9" s="70"/>
      <c r="O9" s="67"/>
    </row>
    <row r="10" spans="1:16" ht="41.25" customHeight="1" x14ac:dyDescent="0.15">
      <c r="A10" s="68"/>
      <c r="B10" s="69"/>
      <c r="C10" s="69"/>
      <c r="D10" s="69"/>
      <c r="E10" s="69"/>
      <c r="F10" s="69"/>
      <c r="G10" s="69"/>
      <c r="H10" s="69"/>
      <c r="I10" s="69"/>
      <c r="J10" s="69"/>
      <c r="K10" s="69"/>
      <c r="L10" s="69"/>
      <c r="M10" s="69"/>
      <c r="N10" s="70"/>
      <c r="O10" s="67"/>
    </row>
    <row r="11" spans="1:16" ht="41.25" customHeight="1" x14ac:dyDescent="0.15">
      <c r="A11" s="68"/>
      <c r="B11" s="69"/>
      <c r="C11" s="69"/>
      <c r="D11" s="69"/>
      <c r="E11" s="69"/>
      <c r="F11" s="69"/>
      <c r="G11" s="69"/>
      <c r="H11" s="69"/>
      <c r="I11" s="69"/>
      <c r="J11" s="69"/>
      <c r="K11" s="69"/>
      <c r="L11" s="69"/>
      <c r="M11" s="69"/>
      <c r="N11" s="70"/>
      <c r="O11" s="67"/>
    </row>
    <row r="12" spans="1:16" ht="41.25" customHeight="1" x14ac:dyDescent="0.15">
      <c r="A12" s="68"/>
      <c r="B12" s="69"/>
      <c r="C12" s="69"/>
      <c r="D12" s="69"/>
      <c r="E12" s="69"/>
      <c r="F12" s="69"/>
      <c r="G12" s="69"/>
      <c r="H12" s="69"/>
      <c r="I12" s="69"/>
      <c r="J12" s="69"/>
      <c r="K12" s="69"/>
      <c r="L12" s="69"/>
      <c r="M12" s="69"/>
      <c r="N12" s="70"/>
      <c r="O12" s="67"/>
    </row>
    <row r="13" spans="1:16" ht="41.25" customHeight="1" x14ac:dyDescent="0.15">
      <c r="A13" s="68"/>
      <c r="B13" s="69"/>
      <c r="C13" s="69"/>
      <c r="D13" s="69"/>
      <c r="E13" s="69"/>
      <c r="F13" s="69"/>
      <c r="G13" s="69"/>
      <c r="H13" s="69"/>
      <c r="I13" s="69"/>
      <c r="J13" s="69"/>
      <c r="K13" s="69"/>
      <c r="L13" s="69"/>
      <c r="M13" s="69"/>
      <c r="N13" s="70"/>
      <c r="O13" s="67"/>
    </row>
    <row r="14" spans="1:16" ht="41.25" customHeight="1" thickBot="1" x14ac:dyDescent="0.2">
      <c r="A14" s="71"/>
      <c r="B14" s="72"/>
      <c r="C14" s="72"/>
      <c r="D14" s="72"/>
      <c r="E14" s="72"/>
      <c r="F14" s="72"/>
      <c r="G14" s="72"/>
      <c r="H14" s="72"/>
      <c r="I14" s="72"/>
      <c r="J14" s="72"/>
      <c r="K14" s="72"/>
      <c r="L14" s="72"/>
      <c r="M14" s="72"/>
      <c r="N14" s="73"/>
      <c r="O14" s="74"/>
    </row>
  </sheetData>
  <mergeCells count="6">
    <mergeCell ref="A3:H3"/>
    <mergeCell ref="I3:P3"/>
    <mergeCell ref="L4:N4"/>
    <mergeCell ref="A1:N1"/>
    <mergeCell ref="A2:H2"/>
    <mergeCell ref="I2:P2"/>
  </mergeCells>
  <phoneticPr fontId="8"/>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Normal="100" workbookViewId="0">
      <selection activeCell="I4" sqref="I4"/>
    </sheetView>
  </sheetViews>
  <sheetFormatPr defaultRowHeight="13.5" x14ac:dyDescent="0.15"/>
  <cols>
    <col min="1" max="1" width="8.25" style="59" customWidth="1"/>
    <col min="2" max="2" width="11.125" style="59" customWidth="1"/>
    <col min="3" max="3" width="4.875" style="59" customWidth="1"/>
    <col min="4" max="4" width="5" style="59" customWidth="1"/>
    <col min="5" max="6" width="6" style="59" customWidth="1"/>
    <col min="7" max="7" width="25.25" style="59" customWidth="1"/>
    <col min="8" max="8" width="9" style="59"/>
    <col min="9" max="9" width="12.75" style="59" customWidth="1"/>
    <col min="10" max="10" width="9" style="59"/>
    <col min="11" max="11" width="10.75" style="59" customWidth="1"/>
    <col min="12" max="14" width="9" style="59"/>
    <col min="15" max="15" width="10.25" style="59" customWidth="1"/>
    <col min="16" max="16384" width="9" style="59"/>
  </cols>
  <sheetData>
    <row r="1" spans="1:16" ht="29.25" customHeight="1" x14ac:dyDescent="0.15">
      <c r="A1" s="1032" t="s">
        <v>204</v>
      </c>
      <c r="B1" s="1033"/>
      <c r="C1" s="1033"/>
      <c r="D1" s="1033"/>
      <c r="E1" s="1033"/>
      <c r="F1" s="1033"/>
      <c r="G1" s="1033"/>
      <c r="H1" s="1033"/>
      <c r="I1" s="1033"/>
      <c r="J1" s="1033"/>
      <c r="K1" s="1033"/>
      <c r="L1" s="1033"/>
      <c r="M1" s="1033"/>
      <c r="N1" s="1033"/>
    </row>
    <row r="2" spans="1:16" s="182" customFormat="1" ht="30" customHeight="1" x14ac:dyDescent="0.15">
      <c r="A2" s="1034"/>
      <c r="B2" s="1034"/>
      <c r="C2" s="1034"/>
      <c r="D2" s="1034"/>
      <c r="E2" s="1034"/>
      <c r="F2" s="1034"/>
      <c r="G2" s="1034"/>
      <c r="H2" s="1034"/>
      <c r="I2" s="1035" t="s">
        <v>205</v>
      </c>
      <c r="J2" s="1035"/>
      <c r="K2" s="1035"/>
      <c r="L2" s="1035"/>
      <c r="M2" s="1035"/>
      <c r="N2" s="1035"/>
      <c r="O2" s="1035"/>
      <c r="P2" s="1035"/>
    </row>
    <row r="3" spans="1:16" s="182" customFormat="1" ht="18.75" customHeight="1" x14ac:dyDescent="0.15">
      <c r="A3" s="1029"/>
      <c r="B3" s="1029"/>
      <c r="C3" s="1029"/>
      <c r="D3" s="1029"/>
      <c r="E3" s="1029"/>
      <c r="F3" s="1029"/>
      <c r="G3" s="1029"/>
      <c r="H3" s="1029"/>
      <c r="I3" s="1030" t="s">
        <v>1106</v>
      </c>
      <c r="J3" s="1030"/>
      <c r="K3" s="1030"/>
      <c r="L3" s="1030"/>
      <c r="M3" s="1030"/>
      <c r="N3" s="1030"/>
      <c r="O3" s="1030"/>
      <c r="P3" s="1030"/>
    </row>
    <row r="4" spans="1:16" ht="20.25" customHeight="1" thickBot="1" x14ac:dyDescent="0.2">
      <c r="L4" s="1031"/>
      <c r="M4" s="1031"/>
      <c r="N4" s="1031"/>
    </row>
    <row r="5" spans="1:16" ht="33" customHeight="1" x14ac:dyDescent="0.15">
      <c r="A5" s="60" t="s">
        <v>195</v>
      </c>
      <c r="B5" s="61" t="s">
        <v>185</v>
      </c>
      <c r="C5" s="61" t="s">
        <v>187</v>
      </c>
      <c r="D5" s="61" t="s">
        <v>186</v>
      </c>
      <c r="E5" s="61" t="s">
        <v>188</v>
      </c>
      <c r="F5" s="61" t="s">
        <v>206</v>
      </c>
      <c r="G5" s="61" t="s">
        <v>189</v>
      </c>
      <c r="H5" s="61" t="s">
        <v>190</v>
      </c>
      <c r="I5" s="61" t="s">
        <v>191</v>
      </c>
      <c r="J5" s="61" t="s">
        <v>192</v>
      </c>
      <c r="K5" s="61" t="s">
        <v>207</v>
      </c>
      <c r="L5" s="61" t="s">
        <v>193</v>
      </c>
      <c r="M5" s="61" t="s">
        <v>194</v>
      </c>
      <c r="N5" s="62" t="s">
        <v>196</v>
      </c>
      <c r="O5" s="63" t="s">
        <v>208</v>
      </c>
    </row>
    <row r="6" spans="1:16" ht="72" customHeight="1" x14ac:dyDescent="0.15">
      <c r="A6" s="183" t="s">
        <v>209</v>
      </c>
      <c r="B6" s="57" t="s">
        <v>210</v>
      </c>
      <c r="C6" s="57" t="s">
        <v>197</v>
      </c>
      <c r="D6" s="57">
        <v>95</v>
      </c>
      <c r="E6" s="57">
        <v>3</v>
      </c>
      <c r="F6" s="57" t="s">
        <v>211</v>
      </c>
      <c r="G6" s="75" t="s">
        <v>212</v>
      </c>
      <c r="H6" s="57" t="s">
        <v>213</v>
      </c>
      <c r="I6" s="57" t="s">
        <v>214</v>
      </c>
      <c r="J6" s="57" t="s">
        <v>215</v>
      </c>
      <c r="K6" s="56" t="s">
        <v>216</v>
      </c>
      <c r="L6" s="56" t="s">
        <v>217</v>
      </c>
      <c r="M6" s="56" t="s">
        <v>218</v>
      </c>
      <c r="N6" s="56" t="s">
        <v>219</v>
      </c>
      <c r="O6" s="67" t="s">
        <v>220</v>
      </c>
    </row>
    <row r="7" spans="1:16" ht="111" customHeight="1" x14ac:dyDescent="0.15">
      <c r="A7" s="183" t="s">
        <v>221</v>
      </c>
      <c r="B7" s="57" t="s">
        <v>222</v>
      </c>
      <c r="C7" s="57" t="s">
        <v>223</v>
      </c>
      <c r="D7" s="57">
        <v>83</v>
      </c>
      <c r="E7" s="57">
        <v>4</v>
      </c>
      <c r="F7" s="57" t="s">
        <v>224</v>
      </c>
      <c r="G7" s="75" t="s">
        <v>225</v>
      </c>
      <c r="H7" s="57" t="s">
        <v>226</v>
      </c>
      <c r="I7" s="76" t="s">
        <v>227</v>
      </c>
      <c r="J7" s="76" t="s">
        <v>228</v>
      </c>
      <c r="K7" s="56" t="s">
        <v>229</v>
      </c>
      <c r="L7" s="56" t="s">
        <v>230</v>
      </c>
      <c r="M7" s="56" t="s">
        <v>231</v>
      </c>
      <c r="N7" s="56" t="s">
        <v>232</v>
      </c>
      <c r="O7" s="67" t="s">
        <v>233</v>
      </c>
    </row>
    <row r="8" spans="1:16" ht="41.25" customHeight="1" x14ac:dyDescent="0.15">
      <c r="A8" s="68"/>
      <c r="B8" s="69"/>
      <c r="C8" s="69"/>
      <c r="D8" s="69"/>
      <c r="E8" s="69"/>
      <c r="F8" s="69"/>
      <c r="G8" s="69"/>
      <c r="H8" s="69"/>
      <c r="I8" s="69"/>
      <c r="J8" s="69"/>
      <c r="K8" s="69"/>
      <c r="L8" s="69"/>
      <c r="M8" s="69"/>
      <c r="N8" s="70"/>
      <c r="O8" s="67"/>
    </row>
    <row r="9" spans="1:16" ht="41.25" customHeight="1" x14ac:dyDescent="0.15">
      <c r="A9" s="68"/>
      <c r="B9" s="69"/>
      <c r="C9" s="69"/>
      <c r="D9" s="69"/>
      <c r="E9" s="69"/>
      <c r="F9" s="69"/>
      <c r="G9" s="69"/>
      <c r="H9" s="69"/>
      <c r="I9" s="69"/>
      <c r="J9" s="69"/>
      <c r="K9" s="69"/>
      <c r="L9" s="69"/>
      <c r="M9" s="69"/>
      <c r="N9" s="70"/>
      <c r="O9" s="67"/>
    </row>
    <row r="10" spans="1:16" ht="41.25" customHeight="1" x14ac:dyDescent="0.15">
      <c r="A10" s="68"/>
      <c r="B10" s="69"/>
      <c r="C10" s="69"/>
      <c r="D10" s="69"/>
      <c r="E10" s="69"/>
      <c r="F10" s="69"/>
      <c r="G10" s="69"/>
      <c r="H10" s="69"/>
      <c r="I10" s="69"/>
      <c r="J10" s="69"/>
      <c r="K10" s="69"/>
      <c r="L10" s="69"/>
      <c r="M10" s="69"/>
      <c r="N10" s="70"/>
      <c r="O10" s="67"/>
    </row>
    <row r="11" spans="1:16" ht="41.25" customHeight="1" thickBot="1" x14ac:dyDescent="0.2">
      <c r="A11" s="71"/>
      <c r="B11" s="72"/>
      <c r="C11" s="72"/>
      <c r="D11" s="72"/>
      <c r="E11" s="72"/>
      <c r="F11" s="72"/>
      <c r="G11" s="72"/>
      <c r="H11" s="72"/>
      <c r="I11" s="72"/>
      <c r="J11" s="72"/>
      <c r="K11" s="72"/>
      <c r="L11" s="72"/>
      <c r="M11" s="72"/>
      <c r="N11" s="73"/>
      <c r="O11" s="74"/>
    </row>
  </sheetData>
  <mergeCells count="6">
    <mergeCell ref="A3:H3"/>
    <mergeCell ref="I3:P3"/>
    <mergeCell ref="L4:N4"/>
    <mergeCell ref="A1:N1"/>
    <mergeCell ref="A2:H2"/>
    <mergeCell ref="I2:P2"/>
  </mergeCells>
  <phoneticPr fontId="8"/>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24</vt:i4>
      </vt:variant>
    </vt:vector>
  </HeadingPairs>
  <TitlesOfParts>
    <vt:vector size="40" baseType="lpstr">
      <vt:lpstr>事前提出資料について </vt:lpstr>
      <vt:lpstr>状況表</vt: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605 認知症対応型共同生活介護費</vt:lpstr>
      <vt:lpstr>703 介護予防認知症対応型共同生活介護費</vt:lpstr>
      <vt:lpstr>（参考計算様式）要件職員割合計算用</vt:lpstr>
      <vt:lpstr>運営指導出席者名簿</vt:lpstr>
      <vt:lpstr>感染対策自主管理票</vt:lpstr>
      <vt:lpstr>行動障害者名簿</vt:lpstr>
      <vt:lpstr>行動障害者名簿 (記載例)</vt:lpstr>
      <vt:lpstr>'シフト記号表（勤務時間帯）'!【記載例】シフト記号</vt:lpstr>
      <vt:lpstr>【記載例】シフト記号</vt:lpstr>
      <vt:lpstr>'【記載例】シフト記号表（勤務時間帯）'!Print_Area</vt:lpstr>
      <vt:lpstr>【記載例】認知症対応型共同生活介護!Print_Area</vt:lpstr>
      <vt:lpstr>'605 認知症対応型共同生活介護費'!Print_Area</vt:lpstr>
      <vt:lpstr>'シフト記号表（勤務時間帯）'!Print_Area</vt:lpstr>
      <vt:lpstr>運営指導出席者名簿!Print_Area</vt:lpstr>
      <vt:lpstr>感染対策自主管理票!Print_Area</vt:lpstr>
      <vt:lpstr>記入方法!Print_Area</vt:lpstr>
      <vt:lpstr>行動障害者名簿!Print_Area</vt:lpstr>
      <vt:lpstr>'行動障害者名簿 (記載例)'!Print_Area</vt:lpstr>
      <vt:lpstr>'事前提出資料について '!Print_Area</vt:lpstr>
      <vt:lpstr>状況表!Print_Area</vt:lpstr>
      <vt:lpstr>'認知症対応型共同生活介護（1枚用）'!Print_Area</vt:lpstr>
      <vt:lpstr>'認知症対応型共同生活介護(50人)'!Print_Area</vt:lpstr>
      <vt:lpstr>'605 認知症対応型共同生活介護費'!Print_Titles</vt:lpstr>
      <vt:lpstr>'703 介護予防認知症対応型共同生活介護費'!Print_Titles</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user</cp:lastModifiedBy>
  <cp:lastPrinted>2015-06-09T10:03:25Z</cp:lastPrinted>
  <dcterms:created xsi:type="dcterms:W3CDTF">2001-06-19T09:15:07Z</dcterms:created>
  <dcterms:modified xsi:type="dcterms:W3CDTF">2023-05-25T23:45:48Z</dcterms:modified>
</cp:coreProperties>
</file>